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threadedComments/threadedComment1.xml" ContentType="application/vnd.ms-excel.threadedcomments+xml"/>
  <Override PartName="/xl/comments4.xml" ContentType="application/vnd.openxmlformats-officedocument.spreadsheetml.comments+xml"/>
  <Override PartName="/xl/comments5.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codeName="ThisWorkbook" hidePivotFieldList="1" defaultThemeVersion="124226"/>
  <mc:AlternateContent xmlns:mc="http://schemas.openxmlformats.org/markup-compatibility/2006">
    <mc:Choice Requires="x15">
      <x15ac:absPath xmlns:x15ac="http://schemas.microsoft.com/office/spreadsheetml/2010/11/ac" url="S:\UAFR\AIM\Regina Harden YE Closing\OBFS Updates\"/>
    </mc:Choice>
  </mc:AlternateContent>
  <xr:revisionPtr revIDLastSave="0" documentId="8_{B854A154-203F-46EC-A4C2-0BB9D783E11C}" xr6:coauthVersionLast="47" xr6:coauthVersionMax="47" xr10:uidLastSave="{00000000-0000-0000-0000-000000000000}"/>
  <bookViews>
    <workbookView xWindow="2730" yWindow="2730" windowWidth="21600" windowHeight="11295" tabRatio="876" firstSheet="3" activeTab="3" xr2:uid="{00000000-000D-0000-FFFF-FFFF00000000}"/>
  </bookViews>
  <sheets>
    <sheet name="State Approp" sheetId="1" state="hidden" r:id="rId1"/>
    <sheet name="State Comparative" sheetId="2" state="hidden" r:id="rId2"/>
    <sheet name="Lapse Period Exp" sheetId="3" state="hidden" r:id="rId3"/>
    <sheet name="Income Fund " sheetId="4" r:id="rId4"/>
    <sheet name="State Approp Net Exp" sheetId="88" state="hidden" r:id="rId5"/>
    <sheet name="Revenues, expenses and changes" sheetId="5" state="hidden" r:id="rId6"/>
    <sheet name="Loan fnds Note Rec" sheetId="89" state="hidden" r:id="rId7"/>
    <sheet name="Acct Rec" sheetId="84" state="hidden" r:id="rId8"/>
    <sheet name="Stdt Accts Rec" sheetId="85" state="hidden" r:id="rId9"/>
    <sheet name="Patient Rec" sheetId="8" state="hidden" r:id="rId10"/>
    <sheet name="G&amp;C Acct Rec" sheetId="9" state="hidden" r:id="rId11"/>
    <sheet name="Plant Assets" sheetId="11" state="hidden" r:id="rId12"/>
    <sheet name="Buildings &amp; Improvements Detail" sheetId="12" state="hidden" r:id="rId13"/>
    <sheet name="Equipment Detail" sheetId="13" state="hidden" r:id="rId14"/>
    <sheet name="Equip Software Detail" sheetId="14" state="hidden" r:id="rId15"/>
    <sheet name="Collections Detail " sheetId="81" state="hidden" r:id="rId16"/>
    <sheet name="CIP Detail" sheetId="15" state="hidden" r:id="rId17"/>
    <sheet name="Accts Payable" sheetId="16" state="hidden" r:id="rId18"/>
    <sheet name="Comp Absences" sheetId="17" state="hidden" r:id="rId19"/>
    <sheet name="Deferred Revenue" sheetId="18" state="hidden" r:id="rId20"/>
    <sheet name="Bonds Payable" sheetId="19" state="hidden" r:id="rId21"/>
    <sheet name="Leases" sheetId="20" state="hidden" r:id="rId22"/>
    <sheet name="Auxiliary under ind-BS" sheetId="21" state="hidden" r:id="rId23"/>
    <sheet name="Auxiliary under ind-SRECNA" sheetId="22" state="hidden" r:id="rId24"/>
    <sheet name="Student staff pgrms-BS" sheetId="23" state="hidden" r:id="rId25"/>
    <sheet name="Student staff pgrms-SRECNA" sheetId="24" state="hidden" r:id="rId26"/>
    <sheet name="Comm &amp; Compt Serv-BS" sheetId="25" state="hidden" r:id="rId27"/>
    <sheet name="Comm &amp; Compt Serv-SRECNA" sheetId="26" state="hidden" r:id="rId28"/>
    <sheet name="Plant &amp; Serv Oper-BS" sheetId="27" state="hidden" r:id="rId29"/>
    <sheet name="Plant &amp; Serv Oper-SRECNA" sheetId="28" state="hidden" r:id="rId30"/>
    <sheet name="Instructional Course Act-BS" sheetId="29" state="hidden" r:id="rId31"/>
    <sheet name="Instructional Course Act-SRECNA" sheetId="30" state="hidden" r:id="rId32"/>
    <sheet name="Professional Dev Act-BS" sheetId="31" state="hidden" r:id="rId33"/>
    <sheet name="Professional Dev Act-SRECNA" sheetId="32" state="hidden" r:id="rId34"/>
    <sheet name="Unique Pgrms-BS" sheetId="33" state="hidden" r:id="rId35"/>
    <sheet name="Unique Pgrms-SRECNA" sheetId="34" state="hidden" r:id="rId36"/>
    <sheet name="Agr Oper-BS" sheetId="35" state="hidden" r:id="rId37"/>
    <sheet name="Agr Oper-SRECNA" sheetId="36" state="hidden" r:id="rId38"/>
    <sheet name="Comm Oper not under ind-BS" sheetId="37" state="hidden" r:id="rId39"/>
    <sheet name="Comm Oper not under ind-SRECNA" sheetId="38" state="hidden" r:id="rId40"/>
    <sheet name="Hosp &amp; clinics-BS" sheetId="39" state="hidden" r:id="rId41"/>
    <sheet name="Hosp &amp; clinics-SRECNA" sheetId="40" state="hidden" r:id="rId42"/>
    <sheet name="Public Serv-BS" sheetId="41" state="hidden" r:id="rId43"/>
    <sheet name="Public Serv-SRECNA" sheetId="42" state="hidden" r:id="rId44"/>
    <sheet name="Intercoll Athletics-BS" sheetId="43" state="hidden" r:id="rId45"/>
    <sheet name="Intercoll Athletics-SRECNA" sheetId="44" state="hidden" r:id="rId46"/>
    <sheet name="Aux - All campuses" sheetId="45" state="hidden" r:id="rId47"/>
    <sheet name="Other Plant Fnd Data-3200" sheetId="46" state="hidden" r:id="rId48"/>
    <sheet name="Other Plant Fnd Data-3100&amp;3110" sheetId="47" state="hidden" r:id="rId49"/>
    <sheet name="Other Plant Fnd Data-3400&amp;3410" sheetId="48" state="hidden" r:id="rId50"/>
    <sheet name="Other Plant Fnd Data-3430&amp;3600" sheetId="49" state="hidden" r:id="rId51"/>
    <sheet name="Other Plant Fnd Data-3420&amp;3500" sheetId="50" state="hidden" r:id="rId52"/>
    <sheet name="Other Plant Fnd Data-3440&amp;3450" sheetId="51" state="hidden" r:id="rId53"/>
    <sheet name="Excess Fnds-Auxiliary" sheetId="52" state="hidden" r:id="rId54"/>
    <sheet name="Excess Fnds-3100" sheetId="54" state="hidden" r:id="rId55"/>
    <sheet name="Excess Fnds-3110" sheetId="55" state="hidden" r:id="rId56"/>
    <sheet name="Excess Fnds-3200" sheetId="53" state="hidden" r:id="rId57"/>
    <sheet name="Excess Fnds-3400" sheetId="56" state="hidden" r:id="rId58"/>
    <sheet name="Excess Fnds-3410" sheetId="57" state="hidden" r:id="rId59"/>
    <sheet name="Excess Fnds-3420" sheetId="58" state="hidden" r:id="rId60"/>
    <sheet name="Excess Fnds-3430" sheetId="59" state="hidden" r:id="rId61"/>
    <sheet name="Excess Fnds-3440" sheetId="63" state="hidden" r:id="rId62"/>
    <sheet name="Excess Fnds-3450" sheetId="64" state="hidden" r:id="rId63"/>
    <sheet name="Excess Fnds-3500" sheetId="62" state="hidden" r:id="rId64"/>
    <sheet name="Excess Fnds-3600" sheetId="60" state="hidden" r:id="rId65"/>
    <sheet name="Sources &amp; Applications" sheetId="65" state="hidden" r:id="rId66"/>
    <sheet name="Excess Inst Funds" sheetId="66" state="hidden" r:id="rId67"/>
    <sheet name="Fed to Nonfed Exp" sheetId="67" state="hidden" r:id="rId68"/>
    <sheet name="Employment Statistics" sheetId="68" state="hidden" r:id="rId69"/>
    <sheet name="Cost Statistics" sheetId="69" state="hidden" r:id="rId70"/>
    <sheet name="Service Efforts-Enrollment" sheetId="70" state="hidden" r:id="rId71"/>
    <sheet name="Service Efforts-Tuition&amp;Fees" sheetId="71" state="hidden" r:id="rId72"/>
    <sheet name="Emergency Purchases" sheetId="72" state="hidden" r:id="rId73"/>
    <sheet name="Bookstores" sheetId="73" state="hidden" r:id="rId74"/>
    <sheet name="UIF" sheetId="74" state="hidden" r:id="rId75"/>
    <sheet name="Alumni" sheetId="75" state="hidden" r:id="rId76"/>
    <sheet name="T&amp;F Waivers" sheetId="76" state="hidden" r:id="rId77"/>
    <sheet name="Undergrad T&amp;F Waivers-UIUC&amp;UIC" sheetId="77" state="hidden" r:id="rId78"/>
    <sheet name="Undergrad T&amp;F Waivers-UIS" sheetId="78" state="hidden" r:id="rId79"/>
    <sheet name="Grad T&amp;F Waivers-UIUC&amp;UIC" sheetId="79" state="hidden" r:id="rId80"/>
    <sheet name="Grad T&amp;F Waivers-UIS" sheetId="80" state="hidden" r:id="rId81"/>
  </sheets>
  <definedNames>
    <definedName name="_xlnm.Print_Area" localSheetId="7">'Acct Rec'!$A$1:$K$20</definedName>
    <definedName name="_xlnm.Print_Area" localSheetId="17">'Accts Payable'!$A$1:$M$21</definedName>
    <definedName name="_xlnm.Print_Area" localSheetId="37">'Agr Oper-SRECNA'!$A$1:$I$44</definedName>
    <definedName name="_xlnm.Print_Area" localSheetId="22">'Auxiliary under ind-BS'!$A$1:$I$47</definedName>
    <definedName name="_xlnm.Print_Area" localSheetId="23">'Auxiliary under ind-SRECNA'!$A$1:$I$46</definedName>
    <definedName name="_xlnm.Print_Area" localSheetId="12">'Buildings &amp; Improvements Detail'!$A$1:$I$49</definedName>
    <definedName name="_xlnm.Print_Area" localSheetId="16">'CIP Detail'!$A$1:$I$91</definedName>
    <definedName name="_xlnm.Print_Area" localSheetId="15">'Collections Detail '!$A$1:$I$36</definedName>
    <definedName name="_xlnm.Print_Area" localSheetId="18">'Comp Absences'!$A$1:$M$25</definedName>
    <definedName name="_xlnm.Print_Area" localSheetId="19">'Deferred Revenue'!$A$1:$K$23</definedName>
    <definedName name="_xlnm.Print_Area" localSheetId="72">'Emergency Purchases'!$A$1:$I$104</definedName>
    <definedName name="_xlnm.Print_Area" localSheetId="14">'Equip Software Detail'!$A$1:$I$27</definedName>
    <definedName name="_xlnm.Print_Area" localSheetId="58">'Excess Fnds-3410'!$A$1:$N$41</definedName>
    <definedName name="_xlnm.Print_Area" localSheetId="40">'Hosp &amp; clinics-BS'!$A$1:$I$46</definedName>
    <definedName name="_xlnm.Print_Area" localSheetId="3">'Income Fund '!$A$1:$J$43</definedName>
    <definedName name="_xlnm.Print_Area" localSheetId="21">Leases!#REF!</definedName>
    <definedName name="_xlnm.Print_Area" localSheetId="48">'Other Plant Fnd Data-3100&amp;3110'!$A$1:$I$41</definedName>
    <definedName name="_xlnm.Print_Area" localSheetId="50">'Other Plant Fnd Data-3430&amp;3600'!$A$1:$K$38</definedName>
    <definedName name="_xlnm.Print_Area" localSheetId="32">'Professional Dev Act-BS'!$A$1:$M$41</definedName>
    <definedName name="_xlnm.Print_Area" localSheetId="33">'Professional Dev Act-SRECNA'!$A$1:$M$40</definedName>
    <definedName name="_xlnm.Print_Area" localSheetId="5">'Revenues, expenses and changes'!$A$1:$M$62</definedName>
    <definedName name="_xlnm.Print_Area" localSheetId="24">'Student staff pgrms-BS'!$A$1:$M$37</definedName>
    <definedName name="_xlnm.Print_Titles" localSheetId="72">'Emergency Purchases'!$1:$6</definedName>
    <definedName name="Z_040F2CE1_C174_11D5_A64F_00B0D0B3D203_.wvu.PrintArea" localSheetId="7" hidden="1">'Acct Rec'!$A$1:$K$49</definedName>
    <definedName name="Z_040F2CE1_C174_11D5_A64F_00B0D0B3D203_.wvu.PrintArea" localSheetId="75" hidden="1">Alumni!$A$1:$K$14</definedName>
    <definedName name="Z_040F2CE1_C174_11D5_A64F_00B0D0B3D203_.wvu.PrintArea" localSheetId="46" hidden="1">'Aux - All campuses'!$C$1:$H$19</definedName>
    <definedName name="Z_040F2CE1_C174_11D5_A64F_00B0D0B3D203_.wvu.PrintArea" localSheetId="22" hidden="1">'Auxiliary under ind-BS'!$D$1:$I$46</definedName>
    <definedName name="Z_040F2CE1_C174_11D5_A64F_00B0D0B3D203_.wvu.PrintArea" localSheetId="23" hidden="1">'Auxiliary under ind-SRECNA'!$D$1:$I$41</definedName>
    <definedName name="Z_040F2CE1_C174_11D5_A64F_00B0D0B3D203_.wvu.PrintArea" localSheetId="20" hidden="1">'Bonds Payable'!#REF!</definedName>
    <definedName name="Z_040F2CE1_C174_11D5_A64F_00B0D0B3D203_.wvu.PrintArea" localSheetId="12" hidden="1">'Buildings &amp; Improvements Detail'!$A$1:$I$16</definedName>
    <definedName name="Z_040F2CE1_C174_11D5_A64F_00B0D0B3D203_.wvu.PrintArea" localSheetId="16" hidden="1">'CIP Detail'!$A$1:$I$4</definedName>
    <definedName name="Z_040F2CE1_C174_11D5_A64F_00B0D0B3D203_.wvu.PrintArea" localSheetId="15" hidden="1">'Collections Detail '!$A$1:$I$5</definedName>
    <definedName name="Z_040F2CE1_C174_11D5_A64F_00B0D0B3D203_.wvu.PrintArea" localSheetId="18" hidden="1">'Comp Absences'!$A$1:$M$57</definedName>
    <definedName name="Z_040F2CE1_C174_11D5_A64F_00B0D0B3D203_.wvu.PrintArea" localSheetId="69" hidden="1">'Cost Statistics'!$A$1:$O$31</definedName>
    <definedName name="Z_040F2CE1_C174_11D5_A64F_00B0D0B3D203_.wvu.PrintArea" localSheetId="19" hidden="1">'Deferred Revenue'!$A$1:$K$20</definedName>
    <definedName name="Z_040F2CE1_C174_11D5_A64F_00B0D0B3D203_.wvu.PrintArea" localSheetId="72" hidden="1">'Emergency Purchases'!#REF!</definedName>
    <definedName name="Z_040F2CE1_C174_11D5_A64F_00B0D0B3D203_.wvu.PrintArea" localSheetId="68" hidden="1">'Employment Statistics'!$A$1:$K$4</definedName>
    <definedName name="Z_040F2CE1_C174_11D5_A64F_00B0D0B3D203_.wvu.PrintArea" localSheetId="14" hidden="1">'Equip Software Detail'!$A$1:$I$5</definedName>
    <definedName name="Z_040F2CE1_C174_11D5_A64F_00B0D0B3D203_.wvu.PrintArea" localSheetId="13" hidden="1">'Equipment Detail'!$A$1:$I$5</definedName>
    <definedName name="Z_040F2CE1_C174_11D5_A64F_00B0D0B3D203_.wvu.PrintArea" localSheetId="54" hidden="1">'Excess Fnds-3100'!#REF!</definedName>
    <definedName name="Z_040F2CE1_C174_11D5_A64F_00B0D0B3D203_.wvu.PrintArea" localSheetId="55" hidden="1">'Excess Fnds-3110'!#REF!</definedName>
    <definedName name="Z_040F2CE1_C174_11D5_A64F_00B0D0B3D203_.wvu.PrintArea" localSheetId="56" hidden="1">'Excess Fnds-3200'!#REF!</definedName>
    <definedName name="Z_040F2CE1_C174_11D5_A64F_00B0D0B3D203_.wvu.PrintArea" localSheetId="57" hidden="1">'Excess Fnds-3400'!$A$35:$L$35</definedName>
    <definedName name="Z_040F2CE1_C174_11D5_A64F_00B0D0B3D203_.wvu.PrintArea" localSheetId="58" hidden="1">'Excess Fnds-3410'!$A$1:$N$38</definedName>
    <definedName name="Z_040F2CE1_C174_11D5_A64F_00B0D0B3D203_.wvu.PrintArea" localSheetId="59" hidden="1">'Excess Fnds-3420'!$A$1:$L$38</definedName>
    <definedName name="Z_040F2CE1_C174_11D5_A64F_00B0D0B3D203_.wvu.PrintArea" localSheetId="60" hidden="1">'Excess Fnds-3430'!$A$1:$J$35</definedName>
    <definedName name="Z_040F2CE1_C174_11D5_A64F_00B0D0B3D203_.wvu.PrintArea" localSheetId="61" hidden="1">'Excess Fnds-3440'!#REF!</definedName>
    <definedName name="Z_040F2CE1_C174_11D5_A64F_00B0D0B3D203_.wvu.PrintArea" localSheetId="62" hidden="1">'Excess Fnds-3450'!#REF!</definedName>
    <definedName name="Z_040F2CE1_C174_11D5_A64F_00B0D0B3D203_.wvu.PrintArea" localSheetId="63" hidden="1">'Excess Fnds-3500'!$A$1:$J$30</definedName>
    <definedName name="Z_040F2CE1_C174_11D5_A64F_00B0D0B3D203_.wvu.PrintArea" localSheetId="64" hidden="1">'Excess Fnds-3600'!$A$1:$L$35</definedName>
    <definedName name="Z_040F2CE1_C174_11D5_A64F_00B0D0B3D203_.wvu.PrintArea" localSheetId="53" hidden="1">'Excess Fnds-Auxiliary'!$A$1:$I$35</definedName>
    <definedName name="Z_040F2CE1_C174_11D5_A64F_00B0D0B3D203_.wvu.PrintArea" localSheetId="66" hidden="1">'Excess Inst Funds'!$A$1:$I$33</definedName>
    <definedName name="Z_040F2CE1_C174_11D5_A64F_00B0D0B3D203_.wvu.PrintArea" localSheetId="67" hidden="1">'Fed to Nonfed Exp'!$A$1:$K$4</definedName>
    <definedName name="Z_040F2CE1_C174_11D5_A64F_00B0D0B3D203_.wvu.PrintArea" localSheetId="10" hidden="1">'G&amp;C Acct Rec'!$A$1:$P$26</definedName>
    <definedName name="Z_040F2CE1_C174_11D5_A64F_00B0D0B3D203_.wvu.PrintArea" localSheetId="80" hidden="1">'Grad T&amp;F Waivers-UIS'!$B$1:$M$206</definedName>
    <definedName name="Z_040F2CE1_C174_11D5_A64F_00B0D0B3D203_.wvu.PrintArea" localSheetId="79" hidden="1">'Grad T&amp;F Waivers-UIUC&amp;UIC'!$B$1:$M$72</definedName>
    <definedName name="Z_040F2CE1_C174_11D5_A64F_00B0D0B3D203_.wvu.PrintArea" localSheetId="3" hidden="1">'Income Fund '!$A$1:$J$4</definedName>
    <definedName name="Z_040F2CE1_C174_11D5_A64F_00B0D0B3D203_.wvu.PrintArea" localSheetId="44" hidden="1">'Intercoll Athletics-BS'!#REF!</definedName>
    <definedName name="Z_040F2CE1_C174_11D5_A64F_00B0D0B3D203_.wvu.PrintArea" localSheetId="45" hidden="1">'Intercoll Athletics-SRECNA'!#REF!</definedName>
    <definedName name="Z_040F2CE1_C174_11D5_A64F_00B0D0B3D203_.wvu.PrintArea" localSheetId="2" hidden="1">'Lapse Period Exp'!$A$1:$M$4</definedName>
    <definedName name="Z_040F2CE1_C174_11D5_A64F_00B0D0B3D203_.wvu.PrintArea" localSheetId="21" hidden="1">Leases!#REF!</definedName>
    <definedName name="Z_040F2CE1_C174_11D5_A64F_00B0D0B3D203_.wvu.PrintArea" localSheetId="9" hidden="1">'Patient Rec'!$A$1:$K$38</definedName>
    <definedName name="Z_040F2CE1_C174_11D5_A64F_00B0D0B3D203_.wvu.PrintArea" localSheetId="28" hidden="1">'Plant &amp; Serv Oper-BS'!#REF!</definedName>
    <definedName name="Z_040F2CE1_C174_11D5_A64F_00B0D0B3D203_.wvu.PrintArea" localSheetId="29" hidden="1">'Plant &amp; Serv Oper-SRECNA'!#REF!</definedName>
    <definedName name="Z_040F2CE1_C174_11D5_A64F_00B0D0B3D203_.wvu.PrintArea" localSheetId="5" hidden="1">'Revenues, expenses and changes'!$A$1:$M$55</definedName>
    <definedName name="Z_040F2CE1_C174_11D5_A64F_00B0D0B3D203_.wvu.PrintArea" localSheetId="70" hidden="1">'Service Efforts-Enrollment'!$A$1:$K$74</definedName>
    <definedName name="Z_040F2CE1_C174_11D5_A64F_00B0D0B3D203_.wvu.PrintArea" localSheetId="71" hidden="1">'Service Efforts-Tuition&amp;Fees'!$A$1:$I$24</definedName>
    <definedName name="Z_040F2CE1_C174_11D5_A64F_00B0D0B3D203_.wvu.PrintArea" localSheetId="65" hidden="1">'Sources &amp; Applications'!$A$1:$I$35</definedName>
    <definedName name="Z_040F2CE1_C174_11D5_A64F_00B0D0B3D203_.wvu.PrintArea" localSheetId="0" hidden="1">'State Approp'!$A$1:$S$3</definedName>
    <definedName name="Z_040F2CE1_C174_11D5_A64F_00B0D0B3D203_.wvu.PrintArea" localSheetId="1" hidden="1">'State Comparative'!$A$1:$K$3</definedName>
    <definedName name="Z_040F2CE1_C174_11D5_A64F_00B0D0B3D203_.wvu.PrintArea" localSheetId="8" hidden="1">'Stdt Accts Rec'!$A$1:$Q$33</definedName>
    <definedName name="Z_040F2CE1_C174_11D5_A64F_00B0D0B3D203_.wvu.PrintArea" localSheetId="24" hidden="1">'Student staff pgrms-BS'!$D$1:$M$34</definedName>
    <definedName name="Z_040F2CE1_C174_11D5_A64F_00B0D0B3D203_.wvu.PrintArea" localSheetId="25" hidden="1">'Student staff pgrms-SRECNA'!#REF!</definedName>
    <definedName name="Z_040F2CE1_C174_11D5_A64F_00B0D0B3D203_.wvu.PrintArea" localSheetId="74" hidden="1">UIF!$A$1:$L$32</definedName>
    <definedName name="Z_040F2CE1_C174_11D5_A64F_00B0D0B3D203_.wvu.PrintArea" localSheetId="78" hidden="1">'Undergrad T&amp;F Waivers-UIS'!$C$1:$O$34</definedName>
    <definedName name="Z_040F2CE1_C174_11D5_A64F_00B0D0B3D203_.wvu.PrintArea" localSheetId="77" hidden="1">'Undergrad T&amp;F Waivers-UIUC&amp;UIC'!$C$1:$O$74</definedName>
    <definedName name="Z_040F2CE1_C174_11D5_A64F_00B0D0B3D203_.wvu.PrintTitles" localSheetId="12" hidden="1">'Buildings &amp; Improvements Detail'!$1:$4</definedName>
    <definedName name="Z_040F2CE1_C174_11D5_A64F_00B0D0B3D203_.wvu.PrintTitles" localSheetId="16" hidden="1">'CIP Detail'!$1:$4</definedName>
    <definedName name="Z_040F2CE1_C174_11D5_A64F_00B0D0B3D203_.wvu.PrintTitles" localSheetId="15" hidden="1">'Collections Detail '!#REF!</definedName>
    <definedName name="Z_040F2CE1_C174_11D5_A64F_00B0D0B3D203_.wvu.PrintTitles" localSheetId="69" hidden="1">'Cost Statistics'!$1:$4</definedName>
    <definedName name="Z_040F2CE1_C174_11D5_A64F_00B0D0B3D203_.wvu.PrintTitles" localSheetId="14" hidden="1">'Equip Software Detail'!#REF!</definedName>
    <definedName name="Z_040F2CE1_C174_11D5_A64F_00B0D0B3D203_.wvu.PrintTitles" localSheetId="13" hidden="1">'Equipment Detail'!$1:$4</definedName>
    <definedName name="Z_040F2CE1_C174_11D5_A64F_00B0D0B3D203_.wvu.PrintTitles" localSheetId="70" hidden="1">'Service Efforts-Enrollment'!$1:$4</definedName>
    <definedName name="Z_040F2CE1_C174_11D5_A64F_00B0D0B3D203_.wvu.PrintTitles" localSheetId="71" hidden="1">'Service Efforts-Tuition&amp;Fees'!$1:$4</definedName>
    <definedName name="Z_040F2CE1_C174_11D5_A64F_00B0D0B3D203_.wvu.PrintTitles" localSheetId="74" hidden="1">UIF!$1:$7</definedName>
    <definedName name="Z_0E26C343_6E53_43B0_8984_A8A5BAB40ADF_.wvu.PrintArea" localSheetId="7" hidden="1">'Acct Rec'!$A$1:$L$49</definedName>
    <definedName name="Z_0E26C343_6E53_43B0_8984_A8A5BAB40ADF_.wvu.PrintArea" localSheetId="70" hidden="1">'Service Efforts-Enrollment'!$A$1:$O$73</definedName>
    <definedName name="Z_0E959B21_C4C4_11D5_A65F_00B0D0B3D27F_.wvu.PrintArea" localSheetId="7" hidden="1">'Acct Rec'!$A$1:$K$50</definedName>
    <definedName name="Z_0E959B21_C4C4_11D5_A65F_00B0D0B3D27F_.wvu.PrintArea" localSheetId="17" hidden="1">'Accts Payable'!$A$1:$M$47</definedName>
    <definedName name="Z_0E959B21_C4C4_11D5_A65F_00B0D0B3D27F_.wvu.PrintArea" localSheetId="36" hidden="1">'Agr Oper-BS'!$D$1:$I$34</definedName>
    <definedName name="Z_0E959B21_C4C4_11D5_A65F_00B0D0B3D27F_.wvu.PrintArea" localSheetId="37" hidden="1">'Agr Oper-SRECNA'!$D$1:$I$42</definedName>
    <definedName name="Z_0E959B21_C4C4_11D5_A65F_00B0D0B3D27F_.wvu.PrintArea" localSheetId="75" hidden="1">Alumni!$A$1:$K$14</definedName>
    <definedName name="Z_0E959B21_C4C4_11D5_A65F_00B0D0B3D27F_.wvu.PrintArea" localSheetId="46" hidden="1">'Aux - All campuses'!$C$1:$H$19</definedName>
    <definedName name="Z_0E959B21_C4C4_11D5_A65F_00B0D0B3D27F_.wvu.PrintArea" localSheetId="22" hidden="1">'Auxiliary under ind-BS'!$D$1:$I$46</definedName>
    <definedName name="Z_0E959B21_C4C4_11D5_A65F_00B0D0B3D27F_.wvu.PrintArea" localSheetId="23" hidden="1">'Auxiliary under ind-SRECNA'!$D$1:$I$41</definedName>
    <definedName name="Z_0E959B21_C4C4_11D5_A65F_00B0D0B3D27F_.wvu.PrintArea" localSheetId="20" hidden="1">'Bonds Payable'!#REF!</definedName>
    <definedName name="Z_0E959B21_C4C4_11D5_A65F_00B0D0B3D27F_.wvu.PrintArea" localSheetId="12" hidden="1">'Buildings &amp; Improvements Detail'!$A$1:$I$16</definedName>
    <definedName name="Z_0E959B21_C4C4_11D5_A65F_00B0D0B3D27F_.wvu.PrintArea" localSheetId="16" hidden="1">'CIP Detail'!$A$1:$I$45</definedName>
    <definedName name="Z_0E959B21_C4C4_11D5_A65F_00B0D0B3D27F_.wvu.PrintArea" localSheetId="15" hidden="1">'Collections Detail '!$A$1:$I$5</definedName>
    <definedName name="Z_0E959B21_C4C4_11D5_A65F_00B0D0B3D27F_.wvu.PrintArea" localSheetId="26" hidden="1">'Comm &amp; Compt Serv-BS'!$A$1:$I$36</definedName>
    <definedName name="Z_0E959B21_C4C4_11D5_A65F_00B0D0B3D27F_.wvu.PrintArea" localSheetId="27" hidden="1">'Comm &amp; Compt Serv-SRECNA'!$A$1:$I$38</definedName>
    <definedName name="Z_0E959B21_C4C4_11D5_A65F_00B0D0B3D27F_.wvu.PrintArea" localSheetId="38" hidden="1">'Comm Oper not under ind-BS'!$A$1:$H$32</definedName>
    <definedName name="Z_0E959B21_C4C4_11D5_A65F_00B0D0B3D27F_.wvu.PrintArea" localSheetId="39" hidden="1">'Comm Oper not under ind-SRECNA'!$A$1:$H$36</definedName>
    <definedName name="Z_0E959B21_C4C4_11D5_A65F_00B0D0B3D27F_.wvu.PrintArea" localSheetId="18" hidden="1">'Comp Absences'!$A$1:$M$57</definedName>
    <definedName name="Z_0E959B21_C4C4_11D5_A65F_00B0D0B3D27F_.wvu.PrintArea" localSheetId="19" hidden="1">'Deferred Revenue'!$A$1:$K$20</definedName>
    <definedName name="Z_0E959B21_C4C4_11D5_A65F_00B0D0B3D27F_.wvu.PrintArea" localSheetId="72" hidden="1">'Emergency Purchases'!$A$1:$G$29</definedName>
    <definedName name="Z_0E959B21_C4C4_11D5_A65F_00B0D0B3D27F_.wvu.PrintArea" localSheetId="68" hidden="1">'Employment Statistics'!$A$1:$K$4</definedName>
    <definedName name="Z_0E959B21_C4C4_11D5_A65F_00B0D0B3D27F_.wvu.PrintArea" localSheetId="14" hidden="1">'Equip Software Detail'!$A$1:$I$5</definedName>
    <definedName name="Z_0E959B21_C4C4_11D5_A65F_00B0D0B3D27F_.wvu.PrintArea" localSheetId="13" hidden="1">'Equipment Detail'!$A$1:$I$5</definedName>
    <definedName name="Z_0E959B21_C4C4_11D5_A65F_00B0D0B3D27F_.wvu.PrintArea" localSheetId="54" hidden="1">'Excess Fnds-3100'!$A$1:$J$35</definedName>
    <definedName name="Z_0E959B21_C4C4_11D5_A65F_00B0D0B3D27F_.wvu.PrintArea" localSheetId="55" hidden="1">'Excess Fnds-3110'!$A$1:$J$35</definedName>
    <definedName name="Z_0E959B21_C4C4_11D5_A65F_00B0D0B3D27F_.wvu.PrintArea" localSheetId="56" hidden="1">'Excess Fnds-3200'!$A$1:$N$38</definedName>
    <definedName name="Z_0E959B21_C4C4_11D5_A65F_00B0D0B3D27F_.wvu.PrintArea" localSheetId="57" hidden="1">'Excess Fnds-3400'!$A$1:$L$35</definedName>
    <definedName name="Z_0E959B21_C4C4_11D5_A65F_00B0D0B3D27F_.wvu.PrintArea" localSheetId="58" hidden="1">'Excess Fnds-3410'!$A$1:$N$38</definedName>
    <definedName name="Z_0E959B21_C4C4_11D5_A65F_00B0D0B3D27F_.wvu.PrintArea" localSheetId="59" hidden="1">'Excess Fnds-3420'!$A$1:$L$38</definedName>
    <definedName name="Z_0E959B21_C4C4_11D5_A65F_00B0D0B3D27F_.wvu.PrintArea" localSheetId="60" hidden="1">'Excess Fnds-3430'!$A$1:$J$35</definedName>
    <definedName name="Z_0E959B21_C4C4_11D5_A65F_00B0D0B3D27F_.wvu.PrintArea" localSheetId="61" hidden="1">'Excess Fnds-3440'!$A$1:$N$38</definedName>
    <definedName name="Z_0E959B21_C4C4_11D5_A65F_00B0D0B3D27F_.wvu.PrintArea" localSheetId="62" hidden="1">'Excess Fnds-3450'!$A$1:$N$35</definedName>
    <definedName name="Z_0E959B21_C4C4_11D5_A65F_00B0D0B3D27F_.wvu.PrintArea" localSheetId="63" hidden="1">'Excess Fnds-3500'!$A$1:$J$35</definedName>
    <definedName name="Z_0E959B21_C4C4_11D5_A65F_00B0D0B3D27F_.wvu.PrintArea" localSheetId="64" hidden="1">'Excess Fnds-3600'!$A$1:$L$35</definedName>
    <definedName name="Z_0E959B21_C4C4_11D5_A65F_00B0D0B3D27F_.wvu.PrintArea" localSheetId="53" hidden="1">'Excess Fnds-Auxiliary'!$A$1:$I$43</definedName>
    <definedName name="Z_0E959B21_C4C4_11D5_A65F_00B0D0B3D27F_.wvu.PrintArea" localSheetId="66" hidden="1">'Excess Inst Funds'!$A$1:$I$33</definedName>
    <definedName name="Z_0E959B21_C4C4_11D5_A65F_00B0D0B3D27F_.wvu.PrintArea" localSheetId="67" hidden="1">'Fed to Nonfed Exp'!$A$1:$K$4</definedName>
    <definedName name="Z_0E959B21_C4C4_11D5_A65F_00B0D0B3D27F_.wvu.PrintArea" localSheetId="80" hidden="1">'Grad T&amp;F Waivers-UIS'!$A$1:$M$206</definedName>
    <definedName name="Z_0E959B21_C4C4_11D5_A65F_00B0D0B3D27F_.wvu.PrintArea" localSheetId="79" hidden="1">'Grad T&amp;F Waivers-UIUC&amp;UIC'!$A$1:$M$72</definedName>
    <definedName name="Z_0E959B21_C4C4_11D5_A65F_00B0D0B3D27F_.wvu.PrintArea" localSheetId="40" hidden="1">'Hosp &amp; clinics-BS'!$A$1:$I$45</definedName>
    <definedName name="Z_0E959B21_C4C4_11D5_A65F_00B0D0B3D27F_.wvu.PrintArea" localSheetId="41" hidden="1">'Hosp &amp; clinics-SRECNA'!$A$1:$I$31</definedName>
    <definedName name="Z_0E959B21_C4C4_11D5_A65F_00B0D0B3D27F_.wvu.PrintArea" localSheetId="3" hidden="1">'Income Fund '!$A$1:$J$4</definedName>
    <definedName name="Z_0E959B21_C4C4_11D5_A65F_00B0D0B3D27F_.wvu.PrintArea" localSheetId="30" hidden="1">'Instructional Course Act-BS'!$A$1:$K$30</definedName>
    <definedName name="Z_0E959B21_C4C4_11D5_A65F_00B0D0B3D27F_.wvu.PrintArea" localSheetId="31" hidden="1">'Instructional Course Act-SRECNA'!$A$1:$K$31</definedName>
    <definedName name="Z_0E959B21_C4C4_11D5_A65F_00B0D0B3D27F_.wvu.PrintArea" localSheetId="44" hidden="1">'Intercoll Athletics-BS'!$A$1:$L$37</definedName>
    <definedName name="Z_0E959B21_C4C4_11D5_A65F_00B0D0B3D27F_.wvu.PrintArea" localSheetId="45" hidden="1">'Intercoll Athletics-SRECNA'!$A$1:$L$37</definedName>
    <definedName name="Z_0E959B21_C4C4_11D5_A65F_00B0D0B3D27F_.wvu.PrintArea" localSheetId="2" hidden="1">'Lapse Period Exp'!$A$1:$M$4</definedName>
    <definedName name="Z_0E959B21_C4C4_11D5_A65F_00B0D0B3D27F_.wvu.PrintArea" localSheetId="21" hidden="1">Leases!#REF!</definedName>
    <definedName name="Z_0E959B21_C4C4_11D5_A65F_00B0D0B3D27F_.wvu.PrintArea" localSheetId="48" hidden="1">'Other Plant Fnd Data-3100&amp;3110'!#REF!</definedName>
    <definedName name="Z_0E959B21_C4C4_11D5_A65F_00B0D0B3D27F_.wvu.PrintArea" localSheetId="47" hidden="1">'Other Plant Fnd Data-3200'!#REF!</definedName>
    <definedName name="Z_0E959B21_C4C4_11D5_A65F_00B0D0B3D27F_.wvu.PrintArea" localSheetId="49" hidden="1">'Other Plant Fnd Data-3400&amp;3410'!$A$1:$M$35</definedName>
    <definedName name="Z_0E959B21_C4C4_11D5_A65F_00B0D0B3D27F_.wvu.PrintArea" localSheetId="51" hidden="1">'Other Plant Fnd Data-3420&amp;3500'!$A$1:$I$35</definedName>
    <definedName name="Z_0E959B21_C4C4_11D5_A65F_00B0D0B3D27F_.wvu.PrintArea" localSheetId="50" hidden="1">'Other Plant Fnd Data-3430&amp;3600'!$A$1:$I$34</definedName>
    <definedName name="Z_0E959B21_C4C4_11D5_A65F_00B0D0B3D27F_.wvu.PrintArea" localSheetId="52" hidden="1">'Other Plant Fnd Data-3440&amp;3450'!$A$1:$M$35</definedName>
    <definedName name="Z_0E959B21_C4C4_11D5_A65F_00B0D0B3D27F_.wvu.PrintArea" localSheetId="9" hidden="1">'Patient Rec'!$A$1:$K$38</definedName>
    <definedName name="Z_0E959B21_C4C4_11D5_A65F_00B0D0B3D27F_.wvu.PrintArea" localSheetId="28" hidden="1">'Plant &amp; Serv Oper-BS'!$A$1:$I$39</definedName>
    <definedName name="Z_0E959B21_C4C4_11D5_A65F_00B0D0B3D27F_.wvu.PrintArea" localSheetId="29" hidden="1">'Plant &amp; Serv Oper-SRECNA'!$A$1:$I$37</definedName>
    <definedName name="Z_0E959B21_C4C4_11D5_A65F_00B0D0B3D27F_.wvu.PrintArea" localSheetId="11" hidden="1">'Plant Assets'!$A$1:$Q$30</definedName>
    <definedName name="Z_0E959B21_C4C4_11D5_A65F_00B0D0B3D27F_.wvu.PrintArea" localSheetId="32" hidden="1">'Professional Dev Act-BS'!$A$1:$M$39</definedName>
    <definedName name="Z_0E959B21_C4C4_11D5_A65F_00B0D0B3D27F_.wvu.PrintArea" localSheetId="33" hidden="1">'Professional Dev Act-SRECNA'!$A$1:$M$37</definedName>
    <definedName name="Z_0E959B21_C4C4_11D5_A65F_00B0D0B3D27F_.wvu.PrintArea" localSheetId="42" hidden="1">'Public Serv-BS'!$A$1:$M$39</definedName>
    <definedName name="Z_0E959B21_C4C4_11D5_A65F_00B0D0B3D27F_.wvu.PrintArea" localSheetId="43" hidden="1">'Public Serv-SRECNA'!$A$1:$M$43</definedName>
    <definedName name="Z_0E959B21_C4C4_11D5_A65F_00B0D0B3D27F_.wvu.PrintArea" localSheetId="5" hidden="1">'Revenues, expenses and changes'!$A$1:$M$55</definedName>
    <definedName name="Z_0E959B21_C4C4_11D5_A65F_00B0D0B3D27F_.wvu.PrintArea" localSheetId="70" hidden="1">'Service Efforts-Enrollment'!$A$1:$L$74</definedName>
    <definedName name="Z_0E959B21_C4C4_11D5_A65F_00B0D0B3D27F_.wvu.PrintArea" localSheetId="71" hidden="1">'Service Efforts-Tuition&amp;Fees'!$A$1:$J$24</definedName>
    <definedName name="Z_0E959B21_C4C4_11D5_A65F_00B0D0B3D27F_.wvu.PrintArea" localSheetId="65" hidden="1">'Sources &amp; Applications'!$A$1:$I$35</definedName>
    <definedName name="Z_0E959B21_C4C4_11D5_A65F_00B0D0B3D27F_.wvu.PrintArea" localSheetId="0" hidden="1">'State Approp'!$A$1:$S$3</definedName>
    <definedName name="Z_0E959B21_C4C4_11D5_A65F_00B0D0B3D27F_.wvu.PrintArea" localSheetId="1" hidden="1">'State Comparative'!$A$1:$K$3</definedName>
    <definedName name="Z_0E959B21_C4C4_11D5_A65F_00B0D0B3D27F_.wvu.PrintArea" localSheetId="8" hidden="1">'Stdt Accts Rec'!$A$1:$Q$33</definedName>
    <definedName name="Z_0E959B21_C4C4_11D5_A65F_00B0D0B3D27F_.wvu.PrintArea" localSheetId="24" hidden="1">'Student staff pgrms-BS'!$D$1:$M$34</definedName>
    <definedName name="Z_0E959B21_C4C4_11D5_A65F_00B0D0B3D27F_.wvu.PrintArea" localSheetId="25" hidden="1">'Student staff pgrms-SRECNA'!$D$1:$M$38</definedName>
    <definedName name="Z_0E959B21_C4C4_11D5_A65F_00B0D0B3D27F_.wvu.PrintArea" localSheetId="76" hidden="1">'T&amp;F Waivers'!$A$1:$O$12</definedName>
    <definedName name="Z_0E959B21_C4C4_11D5_A65F_00B0D0B3D27F_.wvu.PrintArea" localSheetId="78" hidden="1">'Undergrad T&amp;F Waivers-UIS'!$A$1:$N$34</definedName>
    <definedName name="Z_0E959B21_C4C4_11D5_A65F_00B0D0B3D27F_.wvu.PrintArea" localSheetId="77" hidden="1">'Undergrad T&amp;F Waivers-UIUC&amp;UIC'!$A$1:$N$74</definedName>
    <definedName name="Z_0E959B21_C4C4_11D5_A65F_00B0D0B3D27F_.wvu.PrintArea" localSheetId="34" hidden="1">'Unique Pgrms-BS'!#REF!</definedName>
    <definedName name="Z_0E959B21_C4C4_11D5_A65F_00B0D0B3D27F_.wvu.PrintArea" localSheetId="35" hidden="1">'Unique Pgrms-SRECNA'!$A$30:$K$31</definedName>
    <definedName name="Z_2F4E79F8_C95D_43CD_9692_8694CC8FDD51_.wvu.Cols" localSheetId="3" hidden="1">'Income Fund '!#REF!</definedName>
    <definedName name="Z_2F4E79F8_C95D_43CD_9692_8694CC8FDD51_.wvu.Cols" localSheetId="2" hidden="1">'Lapse Period Exp'!#REF!</definedName>
    <definedName name="Z_2F4E79F8_C95D_43CD_9692_8694CC8FDD51_.wvu.Cols" localSheetId="0" hidden="1">'State Approp'!#REF!</definedName>
    <definedName name="Z_2F4E79F8_C95D_43CD_9692_8694CC8FDD51_.wvu.Cols" localSheetId="1" hidden="1">'State Comparative'!#REF!</definedName>
    <definedName name="Z_2F4E79F8_C95D_43CD_9692_8694CC8FDD51_.wvu.PrintArea" localSheetId="73" hidden="1">Bookstores!$A$1:$R$21</definedName>
    <definedName name="Z_2F4E79F8_C95D_43CD_9692_8694CC8FDD51_.wvu.PrintArea" localSheetId="3" hidden="1">'Income Fund '!$A:$J</definedName>
    <definedName name="Z_2F4E79F8_C95D_43CD_9692_8694CC8FDD51_.wvu.PrintArea" localSheetId="2" hidden="1">'Lapse Period Exp'!$A$1:$M$4</definedName>
    <definedName name="Z_2F4E79F8_C95D_43CD_9692_8694CC8FDD51_.wvu.PrintArea" localSheetId="0" hidden="1">'State Approp'!$A$1:$S$3</definedName>
    <definedName name="Z_2F4E79F8_C95D_43CD_9692_8694CC8FDD51_.wvu.PrintArea" localSheetId="1" hidden="1">'State Comparative'!$A$1:$K$3</definedName>
    <definedName name="Z_3FC6D382_0486_4517_8915_5982798F57DA_.wvu.PrintArea" localSheetId="7" hidden="1">'Acct Rec'!$A$1:$L$49</definedName>
    <definedName name="Z_453F29F3_031A_4FB3_90E6_201613B5F615_.wvu.PrintArea" localSheetId="48" hidden="1">'Other Plant Fnd Data-3100&amp;3110'!$A$1:$I$39</definedName>
    <definedName name="Z_453F29F3_031A_4FB3_90E6_201613B5F615_.wvu.PrintTitles" localSheetId="79" hidden="1">'Grad T&amp;F Waivers-UIUC&amp;UIC'!$1:$4</definedName>
    <definedName name="Z_453F29F3_031A_4FB3_90E6_201613B5F615_.wvu.PrintTitles" localSheetId="70" hidden="1">'Service Efforts-Enrollment'!$1:$4</definedName>
    <definedName name="Z_61FFD26A_6C55_4FAA_B7B3_304380B2CF2A_.wvu.PrintArea" localSheetId="75" hidden="1">Alumni!$A$1:$K$14</definedName>
    <definedName name="Z_61FFD26A_6C55_4FAA_B7B3_304380B2CF2A_.wvu.PrintArea" localSheetId="46" hidden="1">'Aux - All campuses'!$C$1:$H$19</definedName>
    <definedName name="Z_61FFD26A_6C55_4FAA_B7B3_304380B2CF2A_.wvu.PrintArea" localSheetId="22" hidden="1">'Auxiliary under ind-BS'!$D$1:$I$46</definedName>
    <definedName name="Z_61FFD26A_6C55_4FAA_B7B3_304380B2CF2A_.wvu.PrintArea" localSheetId="23" hidden="1">'Auxiliary under ind-SRECNA'!$D$1:$I$41</definedName>
    <definedName name="Z_61FFD26A_6C55_4FAA_B7B3_304380B2CF2A_.wvu.PrintArea" localSheetId="12" hidden="1">'Buildings &amp; Improvements Detail'!$A$1:$I$16</definedName>
    <definedName name="Z_61FFD26A_6C55_4FAA_B7B3_304380B2CF2A_.wvu.PrintArea" localSheetId="16" hidden="1">'CIP Detail'!$A$1:$I$45</definedName>
    <definedName name="Z_61FFD26A_6C55_4FAA_B7B3_304380B2CF2A_.wvu.PrintArea" localSheetId="15" hidden="1">'Collections Detail '!$A$1:$I$5</definedName>
    <definedName name="Z_61FFD26A_6C55_4FAA_B7B3_304380B2CF2A_.wvu.PrintArea" localSheetId="18" hidden="1">'Comp Absences'!$A$1:$M$57</definedName>
    <definedName name="Z_61FFD26A_6C55_4FAA_B7B3_304380B2CF2A_.wvu.PrintArea" localSheetId="19" hidden="1">'Deferred Revenue'!$A$1:$K$20</definedName>
    <definedName name="Z_61FFD26A_6C55_4FAA_B7B3_304380B2CF2A_.wvu.PrintArea" localSheetId="14" hidden="1">'Equip Software Detail'!$A$1:$I$5</definedName>
    <definedName name="Z_61FFD26A_6C55_4FAA_B7B3_304380B2CF2A_.wvu.PrintArea" localSheetId="13" hidden="1">'Equipment Detail'!$A$1:$I$5</definedName>
    <definedName name="Z_61FFD26A_6C55_4FAA_B7B3_304380B2CF2A_.wvu.PrintArea" localSheetId="3" hidden="1">'Income Fund '!$A$1:$J$4</definedName>
    <definedName name="Z_61FFD26A_6C55_4FAA_B7B3_304380B2CF2A_.wvu.PrintArea" localSheetId="44" hidden="1">'Intercoll Athletics-BS'!$A$1:$L$30</definedName>
    <definedName name="Z_61FFD26A_6C55_4FAA_B7B3_304380B2CF2A_.wvu.PrintArea" localSheetId="45" hidden="1">'Intercoll Athletics-SRECNA'!#REF!</definedName>
    <definedName name="Z_61FFD26A_6C55_4FAA_B7B3_304380B2CF2A_.wvu.PrintArea" localSheetId="2" hidden="1">'Lapse Period Exp'!$A$1:$M$4</definedName>
    <definedName name="Z_61FFD26A_6C55_4FAA_B7B3_304380B2CF2A_.wvu.PrintArea" localSheetId="48" hidden="1">'Other Plant Fnd Data-3100&amp;3110'!#REF!</definedName>
    <definedName name="Z_61FFD26A_6C55_4FAA_B7B3_304380B2CF2A_.wvu.PrintArea" localSheetId="47" hidden="1">'Other Plant Fnd Data-3200'!#REF!</definedName>
    <definedName name="Z_61FFD26A_6C55_4FAA_B7B3_304380B2CF2A_.wvu.PrintArea" localSheetId="49" hidden="1">'Other Plant Fnd Data-3400&amp;3410'!$A$1:$M$35</definedName>
    <definedName name="Z_61FFD26A_6C55_4FAA_B7B3_304380B2CF2A_.wvu.PrintArea" localSheetId="51" hidden="1">'Other Plant Fnd Data-3420&amp;3500'!$A$1:$I$35</definedName>
    <definedName name="Z_61FFD26A_6C55_4FAA_B7B3_304380B2CF2A_.wvu.PrintArea" localSheetId="50" hidden="1">'Other Plant Fnd Data-3430&amp;3600'!$A$1:$I$34</definedName>
    <definedName name="Z_61FFD26A_6C55_4FAA_B7B3_304380B2CF2A_.wvu.PrintArea" localSheetId="52" hidden="1">'Other Plant Fnd Data-3440&amp;3450'!$A$1:$M$35</definedName>
    <definedName name="Z_61FFD26A_6C55_4FAA_B7B3_304380B2CF2A_.wvu.PrintArea" localSheetId="65" hidden="1">'Sources &amp; Applications'!$A$1:$I$35</definedName>
    <definedName name="Z_61FFD26A_6C55_4FAA_B7B3_304380B2CF2A_.wvu.PrintArea" localSheetId="0" hidden="1">'State Approp'!$A$1:$S$3</definedName>
    <definedName name="Z_61FFD26A_6C55_4FAA_B7B3_304380B2CF2A_.wvu.PrintArea" localSheetId="1" hidden="1">'State Comparative'!$A$1:$K$3</definedName>
    <definedName name="Z_61FFD26A_6C55_4FAA_B7B3_304380B2CF2A_.wvu.PrintArea" localSheetId="24" hidden="1">'Student staff pgrms-BS'!$D$1:$M$34</definedName>
    <definedName name="Z_61FFD26A_6C55_4FAA_B7B3_304380B2CF2A_.wvu.PrintArea" localSheetId="25" hidden="1">'Student staff pgrms-SRECNA'!$D$1:$M$38</definedName>
    <definedName name="Z_61FFD26A_6C55_4FAA_B7B3_304380B2CF2A_.wvu.PrintArea" localSheetId="76" hidden="1">'T&amp;F Waivers'!$A$1:$O$12</definedName>
    <definedName name="Z_61FFD26A_6C55_4FAA_B7B3_304380B2CF2A_.wvu.PrintTitles" localSheetId="12" hidden="1">'Buildings &amp; Improvements Detail'!$1:$4</definedName>
    <definedName name="Z_61FFD26A_6C55_4FAA_B7B3_304380B2CF2A_.wvu.PrintTitles" localSheetId="16" hidden="1">'CIP Detail'!$1:$4</definedName>
    <definedName name="Z_61FFD26A_6C55_4FAA_B7B3_304380B2CF2A_.wvu.PrintTitles" localSheetId="15" hidden="1">'Collections Detail '!#REF!</definedName>
    <definedName name="Z_61FFD26A_6C55_4FAA_B7B3_304380B2CF2A_.wvu.PrintTitles" localSheetId="14" hidden="1">'Equip Software Detail'!#REF!</definedName>
    <definedName name="Z_61FFD26A_6C55_4FAA_B7B3_304380B2CF2A_.wvu.PrintTitles" localSheetId="13" hidden="1">'Equipment Detail'!$1:$4</definedName>
    <definedName name="Z_8E3DA08C_766A_41DE_BB05_B83E79C2E3D5_.wvu.Cols" localSheetId="3" hidden="1">'Income Fund '!#REF!</definedName>
    <definedName name="Z_8E3DA08C_766A_41DE_BB05_B83E79C2E3D5_.wvu.Cols" localSheetId="2" hidden="1">'Lapse Period Exp'!#REF!</definedName>
    <definedName name="Z_8E3DA08C_766A_41DE_BB05_B83E79C2E3D5_.wvu.Cols" localSheetId="0" hidden="1">'State Approp'!#REF!</definedName>
    <definedName name="Z_8E3DA08C_766A_41DE_BB05_B83E79C2E3D5_.wvu.Cols" localSheetId="1" hidden="1">'State Comparative'!#REF!</definedName>
    <definedName name="Z_8E3DA08C_766A_41DE_BB05_B83E79C2E3D5_.wvu.PrintArea" localSheetId="73" hidden="1">Bookstores!$A$1:$R$21</definedName>
    <definedName name="Z_8E3DA08C_766A_41DE_BB05_B83E79C2E3D5_.wvu.PrintArea" localSheetId="3" hidden="1">'Income Fund '!$A:$J</definedName>
    <definedName name="Z_8E3DA08C_766A_41DE_BB05_B83E79C2E3D5_.wvu.PrintArea" localSheetId="2" hidden="1">'Lapse Period Exp'!$A$1:$M$4</definedName>
    <definedName name="Z_8E3DA08C_766A_41DE_BB05_B83E79C2E3D5_.wvu.PrintArea" localSheetId="0" hidden="1">'State Approp'!$A$1:$S$3</definedName>
    <definedName name="Z_8E3DA08C_766A_41DE_BB05_B83E79C2E3D5_.wvu.PrintArea" localSheetId="1" hidden="1">'State Comparative'!$A$1:$K$3</definedName>
    <definedName name="Z_9B4DC162_833A_4BD6_BF3D_CDBE24FDA56E_.wvu.Cols" localSheetId="3" hidden="1">'Income Fund '!#REF!</definedName>
    <definedName name="Z_9B4DC162_833A_4BD6_BF3D_CDBE24FDA56E_.wvu.Cols" localSheetId="2" hidden="1">'Lapse Period Exp'!#REF!</definedName>
    <definedName name="Z_9B4DC162_833A_4BD6_BF3D_CDBE24FDA56E_.wvu.Cols" localSheetId="0" hidden="1">'State Approp'!#REF!</definedName>
    <definedName name="Z_9B4DC162_833A_4BD6_BF3D_CDBE24FDA56E_.wvu.Cols" localSheetId="1" hidden="1">'State Comparative'!#REF!</definedName>
    <definedName name="Z_9B4DC162_833A_4BD6_BF3D_CDBE24FDA56E_.wvu.Cols" localSheetId="34" hidden="1">'Unique Pgrms-BS'!$M:$M</definedName>
    <definedName name="Z_9B4DC162_833A_4BD6_BF3D_CDBE24FDA56E_.wvu.Cols" localSheetId="35" hidden="1">'Unique Pgrms-SRECNA'!$M:$M</definedName>
    <definedName name="Z_9B4DC162_833A_4BD6_BF3D_CDBE24FDA56E_.wvu.PrintArea" localSheetId="73" hidden="1">Bookstores!$A$1:$R$21</definedName>
    <definedName name="Z_9B4DC162_833A_4BD6_BF3D_CDBE24FDA56E_.wvu.PrintArea" localSheetId="3" hidden="1">'Income Fund '!$A:$J</definedName>
    <definedName name="Z_9B4DC162_833A_4BD6_BF3D_CDBE24FDA56E_.wvu.PrintArea" localSheetId="2" hidden="1">'Lapse Period Exp'!$A$1:$M$4</definedName>
    <definedName name="Z_9B4DC162_833A_4BD6_BF3D_CDBE24FDA56E_.wvu.PrintArea" localSheetId="0" hidden="1">'State Approp'!$A$1:$S$3</definedName>
    <definedName name="Z_9B4DC162_833A_4BD6_BF3D_CDBE24FDA56E_.wvu.PrintArea" localSheetId="1" hidden="1">'State Comparative'!$A$1:$K$3</definedName>
    <definedName name="Z_A7ADF766_DF6C_40EF_AD33_2C5637ABABD9_.wvu.PrintArea" localSheetId="75" hidden="1">Alumni!$A$1:$K$14</definedName>
    <definedName name="Z_A7ADF766_DF6C_40EF_AD33_2C5637ABABD9_.wvu.PrintArea" localSheetId="46" hidden="1">'Aux - All campuses'!$C$1:$H$19</definedName>
    <definedName name="Z_A7ADF766_DF6C_40EF_AD33_2C5637ABABD9_.wvu.PrintArea" localSheetId="22" hidden="1">'Auxiliary under ind-BS'!$D$1:$I$46</definedName>
    <definedName name="Z_A7ADF766_DF6C_40EF_AD33_2C5637ABABD9_.wvu.PrintArea" localSheetId="23" hidden="1">'Auxiliary under ind-SRECNA'!$D$1:$I$41</definedName>
    <definedName name="Z_A7ADF766_DF6C_40EF_AD33_2C5637ABABD9_.wvu.PrintArea" localSheetId="12" hidden="1">'Buildings &amp; Improvements Detail'!$A$1:$I$16</definedName>
    <definedName name="Z_A7ADF766_DF6C_40EF_AD33_2C5637ABABD9_.wvu.PrintArea" localSheetId="16" hidden="1">'CIP Detail'!$A$1:$I$45</definedName>
    <definedName name="Z_A7ADF766_DF6C_40EF_AD33_2C5637ABABD9_.wvu.PrintArea" localSheetId="15" hidden="1">'Collections Detail '!$A$1:$I$5</definedName>
    <definedName name="Z_A7ADF766_DF6C_40EF_AD33_2C5637ABABD9_.wvu.PrintArea" localSheetId="18" hidden="1">'Comp Absences'!$A$1:$M$57</definedName>
    <definedName name="Z_A7ADF766_DF6C_40EF_AD33_2C5637ABABD9_.wvu.PrintArea" localSheetId="19" hidden="1">'Deferred Revenue'!$A$1:$K$20</definedName>
    <definedName name="Z_A7ADF766_DF6C_40EF_AD33_2C5637ABABD9_.wvu.PrintArea" localSheetId="14" hidden="1">'Equip Software Detail'!$A$1:$I$5</definedName>
    <definedName name="Z_A7ADF766_DF6C_40EF_AD33_2C5637ABABD9_.wvu.PrintArea" localSheetId="13" hidden="1">'Equipment Detail'!$A$1:$I$5</definedName>
    <definedName name="Z_A7ADF766_DF6C_40EF_AD33_2C5637ABABD9_.wvu.PrintArea" localSheetId="3" hidden="1">'Income Fund '!$A:$J</definedName>
    <definedName name="Z_A7ADF766_DF6C_40EF_AD33_2C5637ABABD9_.wvu.PrintArea" localSheetId="44" hidden="1">'Intercoll Athletics-BS'!$A$1:$L$30</definedName>
    <definedName name="Z_A7ADF766_DF6C_40EF_AD33_2C5637ABABD9_.wvu.PrintArea" localSheetId="45" hidden="1">'Intercoll Athletics-SRECNA'!#REF!</definedName>
    <definedName name="Z_A7ADF766_DF6C_40EF_AD33_2C5637ABABD9_.wvu.PrintArea" localSheetId="2" hidden="1">'Lapse Period Exp'!$A$1:$M$4</definedName>
    <definedName name="Z_A7ADF766_DF6C_40EF_AD33_2C5637ABABD9_.wvu.PrintArea" localSheetId="48" hidden="1">'Other Plant Fnd Data-3100&amp;3110'!#REF!</definedName>
    <definedName name="Z_A7ADF766_DF6C_40EF_AD33_2C5637ABABD9_.wvu.PrintArea" localSheetId="47" hidden="1">'Other Plant Fnd Data-3200'!#REF!</definedName>
    <definedName name="Z_A7ADF766_DF6C_40EF_AD33_2C5637ABABD9_.wvu.PrintArea" localSheetId="49" hidden="1">'Other Plant Fnd Data-3400&amp;3410'!$A$1:$M$35</definedName>
    <definedName name="Z_A7ADF766_DF6C_40EF_AD33_2C5637ABABD9_.wvu.PrintArea" localSheetId="51" hidden="1">'Other Plant Fnd Data-3420&amp;3500'!$A$1:$I$35</definedName>
    <definedName name="Z_A7ADF766_DF6C_40EF_AD33_2C5637ABABD9_.wvu.PrintArea" localSheetId="50" hidden="1">'Other Plant Fnd Data-3430&amp;3600'!$A$1:$I$34</definedName>
    <definedName name="Z_A7ADF766_DF6C_40EF_AD33_2C5637ABABD9_.wvu.PrintArea" localSheetId="52" hidden="1">'Other Plant Fnd Data-3440&amp;3450'!$A$1:$M$35</definedName>
    <definedName name="Z_A7ADF766_DF6C_40EF_AD33_2C5637ABABD9_.wvu.PrintArea" localSheetId="65" hidden="1">'Sources &amp; Applications'!$A$1:$I$35</definedName>
    <definedName name="Z_A7ADF766_DF6C_40EF_AD33_2C5637ABABD9_.wvu.PrintArea" localSheetId="0" hidden="1">'State Approp'!$A$1:$S$3</definedName>
    <definedName name="Z_A7ADF766_DF6C_40EF_AD33_2C5637ABABD9_.wvu.PrintArea" localSheetId="1" hidden="1">'State Comparative'!$A$1:$K$3</definedName>
    <definedName name="Z_A7ADF766_DF6C_40EF_AD33_2C5637ABABD9_.wvu.PrintArea" localSheetId="24" hidden="1">'Student staff pgrms-BS'!$D$1:$M$34</definedName>
    <definedName name="Z_A7ADF766_DF6C_40EF_AD33_2C5637ABABD9_.wvu.PrintArea" localSheetId="25" hidden="1">'Student staff pgrms-SRECNA'!$D$1:$M$38</definedName>
    <definedName name="Z_A7ADF766_DF6C_40EF_AD33_2C5637ABABD9_.wvu.PrintArea" localSheetId="76" hidden="1">'T&amp;F Waivers'!$A$1:$O$12</definedName>
    <definedName name="Z_A7ADF766_DF6C_40EF_AD33_2C5637ABABD9_.wvu.PrintTitles" localSheetId="12" hidden="1">'Buildings &amp; Improvements Detail'!$1:$4</definedName>
    <definedName name="Z_A7ADF766_DF6C_40EF_AD33_2C5637ABABD9_.wvu.PrintTitles" localSheetId="16" hidden="1">'CIP Detail'!$1:$4</definedName>
    <definedName name="Z_A7ADF766_DF6C_40EF_AD33_2C5637ABABD9_.wvu.PrintTitles" localSheetId="15" hidden="1">'Collections Detail '!#REF!</definedName>
    <definedName name="Z_A7ADF766_DF6C_40EF_AD33_2C5637ABABD9_.wvu.PrintTitles" localSheetId="14" hidden="1">'Equip Software Detail'!#REF!</definedName>
    <definedName name="Z_A7ADF766_DF6C_40EF_AD33_2C5637ABABD9_.wvu.PrintTitles" localSheetId="13" hidden="1">'Equipment Detail'!$1:$4</definedName>
    <definedName name="Z_B5CDDD7D_D7D3_4CB2_966B_9F1E454CC0C9_.wvu.PrintArea" localSheetId="7" hidden="1">'Acct Rec'!$A$1:$L$49</definedName>
    <definedName name="Z_B5CDDD7D_D7D3_4CB2_966B_9F1E454CC0C9_.wvu.PrintArea" localSheetId="70" hidden="1">'Service Efforts-Enrollment'!$A$1:$O$73</definedName>
    <definedName name="Z_DBF7A691_C175_11D5_A601_00B0D0B3D2A1_.wvu.PrintArea" localSheetId="7" hidden="1">'Acct Rec'!$A$1:$K$49</definedName>
    <definedName name="Z_DBF7A691_C175_11D5_A601_00B0D0B3D2A1_.wvu.PrintArea" localSheetId="75" hidden="1">Alumni!$A$1:$K$14</definedName>
    <definedName name="Z_DBF7A691_C175_11D5_A601_00B0D0B3D2A1_.wvu.PrintArea" localSheetId="46" hidden="1">'Aux - All campuses'!$C$1:$H$19</definedName>
    <definedName name="Z_DBF7A691_C175_11D5_A601_00B0D0B3D2A1_.wvu.PrintArea" localSheetId="22" hidden="1">'Auxiliary under ind-BS'!$D$1:$I$46</definedName>
    <definedName name="Z_DBF7A691_C175_11D5_A601_00B0D0B3D2A1_.wvu.PrintArea" localSheetId="23" hidden="1">'Auxiliary under ind-SRECNA'!$D$1:$I$41</definedName>
    <definedName name="Z_DBF7A691_C175_11D5_A601_00B0D0B3D2A1_.wvu.PrintArea" localSheetId="20" hidden="1">'Bonds Payable'!#REF!</definedName>
    <definedName name="Z_DBF7A691_C175_11D5_A601_00B0D0B3D2A1_.wvu.PrintArea" localSheetId="12" hidden="1">'Buildings &amp; Improvements Detail'!$A$1:$I$16</definedName>
    <definedName name="Z_DBF7A691_C175_11D5_A601_00B0D0B3D2A1_.wvu.PrintArea" localSheetId="16" hidden="1">'CIP Detail'!$A$1:$I$45</definedName>
    <definedName name="Z_DBF7A691_C175_11D5_A601_00B0D0B3D2A1_.wvu.PrintArea" localSheetId="15" hidden="1">'Collections Detail '!$A$1:$I$5</definedName>
    <definedName name="Z_DBF7A691_C175_11D5_A601_00B0D0B3D2A1_.wvu.PrintArea" localSheetId="18" hidden="1">'Comp Absences'!$A$1:$M$57</definedName>
    <definedName name="Z_DBF7A691_C175_11D5_A601_00B0D0B3D2A1_.wvu.PrintArea" localSheetId="69" hidden="1">'Cost Statistics'!$A$1:$O$31</definedName>
    <definedName name="Z_DBF7A691_C175_11D5_A601_00B0D0B3D2A1_.wvu.PrintArea" localSheetId="19" hidden="1">'Deferred Revenue'!$A$1:$K$20</definedName>
    <definedName name="Z_DBF7A691_C175_11D5_A601_00B0D0B3D2A1_.wvu.PrintArea" localSheetId="72" hidden="1">'Emergency Purchases'!#REF!</definedName>
    <definedName name="Z_DBF7A691_C175_11D5_A601_00B0D0B3D2A1_.wvu.PrintArea" localSheetId="68" hidden="1">'Employment Statistics'!$A$1:$K$4</definedName>
    <definedName name="Z_DBF7A691_C175_11D5_A601_00B0D0B3D2A1_.wvu.PrintArea" localSheetId="14" hidden="1">'Equip Software Detail'!$A$1:$I$5</definedName>
    <definedName name="Z_DBF7A691_C175_11D5_A601_00B0D0B3D2A1_.wvu.PrintArea" localSheetId="13" hidden="1">'Equipment Detail'!$A$1:$I$5</definedName>
    <definedName name="Z_DBF7A691_C175_11D5_A601_00B0D0B3D2A1_.wvu.PrintArea" localSheetId="54" hidden="1">'Excess Fnds-3100'!#REF!</definedName>
    <definedName name="Z_DBF7A691_C175_11D5_A601_00B0D0B3D2A1_.wvu.PrintArea" localSheetId="55" hidden="1">'Excess Fnds-3110'!#REF!</definedName>
    <definedName name="Z_DBF7A691_C175_11D5_A601_00B0D0B3D2A1_.wvu.PrintArea" localSheetId="56" hidden="1">'Excess Fnds-3200'!#REF!</definedName>
    <definedName name="Z_DBF7A691_C175_11D5_A601_00B0D0B3D2A1_.wvu.PrintArea" localSheetId="57" hidden="1">'Excess Fnds-3400'!$A$35:$L$35</definedName>
    <definedName name="Z_DBF7A691_C175_11D5_A601_00B0D0B3D2A1_.wvu.PrintArea" localSheetId="58" hidden="1">'Excess Fnds-3410'!$A$1:$N$38</definedName>
    <definedName name="Z_DBF7A691_C175_11D5_A601_00B0D0B3D2A1_.wvu.PrintArea" localSheetId="59" hidden="1">'Excess Fnds-3420'!$A$1:$L$38</definedName>
    <definedName name="Z_DBF7A691_C175_11D5_A601_00B0D0B3D2A1_.wvu.PrintArea" localSheetId="60" hidden="1">'Excess Fnds-3430'!$A$1:$J$35</definedName>
    <definedName name="Z_DBF7A691_C175_11D5_A601_00B0D0B3D2A1_.wvu.PrintArea" localSheetId="61" hidden="1">'Excess Fnds-3440'!#REF!</definedName>
    <definedName name="Z_DBF7A691_C175_11D5_A601_00B0D0B3D2A1_.wvu.PrintArea" localSheetId="62" hidden="1">'Excess Fnds-3450'!#REF!</definedName>
    <definedName name="Z_DBF7A691_C175_11D5_A601_00B0D0B3D2A1_.wvu.PrintArea" localSheetId="63" hidden="1">'Excess Fnds-3500'!$A$1:$J$30</definedName>
    <definedName name="Z_DBF7A691_C175_11D5_A601_00B0D0B3D2A1_.wvu.PrintArea" localSheetId="64" hidden="1">'Excess Fnds-3600'!$A$1:$L$35</definedName>
    <definedName name="Z_DBF7A691_C175_11D5_A601_00B0D0B3D2A1_.wvu.PrintArea" localSheetId="53" hidden="1">'Excess Fnds-Auxiliary'!$A$1:$I$35</definedName>
    <definedName name="Z_DBF7A691_C175_11D5_A601_00B0D0B3D2A1_.wvu.PrintArea" localSheetId="66" hidden="1">'Excess Inst Funds'!$A$1:$I$33</definedName>
    <definedName name="Z_DBF7A691_C175_11D5_A601_00B0D0B3D2A1_.wvu.PrintArea" localSheetId="67" hidden="1">'Fed to Nonfed Exp'!$A$1:$K$4</definedName>
    <definedName name="Z_DBF7A691_C175_11D5_A601_00B0D0B3D2A1_.wvu.PrintArea" localSheetId="10" hidden="1">'G&amp;C Acct Rec'!$A$1:$P$26</definedName>
    <definedName name="Z_DBF7A691_C175_11D5_A601_00B0D0B3D2A1_.wvu.PrintArea" localSheetId="80" hidden="1">'Grad T&amp;F Waivers-UIS'!$B$1:$M$206</definedName>
    <definedName name="Z_DBF7A691_C175_11D5_A601_00B0D0B3D2A1_.wvu.PrintArea" localSheetId="79" hidden="1">'Grad T&amp;F Waivers-UIUC&amp;UIC'!$B$1:$M$72</definedName>
    <definedName name="Z_DBF7A691_C175_11D5_A601_00B0D0B3D2A1_.wvu.PrintArea" localSheetId="3" hidden="1">'Income Fund '!$A$1:$J$4</definedName>
    <definedName name="Z_DBF7A691_C175_11D5_A601_00B0D0B3D2A1_.wvu.PrintArea" localSheetId="44" hidden="1">'Intercoll Athletics-BS'!#REF!</definedName>
    <definedName name="Z_DBF7A691_C175_11D5_A601_00B0D0B3D2A1_.wvu.PrintArea" localSheetId="45" hidden="1">'Intercoll Athletics-SRECNA'!#REF!</definedName>
    <definedName name="Z_DBF7A691_C175_11D5_A601_00B0D0B3D2A1_.wvu.PrintArea" localSheetId="2" hidden="1">'Lapse Period Exp'!$A$1:$M$4</definedName>
    <definedName name="Z_DBF7A691_C175_11D5_A601_00B0D0B3D2A1_.wvu.PrintArea" localSheetId="21" hidden="1">Leases!#REF!</definedName>
    <definedName name="Z_DBF7A691_C175_11D5_A601_00B0D0B3D2A1_.wvu.PrintArea" localSheetId="48" hidden="1">'Other Plant Fnd Data-3100&amp;3110'!#REF!</definedName>
    <definedName name="Z_DBF7A691_C175_11D5_A601_00B0D0B3D2A1_.wvu.PrintArea" localSheetId="47" hidden="1">'Other Plant Fnd Data-3200'!#REF!</definedName>
    <definedName name="Z_DBF7A691_C175_11D5_A601_00B0D0B3D2A1_.wvu.PrintArea" localSheetId="49" hidden="1">'Other Plant Fnd Data-3400&amp;3410'!$A$1:$M$35</definedName>
    <definedName name="Z_DBF7A691_C175_11D5_A601_00B0D0B3D2A1_.wvu.PrintArea" localSheetId="51" hidden="1">'Other Plant Fnd Data-3420&amp;3500'!$A$1:$I$35</definedName>
    <definedName name="Z_DBF7A691_C175_11D5_A601_00B0D0B3D2A1_.wvu.PrintArea" localSheetId="50" hidden="1">'Other Plant Fnd Data-3430&amp;3600'!$A$1:$I$34</definedName>
    <definedName name="Z_DBF7A691_C175_11D5_A601_00B0D0B3D2A1_.wvu.PrintArea" localSheetId="52" hidden="1">'Other Plant Fnd Data-3440&amp;3450'!$A$1:$M$35</definedName>
    <definedName name="Z_DBF7A691_C175_11D5_A601_00B0D0B3D2A1_.wvu.PrintArea" localSheetId="9" hidden="1">'Patient Rec'!$A$1:$K$38</definedName>
    <definedName name="Z_DBF7A691_C175_11D5_A601_00B0D0B3D2A1_.wvu.PrintArea" localSheetId="28" hidden="1">'Plant &amp; Serv Oper-BS'!#REF!</definedName>
    <definedName name="Z_DBF7A691_C175_11D5_A601_00B0D0B3D2A1_.wvu.PrintArea" localSheetId="29" hidden="1">'Plant &amp; Serv Oper-SRECNA'!#REF!</definedName>
    <definedName name="Z_DBF7A691_C175_11D5_A601_00B0D0B3D2A1_.wvu.PrintArea" localSheetId="5" hidden="1">'Revenues, expenses and changes'!$A$1:$M$55</definedName>
    <definedName name="Z_DBF7A691_C175_11D5_A601_00B0D0B3D2A1_.wvu.PrintArea" localSheetId="70" hidden="1">'Service Efforts-Enrollment'!$A$1:$K$74</definedName>
    <definedName name="Z_DBF7A691_C175_11D5_A601_00B0D0B3D2A1_.wvu.PrintArea" localSheetId="71" hidden="1">'Service Efforts-Tuition&amp;Fees'!$A$1:$I$24</definedName>
    <definedName name="Z_DBF7A691_C175_11D5_A601_00B0D0B3D2A1_.wvu.PrintArea" localSheetId="65" hidden="1">'Sources &amp; Applications'!$A$1:$I$35</definedName>
    <definedName name="Z_DBF7A691_C175_11D5_A601_00B0D0B3D2A1_.wvu.PrintArea" localSheetId="0" hidden="1">'State Approp'!$A$1:$S$3</definedName>
    <definedName name="Z_DBF7A691_C175_11D5_A601_00B0D0B3D2A1_.wvu.PrintArea" localSheetId="1" hidden="1">'State Comparative'!$A$1:$K$3</definedName>
    <definedName name="Z_DBF7A691_C175_11D5_A601_00B0D0B3D2A1_.wvu.PrintArea" localSheetId="8" hidden="1">'Stdt Accts Rec'!$A$1:$Q$33</definedName>
    <definedName name="Z_DBF7A691_C175_11D5_A601_00B0D0B3D2A1_.wvu.PrintArea" localSheetId="24" hidden="1">'Student staff pgrms-BS'!$D$1:$M$34</definedName>
    <definedName name="Z_DBF7A691_C175_11D5_A601_00B0D0B3D2A1_.wvu.PrintArea" localSheetId="25" hidden="1">'Student staff pgrms-SRECNA'!#REF!</definedName>
    <definedName name="Z_DBF7A691_C175_11D5_A601_00B0D0B3D2A1_.wvu.PrintArea" localSheetId="76" hidden="1">'T&amp;F Waivers'!$A$1:$O$12</definedName>
    <definedName name="Z_DBF7A691_C175_11D5_A601_00B0D0B3D2A1_.wvu.PrintArea" localSheetId="74" hidden="1">UIF!$A$1:$K$32</definedName>
    <definedName name="Z_DBF7A691_C175_11D5_A601_00B0D0B3D2A1_.wvu.PrintArea" localSheetId="78" hidden="1">'Undergrad T&amp;F Waivers-UIS'!$C$1:$O$34</definedName>
    <definedName name="Z_DBF7A691_C175_11D5_A601_00B0D0B3D2A1_.wvu.PrintArea" localSheetId="77" hidden="1">'Undergrad T&amp;F Waivers-UIUC&amp;UIC'!$C$1:$O$74</definedName>
    <definedName name="Z_DBF7A691_C175_11D5_A601_00B0D0B3D2A1_.wvu.PrintTitles" localSheetId="12" hidden="1">'Buildings &amp; Improvements Detail'!$1:$4</definedName>
    <definedName name="Z_DBF7A691_C175_11D5_A601_00B0D0B3D2A1_.wvu.PrintTitles" localSheetId="16" hidden="1">'CIP Detail'!$1:$4</definedName>
    <definedName name="Z_DBF7A691_C175_11D5_A601_00B0D0B3D2A1_.wvu.PrintTitles" localSheetId="15" hidden="1">'Collections Detail '!#REF!</definedName>
    <definedName name="Z_DBF7A691_C175_11D5_A601_00B0D0B3D2A1_.wvu.PrintTitles" localSheetId="69" hidden="1">'Cost Statistics'!$1:$4</definedName>
    <definedName name="Z_DBF7A691_C175_11D5_A601_00B0D0B3D2A1_.wvu.PrintTitles" localSheetId="14" hidden="1">'Equip Software Detail'!#REF!</definedName>
    <definedName name="Z_DBF7A691_C175_11D5_A601_00B0D0B3D2A1_.wvu.PrintTitles" localSheetId="13" hidden="1">'Equipment Detail'!$1:$4</definedName>
    <definedName name="Z_DBF7A691_C175_11D5_A601_00B0D0B3D2A1_.wvu.PrintTitles" localSheetId="70" hidden="1">'Service Efforts-Enrollment'!$1:$4</definedName>
    <definedName name="Z_DBF7A691_C175_11D5_A601_00B0D0B3D2A1_.wvu.PrintTitles" localSheetId="71" hidden="1">'Service Efforts-Tuition&amp;Fees'!$1:$4</definedName>
    <definedName name="Z_DBF7A691_C175_11D5_A601_00B0D0B3D2A1_.wvu.PrintTitles" localSheetId="74" hidden="1">UIF!$1:$7</definedName>
    <definedName name="Z_DC1EC383_AA5A_444D_88DE_3C6EE7652F16_.wvu.PrintArea" localSheetId="7" hidden="1">'Acct Rec'!$A$1:$K$50</definedName>
    <definedName name="Z_DC1EC383_AA5A_444D_88DE_3C6EE7652F16_.wvu.PrintArea" localSheetId="17" hidden="1">'Accts Payable'!$A$1:$M$47</definedName>
    <definedName name="Z_DC1EC383_AA5A_444D_88DE_3C6EE7652F16_.wvu.PrintArea" localSheetId="36" hidden="1">'Agr Oper-BS'!$D$1:$I$34</definedName>
    <definedName name="Z_DC1EC383_AA5A_444D_88DE_3C6EE7652F16_.wvu.PrintArea" localSheetId="37" hidden="1">'Agr Oper-SRECNA'!$D$1:$I$42</definedName>
    <definedName name="Z_DC1EC383_AA5A_444D_88DE_3C6EE7652F16_.wvu.PrintArea" localSheetId="75" hidden="1">Alumni!$A$1:$K$14</definedName>
    <definedName name="Z_DC1EC383_AA5A_444D_88DE_3C6EE7652F16_.wvu.PrintArea" localSheetId="46" hidden="1">'Aux - All campuses'!$C$1:$H$19</definedName>
    <definedName name="Z_DC1EC383_AA5A_444D_88DE_3C6EE7652F16_.wvu.PrintArea" localSheetId="22" hidden="1">'Auxiliary under ind-BS'!$D$1:$I$46</definedName>
    <definedName name="Z_DC1EC383_AA5A_444D_88DE_3C6EE7652F16_.wvu.PrintArea" localSheetId="23" hidden="1">'Auxiliary under ind-SRECNA'!$D$1:$I$41</definedName>
    <definedName name="Z_DC1EC383_AA5A_444D_88DE_3C6EE7652F16_.wvu.PrintArea" localSheetId="20" hidden="1">'Bonds Payable'!#REF!</definedName>
    <definedName name="Z_DC1EC383_AA5A_444D_88DE_3C6EE7652F16_.wvu.PrintArea" localSheetId="12" hidden="1">'Buildings &amp; Improvements Detail'!$A$1:$I$16</definedName>
    <definedName name="Z_DC1EC383_AA5A_444D_88DE_3C6EE7652F16_.wvu.PrintArea" localSheetId="16" hidden="1">'CIP Detail'!$A$1:$I$45</definedName>
    <definedName name="Z_DC1EC383_AA5A_444D_88DE_3C6EE7652F16_.wvu.PrintArea" localSheetId="15" hidden="1">'Collections Detail '!$A$1:$I$5</definedName>
    <definedName name="Z_DC1EC383_AA5A_444D_88DE_3C6EE7652F16_.wvu.PrintArea" localSheetId="26" hidden="1">'Comm &amp; Compt Serv-BS'!$A$1:$I$36</definedName>
    <definedName name="Z_DC1EC383_AA5A_444D_88DE_3C6EE7652F16_.wvu.PrintArea" localSheetId="27" hidden="1">'Comm &amp; Compt Serv-SRECNA'!$A$1:$I$38</definedName>
    <definedName name="Z_DC1EC383_AA5A_444D_88DE_3C6EE7652F16_.wvu.PrintArea" localSheetId="38" hidden="1">'Comm Oper not under ind-BS'!$A$1:$H$32</definedName>
    <definedName name="Z_DC1EC383_AA5A_444D_88DE_3C6EE7652F16_.wvu.PrintArea" localSheetId="39" hidden="1">'Comm Oper not under ind-SRECNA'!$A$1:$H$36</definedName>
    <definedName name="Z_DC1EC383_AA5A_444D_88DE_3C6EE7652F16_.wvu.PrintArea" localSheetId="18" hidden="1">'Comp Absences'!$A$1:$M$57</definedName>
    <definedName name="Z_DC1EC383_AA5A_444D_88DE_3C6EE7652F16_.wvu.PrintArea" localSheetId="19" hidden="1">'Deferred Revenue'!$A$1:$K$20</definedName>
    <definedName name="Z_DC1EC383_AA5A_444D_88DE_3C6EE7652F16_.wvu.PrintArea" localSheetId="72" hidden="1">'Emergency Purchases'!$A$1:$G$29</definedName>
    <definedName name="Z_DC1EC383_AA5A_444D_88DE_3C6EE7652F16_.wvu.PrintArea" localSheetId="68" hidden="1">'Employment Statistics'!$A$1:$K$4</definedName>
    <definedName name="Z_DC1EC383_AA5A_444D_88DE_3C6EE7652F16_.wvu.PrintArea" localSheetId="14" hidden="1">'Equip Software Detail'!$A$1:$I$5</definedName>
    <definedName name="Z_DC1EC383_AA5A_444D_88DE_3C6EE7652F16_.wvu.PrintArea" localSheetId="13" hidden="1">'Equipment Detail'!$A$1:$I$5</definedName>
    <definedName name="Z_DC1EC383_AA5A_444D_88DE_3C6EE7652F16_.wvu.PrintArea" localSheetId="54" hidden="1">'Excess Fnds-3100'!#REF!</definedName>
    <definedName name="Z_DC1EC383_AA5A_444D_88DE_3C6EE7652F16_.wvu.PrintArea" localSheetId="55" hidden="1">'Excess Fnds-3110'!#REF!</definedName>
    <definedName name="Z_DC1EC383_AA5A_444D_88DE_3C6EE7652F16_.wvu.PrintArea" localSheetId="56" hidden="1">'Excess Fnds-3200'!#REF!</definedName>
    <definedName name="Z_DC1EC383_AA5A_444D_88DE_3C6EE7652F16_.wvu.PrintArea" localSheetId="57" hidden="1">'Excess Fnds-3400'!$A$35:$L$35</definedName>
    <definedName name="Z_DC1EC383_AA5A_444D_88DE_3C6EE7652F16_.wvu.PrintArea" localSheetId="58" hidden="1">'Excess Fnds-3410'!$A$1:$N$38</definedName>
    <definedName name="Z_DC1EC383_AA5A_444D_88DE_3C6EE7652F16_.wvu.PrintArea" localSheetId="59" hidden="1">'Excess Fnds-3420'!$A$1:$L$38</definedName>
    <definedName name="Z_DC1EC383_AA5A_444D_88DE_3C6EE7652F16_.wvu.PrintArea" localSheetId="60" hidden="1">'Excess Fnds-3430'!$A$1:$J$35</definedName>
    <definedName name="Z_DC1EC383_AA5A_444D_88DE_3C6EE7652F16_.wvu.PrintArea" localSheetId="61" hidden="1">'Excess Fnds-3440'!$A$1:$N$38</definedName>
    <definedName name="Z_DC1EC383_AA5A_444D_88DE_3C6EE7652F16_.wvu.PrintArea" localSheetId="62" hidden="1">'Excess Fnds-3450'!$A$1:$N$31</definedName>
    <definedName name="Z_DC1EC383_AA5A_444D_88DE_3C6EE7652F16_.wvu.PrintArea" localSheetId="63" hidden="1">'Excess Fnds-3500'!$A$1:$J$35</definedName>
    <definedName name="Z_DC1EC383_AA5A_444D_88DE_3C6EE7652F16_.wvu.PrintArea" localSheetId="64" hidden="1">'Excess Fnds-3600'!$A$1:$L$35</definedName>
    <definedName name="Z_DC1EC383_AA5A_444D_88DE_3C6EE7652F16_.wvu.PrintArea" localSheetId="53" hidden="1">'Excess Fnds-Auxiliary'!$A$1:$I$43</definedName>
    <definedName name="Z_DC1EC383_AA5A_444D_88DE_3C6EE7652F16_.wvu.PrintArea" localSheetId="66" hidden="1">'Excess Inst Funds'!$A$1:$I$33</definedName>
    <definedName name="Z_DC1EC383_AA5A_444D_88DE_3C6EE7652F16_.wvu.PrintArea" localSheetId="67" hidden="1">'Fed to Nonfed Exp'!$A$1:$K$4</definedName>
    <definedName name="Z_DC1EC383_AA5A_444D_88DE_3C6EE7652F16_.wvu.PrintArea" localSheetId="80" hidden="1">'Grad T&amp;F Waivers-UIS'!$A$1:$M$206</definedName>
    <definedName name="Z_DC1EC383_AA5A_444D_88DE_3C6EE7652F16_.wvu.PrintArea" localSheetId="79" hidden="1">'Grad T&amp;F Waivers-UIUC&amp;UIC'!$A$1:$M$72</definedName>
    <definedName name="Z_DC1EC383_AA5A_444D_88DE_3C6EE7652F16_.wvu.PrintArea" localSheetId="40" hidden="1">'Hosp &amp; clinics-BS'!$A$1:$I$45</definedName>
    <definedName name="Z_DC1EC383_AA5A_444D_88DE_3C6EE7652F16_.wvu.PrintArea" localSheetId="41" hidden="1">'Hosp &amp; clinics-SRECNA'!$A$1:$I$31</definedName>
    <definedName name="Z_DC1EC383_AA5A_444D_88DE_3C6EE7652F16_.wvu.PrintArea" localSheetId="3" hidden="1">'Income Fund '!$A$1:$J$4</definedName>
    <definedName name="Z_DC1EC383_AA5A_444D_88DE_3C6EE7652F16_.wvu.PrintArea" localSheetId="30" hidden="1">'Instructional Course Act-BS'!$A$1:$K$30</definedName>
    <definedName name="Z_DC1EC383_AA5A_444D_88DE_3C6EE7652F16_.wvu.PrintArea" localSheetId="31" hidden="1">'Instructional Course Act-SRECNA'!$A$1:$K$31</definedName>
    <definedName name="Z_DC1EC383_AA5A_444D_88DE_3C6EE7652F16_.wvu.PrintArea" localSheetId="44" hidden="1">'Intercoll Athletics-BS'!$A$1:$L$37</definedName>
    <definedName name="Z_DC1EC383_AA5A_444D_88DE_3C6EE7652F16_.wvu.PrintArea" localSheetId="45" hidden="1">'Intercoll Athletics-SRECNA'!$A$1:$L$37</definedName>
    <definedName name="Z_DC1EC383_AA5A_444D_88DE_3C6EE7652F16_.wvu.PrintArea" localSheetId="2" hidden="1">'Lapse Period Exp'!$A$1:$M$4</definedName>
    <definedName name="Z_DC1EC383_AA5A_444D_88DE_3C6EE7652F16_.wvu.PrintArea" localSheetId="21" hidden="1">Leases!#REF!</definedName>
    <definedName name="Z_DC1EC383_AA5A_444D_88DE_3C6EE7652F16_.wvu.PrintArea" localSheetId="48" hidden="1">'Other Plant Fnd Data-3100&amp;3110'!#REF!</definedName>
    <definedName name="Z_DC1EC383_AA5A_444D_88DE_3C6EE7652F16_.wvu.PrintArea" localSheetId="47" hidden="1">'Other Plant Fnd Data-3200'!#REF!</definedName>
    <definedName name="Z_DC1EC383_AA5A_444D_88DE_3C6EE7652F16_.wvu.PrintArea" localSheetId="49" hidden="1">'Other Plant Fnd Data-3400&amp;3410'!$A$1:$M$35</definedName>
    <definedName name="Z_DC1EC383_AA5A_444D_88DE_3C6EE7652F16_.wvu.PrintArea" localSheetId="51" hidden="1">'Other Plant Fnd Data-3420&amp;3500'!$A$1:$I$35</definedName>
    <definedName name="Z_DC1EC383_AA5A_444D_88DE_3C6EE7652F16_.wvu.PrintArea" localSheetId="50" hidden="1">'Other Plant Fnd Data-3430&amp;3600'!$A$1:$I$34</definedName>
    <definedName name="Z_DC1EC383_AA5A_444D_88DE_3C6EE7652F16_.wvu.PrintArea" localSheetId="52" hidden="1">'Other Plant Fnd Data-3440&amp;3450'!$A$1:$M$35</definedName>
    <definedName name="Z_DC1EC383_AA5A_444D_88DE_3C6EE7652F16_.wvu.PrintArea" localSheetId="9" hidden="1">'Patient Rec'!$A$1:$K$38</definedName>
    <definedName name="Z_DC1EC383_AA5A_444D_88DE_3C6EE7652F16_.wvu.PrintArea" localSheetId="28" hidden="1">'Plant &amp; Serv Oper-BS'!$A$1:$I$39</definedName>
    <definedName name="Z_DC1EC383_AA5A_444D_88DE_3C6EE7652F16_.wvu.PrintArea" localSheetId="29" hidden="1">'Plant &amp; Serv Oper-SRECNA'!$A$1:$I$37</definedName>
    <definedName name="Z_DC1EC383_AA5A_444D_88DE_3C6EE7652F16_.wvu.PrintArea" localSheetId="11" hidden="1">'Plant Assets'!$A$1:$Q$30</definedName>
    <definedName name="Z_DC1EC383_AA5A_444D_88DE_3C6EE7652F16_.wvu.PrintArea" localSheetId="32" hidden="1">'Professional Dev Act-BS'!$A$1:$M$39</definedName>
    <definedName name="Z_DC1EC383_AA5A_444D_88DE_3C6EE7652F16_.wvu.PrintArea" localSheetId="33" hidden="1">'Professional Dev Act-SRECNA'!$A$1:$M$37</definedName>
    <definedName name="Z_DC1EC383_AA5A_444D_88DE_3C6EE7652F16_.wvu.PrintArea" localSheetId="42" hidden="1">'Public Serv-BS'!$A$1:$M$39</definedName>
    <definedName name="Z_DC1EC383_AA5A_444D_88DE_3C6EE7652F16_.wvu.PrintArea" localSheetId="43" hidden="1">'Public Serv-SRECNA'!$A$1:$M$43</definedName>
    <definedName name="Z_DC1EC383_AA5A_444D_88DE_3C6EE7652F16_.wvu.PrintArea" localSheetId="5" hidden="1">'Revenues, expenses and changes'!$A$1:$M$55</definedName>
    <definedName name="Z_DC1EC383_AA5A_444D_88DE_3C6EE7652F16_.wvu.PrintArea" localSheetId="70" hidden="1">'Service Efforts-Enrollment'!$A$1:$L$74</definedName>
    <definedName name="Z_DC1EC383_AA5A_444D_88DE_3C6EE7652F16_.wvu.PrintArea" localSheetId="71" hidden="1">'Service Efforts-Tuition&amp;Fees'!$A$1:$J$24</definedName>
    <definedName name="Z_DC1EC383_AA5A_444D_88DE_3C6EE7652F16_.wvu.PrintArea" localSheetId="65" hidden="1">'Sources &amp; Applications'!$A$1:$I$35</definedName>
    <definedName name="Z_DC1EC383_AA5A_444D_88DE_3C6EE7652F16_.wvu.PrintArea" localSheetId="0" hidden="1">'State Approp'!$A$1:$S$3</definedName>
    <definedName name="Z_DC1EC383_AA5A_444D_88DE_3C6EE7652F16_.wvu.PrintArea" localSheetId="1" hidden="1">'State Comparative'!$A$1:$K$3</definedName>
    <definedName name="Z_DC1EC383_AA5A_444D_88DE_3C6EE7652F16_.wvu.PrintArea" localSheetId="24" hidden="1">'Student staff pgrms-BS'!$D$1:$M$34</definedName>
    <definedName name="Z_DC1EC383_AA5A_444D_88DE_3C6EE7652F16_.wvu.PrintArea" localSheetId="25" hidden="1">'Student staff pgrms-SRECNA'!$D$1:$M$38</definedName>
    <definedName name="Z_DC1EC383_AA5A_444D_88DE_3C6EE7652F16_.wvu.PrintArea" localSheetId="76" hidden="1">'T&amp;F Waivers'!$A$1:$O$12</definedName>
    <definedName name="Z_DC1EC383_AA5A_444D_88DE_3C6EE7652F16_.wvu.PrintArea" localSheetId="78" hidden="1">'Undergrad T&amp;F Waivers-UIS'!$A$1:$N$34</definedName>
    <definedName name="Z_DC1EC383_AA5A_444D_88DE_3C6EE7652F16_.wvu.PrintArea" localSheetId="77" hidden="1">'Undergrad T&amp;F Waivers-UIUC&amp;UIC'!$A$1:$N$74</definedName>
    <definedName name="Z_DC1EC383_AA5A_444D_88DE_3C6EE7652F16_.wvu.PrintArea" localSheetId="34" hidden="1">'Unique Pgrms-BS'!#REF!</definedName>
    <definedName name="Z_DC1EC383_AA5A_444D_88DE_3C6EE7652F16_.wvu.PrintArea" localSheetId="35" hidden="1">'Unique Pgrms-SRECNA'!$A$30:$K$31</definedName>
    <definedName name="Z_F7A50A1A_A029_4D6C_B11F_716424AF5F60_.wvu.Cols" localSheetId="2" hidden="1">'Lapse Period Exp'!#REF!</definedName>
    <definedName name="Z_F7A50A1A_A029_4D6C_B11F_716424AF5F60_.wvu.PrintArea" localSheetId="2" hidden="1">'Lapse Period Exp'!$A$1:$M$4</definedName>
    <definedName name="Z_F7A50A1A_A029_4D6C_B11F_716424AF5F60_.wvu.PrintArea" localSheetId="48" hidden="1">'Other Plant Fnd Data-3100&amp;3110'!$A$1:$I$39</definedName>
    <definedName name="Z_F7A50A1A_A029_4D6C_B11F_716424AF5F60_.wvu.PrintArea" localSheetId="0" hidden="1">'State Approp'!$A$1:$S$3</definedName>
    <definedName name="Z_F7A50A1A_A029_4D6C_B11F_716424AF5F60_.wvu.PrintArea" localSheetId="1" hidden="1">'State Comparative'!$A$1:$K$3</definedName>
    <definedName name="Z_F7A50A1A_A029_4D6C_B11F_716424AF5F60_.wvu.PrintTitles" localSheetId="12" hidden="1">'Buildings &amp; Improvements Detail'!$1:$4</definedName>
    <definedName name="Z_F7A50A1A_A029_4D6C_B11F_716424AF5F60_.wvu.PrintTitles" localSheetId="16" hidden="1">'CIP Detail'!$1:$4</definedName>
    <definedName name="Z_F7A50A1A_A029_4D6C_B11F_716424AF5F60_.wvu.PrintTitles" localSheetId="72" hidden="1">'Emergency Purchases'!$1:$6</definedName>
    <definedName name="Z_F7A50A1A_A029_4D6C_B11F_716424AF5F60_.wvu.PrintTitles" localSheetId="80" hidden="1">'Grad T&amp;F Waivers-UIS'!$1:$9</definedName>
    <definedName name="Z_F7A50A1A_A029_4D6C_B11F_716424AF5F60_.wvu.PrintTitles" localSheetId="79" hidden="1">'Grad T&amp;F Waivers-UIUC&amp;UIC'!$1:$9</definedName>
    <definedName name="Z_F7A50A1A_A029_4D6C_B11F_716424AF5F60_.wvu.PrintTitles" localSheetId="70" hidden="1">'Service Efforts-Enrollment'!$1:$4</definedName>
    <definedName name="Z_F7A50A1A_A029_4D6C_B11F_716424AF5F60_.wvu.PrintTitles" localSheetId="78" hidden="1">'Undergrad T&amp;F Waivers-UIS'!$1:$9</definedName>
    <definedName name="Z_F7A50A1A_A029_4D6C_B11F_716424AF5F60_.wvu.PrintTitles" localSheetId="77" hidden="1">'Undergrad T&amp;F Waivers-UIUC&amp;UIC'!$1:$9</definedName>
  </definedNames>
  <calcPr calcId="191029" fullPrecision="0"/>
  <customWorkbookViews>
    <customWorkbookView name="Aaron Rund - Personal View" guid="{B5CDDD7D-D7D3-4CB2-966B-9F1E454CC0C9}" mergeInterval="0" personalView="1" maximized="1" xWindow="1" yWindow="1" windowWidth="1280" windowHeight="771" tabRatio="855" activeSheetId="75"/>
    <customWorkbookView name="rmoyer - Personal View" guid="{3FC6D382-0486-4517-8915-5982798F57DA}" mergeInterval="0" personalView="1" xWindow="12" yWindow="32" windowWidth="1264" windowHeight="661" tabRatio="855" activeSheetId="34"/>
    <customWorkbookView name="vparvathinathan - Personal View" guid="{453F29F3-031A-4FB3-90E6-201613B5F615}" mergeInterval="0" personalView="1" maximized="1" xWindow="1" yWindow="1" windowWidth="1276" windowHeight="808" tabRatio="856" activeSheetId="1"/>
    <customWorkbookView name="Phil McCarthy - Personal View" guid="{156071B9-6493-4A83-A8D8-C27747F8D32C}" mergeInterval="0" personalView="1" maximized="1" xWindow="1" yWindow="1" windowWidth="1152" windowHeight="675" tabRatio="816" activeSheetId="8"/>
    <customWorkbookView name="rzmoyer - Personal View" guid="{EE587DEA-904F-4CCD-A62D-0772B4572A2B}" mergeInterval="0" personalView="1" maximized="1" xWindow="1" yWindow="1" windowWidth="1280" windowHeight="806" tabRatio="816" activeSheetId="33"/>
    <customWorkbookView name="btiedem2 - Personal View" guid="{F7A50A1A-A029-4D6C-B11F-716424AF5F60}" mergeInterval="0" personalView="1" maximized="1" xWindow="1" yWindow="1" windowWidth="1152" windowHeight="675" tabRatio="748" activeSheetId="39"/>
    <customWorkbookView name="mgodsell - Personal View" guid="{86A10747-8B25-4B25-9409-B006EA4C681C}" mergeInterval="0" personalView="1" maximized="1" xWindow="1" yWindow="1" windowWidth="1280" windowHeight="806" tabRatio="748" activeSheetId="18"/>
    <customWorkbookView name="jkgill - Personal View" guid="{4F3C9522-85FB-4FAA-B4DC-154FBE4218D9}" mergeInterval="0" personalView="1" maximized="1" xWindow="1" yWindow="1" windowWidth="1272" windowHeight="678" tabRatio="914" activeSheetId="1"/>
    <customWorkbookView name="Brent Rasmus - Personal View" guid="{8E3DA08C-766A-41DE-BB05-B83E79C2E3D5}" mergeInterval="0" personalView="1" maximized="1" xWindow="1" yWindow="1" windowWidth="1280" windowHeight="730" tabRatio="748" activeSheetId="7"/>
    <customWorkbookView name="Phillip McCarthy, OBFS - Personal View" guid="{9B4DC162-833A-4BD6-BF3D-CDBE24FDA56E}" mergeInterval="0" personalView="1" maximized="1" windowWidth="1276" windowHeight="803" tabRatio="748" activeSheetId="43"/>
    <customWorkbookView name="Gend3925 - Personal View" guid="{DF496B77-1547-4044-ABC6-DF925EDDC1DD}" mergeInterval="0" personalView="1" maximized="1" windowWidth="796" windowHeight="437" activeSheetId="8"/>
    <customWorkbookView name="Live4937 - Personal View" guid="{3BA57DF8-659F-42F0-86F4-A7E79B2C34EB}" mergeInterval="0" personalView="1" maximized="1" windowWidth="1020" windowHeight="544" activeSheetId="39"/>
    <customWorkbookView name="Hedg7077 - Personal View" guid="{21417578-E70F-4802-A5A7-5D6C59E90F40}" mergeInterval="0" personalView="1" maximized="1" windowWidth="1020" windowHeight="605" activeSheetId="45"/>
    <customWorkbookView name="jford - Personal View" guid="{DC1EC383-AA5A-444D-88DE-3C6EE7652F16}" mergeInterval="0" personalView="1" maximized="1" windowWidth="1276" windowHeight="860" tabRatio="914" activeSheetId="16" showComments="commIndAndComment"/>
    <customWorkbookView name="Amy Schaefer - Personal View" guid="{B9A944B1-D459-11D5-A666-00B0D0B3D203}" mergeInterval="0" personalView="1" maximized="1" windowWidth="1020" windowHeight="573" tabRatio="914" activeSheetId="46"/>
    <customWorkbookView name="jones10 - Personal View" guid="{8E35712F-F7DD-11D6-A74F-00B0D0B61D87}" mergeInterval="0" personalView="1" maximized="1" windowWidth="1020" windowHeight="561" tabRatio="914" activeSheetId="42"/>
    <customWorkbookView name="ahoey - Personal View" guid="{DBF7A691-C175-11D5-A601-00B0D0B3D2A1}" mergeInterval="0" personalView="1" maximized="1" windowWidth="1020" windowHeight="563" tabRatio="914" activeSheetId="45"/>
    <customWorkbookView name="amyrash - Personal View" guid="{040F2CE1-C174-11D5-A64F-00B0D0B3D203}" mergeInterval="0" personalView="1" maximized="1" windowWidth="1020" windowHeight="573" tabRatio="914" activeSheetId="30"/>
    <customWorkbookView name="dmstanly - Personal View" guid="{BD6501F3-C314-11D5-A64A-00B0D0B3D295}" mergeInterval="0" personalView="1" maximized="1" windowWidth="987" windowHeight="602" tabRatio="914" activeSheetId="31"/>
    <customWorkbookView name="brasmus - Personal View" guid="{A7ADF766-DF6C-40EF-AD33-2C5637ABABD9}" mergeInterval="0" personalView="1" maximized="1" windowWidth="1020" windowHeight="500" tabRatio="914" activeSheetId="2"/>
    <customWorkbookView name="spelg - Personal View" guid="{0E959B21-C4C4-11D5-A65F-00B0D0B3D27F}" mergeInterval="0" personalView="1" maximized="1" windowWidth="1020" windowHeight="566" tabRatio="914" activeSheetId="12"/>
    <customWorkbookView name="OBFS - Personal View" guid="{61FFD26A-6C55-4FAA-B7B3-304380B2CF2A}" mergeInterval="0" personalView="1" maximized="1" windowWidth="796" windowHeight="437" tabRatio="914" activeSheetId="33"/>
    <customWorkbookView name="Czys3759 - Personal View" guid="{4FB49B53-1D2E-4571-8896-B15F682249F5}" mergeInterval="0" personalView="1" maximized="1" windowWidth="1020" windowHeight="579" activeSheetId="45" showComments="commIndAndComment"/>
    <customWorkbookView name="Office of Business and Financial Services - Personal View" guid="{2F4E79F8-C95D-43CD-9692-8694CC8FDD51}" mergeInterval="0" personalView="1" maximized="1" windowWidth="1276" windowHeight="560" activeSheetId="2"/>
    <customWorkbookView name="Kristopher Allen - Personal View" guid="{315D65B5-6F13-4260-BB1D-E2FA280C16D9}" mergeInterval="0" personalView="1" maximized="1" windowWidth="1276" windowHeight="597" tabRatio="816" activeSheetId="29"/>
    <customWorkbookView name="KPMG - Personal View" guid="{4753D522-7508-4FC0-B0FE-7A03D677C443}" mergeInterval="0" personalView="1" maximized="1" xWindow="1" yWindow="1" windowWidth="1020" windowHeight="548" tabRatio="856" activeSheetId="22"/>
    <customWorkbookView name="Phillip McCarthy - Personal View" guid="{0E26C343-6E53-43B0-8984-A8A5BAB40ADF}" mergeInterval="0" personalView="1" maximized="1" xWindow="1" yWindow="1" windowWidth="1280" windowHeight="833" tabRatio="855" activeSheetId="1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97" i="2" l="1"/>
  <c r="I95" i="2"/>
  <c r="I94" i="2"/>
  <c r="I15" i="2" l="1"/>
  <c r="I33" i="66" l="1"/>
  <c r="K31" i="88"/>
  <c r="I107" i="88" l="1"/>
  <c r="L28" i="60"/>
  <c r="J28" i="60"/>
  <c r="L19" i="60"/>
  <c r="L30" i="60" s="1"/>
  <c r="L35" i="60" s="1"/>
  <c r="J19" i="60"/>
  <c r="J30" i="60" s="1"/>
  <c r="J35" i="60" s="1"/>
  <c r="J28" i="62"/>
  <c r="J19" i="62"/>
  <c r="J30" i="62" s="1"/>
  <c r="J35" i="62" s="1"/>
  <c r="N29" i="64"/>
  <c r="L29" i="64"/>
  <c r="J29" i="64"/>
  <c r="N19" i="64"/>
  <c r="N31" i="64" s="1"/>
  <c r="N38" i="64" s="1"/>
  <c r="L19" i="64"/>
  <c r="L31" i="64" s="1"/>
  <c r="L38" i="64" s="1"/>
  <c r="J19" i="64"/>
  <c r="J31" i="64" s="1"/>
  <c r="J38" i="64" s="1"/>
  <c r="J28" i="59"/>
  <c r="J19" i="59"/>
  <c r="J30" i="59" s="1"/>
  <c r="J35" i="59" s="1"/>
  <c r="N29" i="63"/>
  <c r="L29" i="63"/>
  <c r="J29" i="63"/>
  <c r="N19" i="63"/>
  <c r="N31" i="63" s="1"/>
  <c r="N38" i="63" s="1"/>
  <c r="L19" i="63"/>
  <c r="L31" i="63" s="1"/>
  <c r="L38" i="63" s="1"/>
  <c r="J19" i="63"/>
  <c r="J31" i="63" s="1"/>
  <c r="J38" i="63" s="1"/>
  <c r="N29" i="58"/>
  <c r="L29" i="58"/>
  <c r="J29" i="58"/>
  <c r="N19" i="58"/>
  <c r="N31" i="58" s="1"/>
  <c r="N38" i="58" s="1"/>
  <c r="L19" i="58"/>
  <c r="L31" i="58" s="1"/>
  <c r="L38" i="58" s="1"/>
  <c r="J19" i="58"/>
  <c r="J31" i="58" s="1"/>
  <c r="J38" i="58" s="1"/>
  <c r="N29" i="57"/>
  <c r="L29" i="57"/>
  <c r="J29" i="57"/>
  <c r="N19" i="57"/>
  <c r="N31" i="57" s="1"/>
  <c r="N38" i="57" s="1"/>
  <c r="L19" i="57"/>
  <c r="L31" i="57" s="1"/>
  <c r="L38" i="57" s="1"/>
  <c r="J19" i="57"/>
  <c r="J31" i="57" s="1"/>
  <c r="J38" i="57" s="1"/>
  <c r="L28" i="56"/>
  <c r="J28" i="56"/>
  <c r="L19" i="56"/>
  <c r="L30" i="56" s="1"/>
  <c r="L35" i="56" s="1"/>
  <c r="J19" i="56"/>
  <c r="J30" i="56" s="1"/>
  <c r="J35" i="56" s="1"/>
  <c r="N29" i="53"/>
  <c r="L29" i="53"/>
  <c r="J29" i="53"/>
  <c r="N19" i="53"/>
  <c r="N31" i="53" s="1"/>
  <c r="N38" i="53" s="1"/>
  <c r="L19" i="53"/>
  <c r="L31" i="53" s="1"/>
  <c r="L38" i="53" s="1"/>
  <c r="J19" i="53"/>
  <c r="J31" i="53" s="1"/>
  <c r="J38" i="53" s="1"/>
  <c r="J28" i="55"/>
  <c r="J19" i="55"/>
  <c r="J30" i="55" s="1"/>
  <c r="J35" i="55" s="1"/>
  <c r="J28" i="54"/>
  <c r="J19" i="54"/>
  <c r="J30" i="54" s="1"/>
  <c r="J35" i="54" s="1"/>
  <c r="J28" i="52"/>
  <c r="J19" i="52"/>
  <c r="J30" i="52" s="1"/>
  <c r="J35" i="52" s="1"/>
  <c r="K18" i="88" l="1"/>
  <c r="I18" i="88"/>
  <c r="S36" i="1" l="1"/>
  <c r="S39" i="1"/>
  <c r="K109" i="88" l="1"/>
  <c r="K107" i="88"/>
  <c r="I102" i="88"/>
  <c r="K98" i="88"/>
  <c r="I98" i="88"/>
  <c r="I94" i="88"/>
  <c r="K90" i="88"/>
  <c r="I90" i="88"/>
  <c r="K85" i="88"/>
  <c r="I85" i="88"/>
  <c r="K81" i="88"/>
  <c r="I81" i="88"/>
  <c r="K77" i="88"/>
  <c r="I77" i="88"/>
  <c r="K73" i="88"/>
  <c r="I73" i="88"/>
  <c r="K68" i="88"/>
  <c r="I68" i="88"/>
  <c r="K64" i="88"/>
  <c r="I64" i="88"/>
  <c r="K59" i="88"/>
  <c r="I59" i="88"/>
  <c r="K55" i="88"/>
  <c r="I55" i="88"/>
  <c r="I50" i="88" s="1"/>
  <c r="K50" i="88"/>
  <c r="K46" i="88"/>
  <c r="I46" i="88"/>
  <c r="K40" i="88"/>
  <c r="K35" i="88" s="1"/>
  <c r="I40" i="88"/>
  <c r="I35" i="88" s="1"/>
  <c r="K22" i="88"/>
  <c r="I31" i="88"/>
  <c r="I22" i="88" s="1"/>
  <c r="I16" i="88"/>
  <c r="K13" i="88"/>
  <c r="I109" i="88" l="1"/>
  <c r="I13" i="88"/>
  <c r="I29" i="88"/>
  <c r="K29" i="88"/>
  <c r="I96" i="2"/>
  <c r="I82" i="2"/>
  <c r="I89" i="2"/>
  <c r="I91" i="2" s="1"/>
  <c r="O15" i="85" l="1"/>
  <c r="O18" i="85" s="1"/>
  <c r="M18" i="85"/>
  <c r="K18" i="85"/>
  <c r="I37" i="89" l="1"/>
  <c r="I38" i="89"/>
  <c r="P29" i="89"/>
  <c r="N28" i="89"/>
  <c r="P21" i="89"/>
  <c r="N20" i="89"/>
  <c r="P13" i="89"/>
  <c r="I35" i="89"/>
  <c r="I34" i="89"/>
  <c r="M38" i="89" l="1"/>
  <c r="O20" i="89"/>
  <c r="I17" i="89" s="1"/>
  <c r="I20" i="89" s="1"/>
  <c r="O28" i="89"/>
  <c r="I25" i="89" s="1"/>
  <c r="I28" i="89" s="1"/>
  <c r="N12" i="89"/>
  <c r="O12" i="89" s="1"/>
  <c r="I9" i="89" s="1"/>
  <c r="I33" i="89" l="1"/>
  <c r="I36" i="89" s="1"/>
  <c r="I12" i="89"/>
  <c r="I30" i="89"/>
  <c r="P28" i="89"/>
  <c r="I22" i="89"/>
  <c r="P20" i="89"/>
  <c r="I14" i="89" l="1"/>
  <c r="P12" i="89"/>
  <c r="N38" i="89"/>
  <c r="O39" i="1" l="1"/>
  <c r="O36" i="1"/>
  <c r="O38" i="1"/>
  <c r="Q38" i="1" s="1"/>
  <c r="O35" i="1" l="1"/>
  <c r="Q35" i="1" s="1"/>
  <c r="M32" i="65" l="1"/>
  <c r="N32" i="65"/>
  <c r="O32" i="65"/>
  <c r="I23" i="4" l="1"/>
  <c r="I11" i="4"/>
  <c r="I15" i="4" s="1"/>
  <c r="I35" i="84" l="1"/>
  <c r="I33" i="84"/>
  <c r="K46" i="84"/>
  <c r="I46" i="84"/>
  <c r="K29" i="84"/>
  <c r="I29" i="84"/>
  <c r="O23" i="1" l="1"/>
  <c r="Q23" i="1" s="1"/>
  <c r="O24" i="1"/>
  <c r="Q24" i="1" s="1"/>
  <c r="O34" i="1"/>
  <c r="Q34" i="1" s="1"/>
  <c r="O13" i="1" l="1"/>
  <c r="Q13" i="1" s="1"/>
  <c r="O26" i="1"/>
  <c r="Q26" i="1" s="1"/>
  <c r="I16" i="2" l="1"/>
  <c r="O18" i="1"/>
  <c r="Q18" i="1" s="1"/>
  <c r="O19" i="1"/>
  <c r="Q19" i="1" s="1"/>
  <c r="O20" i="1"/>
  <c r="Q20" i="1" s="1"/>
  <c r="O21" i="1"/>
  <c r="Q21" i="1" s="1"/>
  <c r="O22" i="1"/>
  <c r="Q22" i="1" s="1"/>
  <c r="O25" i="1"/>
  <c r="Q25" i="1" s="1"/>
  <c r="O12" i="1"/>
  <c r="Q12" i="1" s="1"/>
  <c r="I27" i="1"/>
  <c r="O17" i="1"/>
  <c r="Q17" i="1" s="1"/>
  <c r="K15" i="1"/>
  <c r="M15" i="1"/>
  <c r="S15" i="1"/>
  <c r="I15" i="1"/>
  <c r="O14" i="1"/>
  <c r="Q14" i="1" s="1"/>
  <c r="I40" i="1" l="1"/>
  <c r="O15" i="1"/>
  <c r="Q15" i="1"/>
  <c r="O27" i="80" l="1"/>
  <c r="M27" i="80"/>
  <c r="K27" i="80"/>
  <c r="I27" i="80"/>
  <c r="O15" i="80"/>
  <c r="O28" i="80" s="1"/>
  <c r="M15" i="80"/>
  <c r="M28" i="80" s="1"/>
  <c r="K15" i="80"/>
  <c r="K28" i="80" s="1"/>
  <c r="I15" i="80"/>
  <c r="I28" i="80" s="1"/>
  <c r="O69" i="79"/>
  <c r="M69" i="79"/>
  <c r="K69" i="79"/>
  <c r="I69" i="79"/>
  <c r="O55" i="79"/>
  <c r="O70" i="79" s="1"/>
  <c r="M55" i="79"/>
  <c r="M70" i="79" s="1"/>
  <c r="K55" i="79"/>
  <c r="K70" i="79" s="1"/>
  <c r="I55" i="79"/>
  <c r="I70" i="79" s="1"/>
  <c r="O33" i="79"/>
  <c r="M33" i="79"/>
  <c r="K33" i="79"/>
  <c r="I33" i="79"/>
  <c r="O17" i="79"/>
  <c r="O34" i="79" s="1"/>
  <c r="M17" i="79"/>
  <c r="M34" i="79" s="1"/>
  <c r="K17" i="79"/>
  <c r="K34" i="79" s="1"/>
  <c r="I17" i="79"/>
  <c r="O28" i="78"/>
  <c r="M28" i="78"/>
  <c r="K28" i="78"/>
  <c r="I28" i="78"/>
  <c r="O17" i="78"/>
  <c r="O29" i="78" s="1"/>
  <c r="M17" i="78"/>
  <c r="M29" i="78" s="1"/>
  <c r="K17" i="78"/>
  <c r="K29" i="78" s="1"/>
  <c r="I17" i="78"/>
  <c r="I29" i="78" s="1"/>
  <c r="O68" i="77"/>
  <c r="O69" i="77" s="1"/>
  <c r="M68" i="77"/>
  <c r="M69" i="77" s="1"/>
  <c r="K68" i="77"/>
  <c r="K69" i="77" s="1"/>
  <c r="I68" i="77"/>
  <c r="I69" i="77" s="1"/>
  <c r="O56" i="77"/>
  <c r="M56" i="77"/>
  <c r="K56" i="77"/>
  <c r="I56" i="77"/>
  <c r="O33" i="77"/>
  <c r="M33" i="77"/>
  <c r="K33" i="77"/>
  <c r="I33" i="77"/>
  <c r="O19" i="77"/>
  <c r="O34" i="77" s="1"/>
  <c r="M19" i="77"/>
  <c r="M34" i="77" s="1"/>
  <c r="K19" i="77"/>
  <c r="K34" i="77" s="1"/>
  <c r="I19" i="77"/>
  <c r="I34" i="77" s="1"/>
  <c r="Q11" i="76"/>
  <c r="O11" i="76"/>
  <c r="K11" i="76"/>
  <c r="I11" i="76"/>
  <c r="S10" i="76"/>
  <c r="M10" i="76"/>
  <c r="S9" i="76"/>
  <c r="M9" i="76"/>
  <c r="S8" i="76"/>
  <c r="S11" i="76" s="1"/>
  <c r="M8" i="76"/>
  <c r="M11" i="76" s="1"/>
  <c r="K14" i="75"/>
  <c r="I14" i="75"/>
  <c r="L23" i="74"/>
  <c r="J23" i="74"/>
  <c r="L14" i="74"/>
  <c r="J14" i="74"/>
  <c r="M55" i="70"/>
  <c r="K55" i="70"/>
  <c r="I55" i="70"/>
  <c r="O54" i="70"/>
  <c r="O52" i="70"/>
  <c r="O51" i="70"/>
  <c r="O50" i="70"/>
  <c r="O49" i="70"/>
  <c r="O48" i="70"/>
  <c r="O47" i="70"/>
  <c r="M32" i="70"/>
  <c r="K32" i="70"/>
  <c r="O32" i="70" s="1"/>
  <c r="I32" i="70"/>
  <c r="O31" i="70"/>
  <c r="O30" i="70"/>
  <c r="M28" i="70"/>
  <c r="K28" i="70"/>
  <c r="I28" i="70"/>
  <c r="O27" i="70"/>
  <c r="O26" i="70"/>
  <c r="M21" i="70"/>
  <c r="M22" i="70" s="1"/>
  <c r="K21" i="70"/>
  <c r="I21" i="70"/>
  <c r="O20" i="70"/>
  <c r="O19" i="70"/>
  <c r="O18" i="70"/>
  <c r="M16" i="70"/>
  <c r="K16" i="70"/>
  <c r="I16" i="70"/>
  <c r="I22" i="70" s="1"/>
  <c r="O15" i="70"/>
  <c r="O14" i="70"/>
  <c r="O13" i="70"/>
  <c r="O12" i="70"/>
  <c r="O11" i="70"/>
  <c r="U19" i="68"/>
  <c r="S19" i="68"/>
  <c r="Q19" i="68"/>
  <c r="M19" i="68"/>
  <c r="K19" i="68"/>
  <c r="I19" i="68"/>
  <c r="W18" i="68"/>
  <c r="O18" i="68"/>
  <c r="W17" i="68"/>
  <c r="W19" i="68" s="1"/>
  <c r="O17" i="68"/>
  <c r="W16" i="68"/>
  <c r="O16" i="68"/>
  <c r="W15" i="68"/>
  <c r="O15" i="68"/>
  <c r="O19" i="68" s="1"/>
  <c r="U13" i="68"/>
  <c r="S13" i="68"/>
  <c r="Q13" i="68"/>
  <c r="M13" i="68"/>
  <c r="K13" i="68"/>
  <c r="I13" i="68"/>
  <c r="W12" i="68"/>
  <c r="O12" i="68"/>
  <c r="W11" i="68"/>
  <c r="O11" i="68"/>
  <c r="W10" i="68"/>
  <c r="O10" i="68"/>
  <c r="W9" i="68"/>
  <c r="O9" i="68"/>
  <c r="O13" i="68" s="1"/>
  <c r="K20" i="67"/>
  <c r="I24" i="67" s="1"/>
  <c r="K13" i="67"/>
  <c r="I23" i="67" s="1"/>
  <c r="I29" i="66"/>
  <c r="I31" i="66" s="1"/>
  <c r="I16" i="66"/>
  <c r="L32" i="65"/>
  <c r="I27" i="65"/>
  <c r="I16" i="65"/>
  <c r="M36" i="51"/>
  <c r="K36" i="51"/>
  <c r="I36" i="51"/>
  <c r="M34" i="51"/>
  <c r="K34" i="51"/>
  <c r="I34" i="51"/>
  <c r="I22" i="51"/>
  <c r="M20" i="51"/>
  <c r="M22" i="51" s="1"/>
  <c r="K20" i="51"/>
  <c r="K22" i="51" s="1"/>
  <c r="I20" i="51"/>
  <c r="I34" i="50"/>
  <c r="I32" i="50"/>
  <c r="K19" i="50"/>
  <c r="K21" i="50" s="1"/>
  <c r="I19" i="50"/>
  <c r="I21" i="50" s="1"/>
  <c r="K35" i="49"/>
  <c r="K33" i="49"/>
  <c r="I33" i="49"/>
  <c r="I35" i="49" s="1"/>
  <c r="I19" i="49"/>
  <c r="I21" i="49" s="1"/>
  <c r="M33" i="48"/>
  <c r="K33" i="48"/>
  <c r="I33" i="48"/>
  <c r="M31" i="48"/>
  <c r="K31" i="48"/>
  <c r="I31" i="48"/>
  <c r="M17" i="48"/>
  <c r="M19" i="48" s="1"/>
  <c r="K17" i="48"/>
  <c r="K19" i="48" s="1"/>
  <c r="I38" i="47"/>
  <c r="I36" i="47"/>
  <c r="I23" i="47"/>
  <c r="I21" i="47"/>
  <c r="I23" i="46"/>
  <c r="M21" i="46"/>
  <c r="M23" i="46" s="1"/>
  <c r="K21" i="46"/>
  <c r="K23" i="46" s="1"/>
  <c r="I21" i="46"/>
  <c r="I19" i="45"/>
  <c r="I17" i="45"/>
  <c r="K35" i="44"/>
  <c r="K37" i="44" s="1"/>
  <c r="M34" i="44"/>
  <c r="K34" i="44"/>
  <c r="I34" i="44"/>
  <c r="K28" i="44"/>
  <c r="I28" i="44"/>
  <c r="I35" i="44" s="1"/>
  <c r="I37" i="44" s="1"/>
  <c r="M27" i="44"/>
  <c r="M28" i="44" s="1"/>
  <c r="M35" i="44" s="1"/>
  <c r="M37" i="44" s="1"/>
  <c r="K27" i="44"/>
  <c r="I27" i="44"/>
  <c r="M15" i="44"/>
  <c r="K15" i="44"/>
  <c r="I15" i="44"/>
  <c r="M36" i="43"/>
  <c r="K36" i="43"/>
  <c r="I36" i="43"/>
  <c r="M31" i="43"/>
  <c r="K31" i="43"/>
  <c r="I31" i="43"/>
  <c r="M27" i="43"/>
  <c r="M32" i="43" s="1"/>
  <c r="M37" i="43" s="1"/>
  <c r="K22" i="43"/>
  <c r="K27" i="43" s="1"/>
  <c r="I22" i="43"/>
  <c r="I27" i="43" s="1"/>
  <c r="I32" i="43" s="1"/>
  <c r="I37" i="43" s="1"/>
  <c r="M19" i="43"/>
  <c r="K19" i="43"/>
  <c r="M15" i="43"/>
  <c r="K15" i="43"/>
  <c r="I12" i="43"/>
  <c r="I15" i="43" s="1"/>
  <c r="I19" i="43" s="1"/>
  <c r="M40" i="42"/>
  <c r="K40" i="42"/>
  <c r="I40" i="42"/>
  <c r="M34" i="42"/>
  <c r="M41" i="42" s="1"/>
  <c r="M43" i="42" s="1"/>
  <c r="K34" i="42"/>
  <c r="K41" i="42" s="1"/>
  <c r="K43" i="42" s="1"/>
  <c r="M33" i="42"/>
  <c r="K33" i="42"/>
  <c r="I33" i="42"/>
  <c r="M21" i="42"/>
  <c r="K21" i="42"/>
  <c r="I21" i="42"/>
  <c r="I34" i="42" s="1"/>
  <c r="I41" i="42" s="1"/>
  <c r="I43" i="42" s="1"/>
  <c r="M39" i="41"/>
  <c r="M38" i="41"/>
  <c r="K38" i="41"/>
  <c r="I38" i="41"/>
  <c r="I34" i="41"/>
  <c r="I39" i="41" s="1"/>
  <c r="M33" i="41"/>
  <c r="K33" i="41"/>
  <c r="I33" i="41"/>
  <c r="I28" i="41"/>
  <c r="M22" i="41"/>
  <c r="M28" i="41" s="1"/>
  <c r="M34" i="41" s="1"/>
  <c r="K22" i="41"/>
  <c r="K28" i="41" s="1"/>
  <c r="K34" i="41" s="1"/>
  <c r="K39" i="41" s="1"/>
  <c r="I22" i="41"/>
  <c r="K15" i="41"/>
  <c r="K19" i="41" s="1"/>
  <c r="I15" i="41"/>
  <c r="I19" i="41" s="1"/>
  <c r="M12" i="41"/>
  <c r="M15" i="41" s="1"/>
  <c r="M19" i="41" s="1"/>
  <c r="K12" i="41"/>
  <c r="I12" i="41"/>
  <c r="I28" i="40"/>
  <c r="I18" i="40"/>
  <c r="I11" i="40"/>
  <c r="I19" i="40" s="1"/>
  <c r="I29" i="40" s="1"/>
  <c r="I31" i="40" s="1"/>
  <c r="I44" i="39"/>
  <c r="I38" i="39"/>
  <c r="I33" i="39"/>
  <c r="I39" i="39" s="1"/>
  <c r="I45" i="39" s="1"/>
  <c r="I26" i="39"/>
  <c r="I19" i="39"/>
  <c r="I28" i="39" s="1"/>
  <c r="K33" i="38"/>
  <c r="I33" i="38"/>
  <c r="K28" i="38"/>
  <c r="K34" i="38" s="1"/>
  <c r="K36" i="38" s="1"/>
  <c r="I28" i="38"/>
  <c r="I34" i="38" s="1"/>
  <c r="I36" i="38" s="1"/>
  <c r="K27" i="38"/>
  <c r="I27" i="38"/>
  <c r="K16" i="38"/>
  <c r="I16" i="38"/>
  <c r="K31" i="37"/>
  <c r="I31" i="37"/>
  <c r="K26" i="37"/>
  <c r="I26" i="37"/>
  <c r="K22" i="37"/>
  <c r="K27" i="37" s="1"/>
  <c r="K32" i="37" s="1"/>
  <c r="I22" i="37"/>
  <c r="I27" i="37" s="1"/>
  <c r="I32" i="37" s="1"/>
  <c r="I18" i="37"/>
  <c r="K15" i="37"/>
  <c r="K12" i="37"/>
  <c r="K11" i="37"/>
  <c r="I11" i="37"/>
  <c r="I12" i="37" s="1"/>
  <c r="I15" i="37" s="1"/>
  <c r="I39" i="36"/>
  <c r="I33" i="36"/>
  <c r="I34" i="36" s="1"/>
  <c r="I40" i="36" s="1"/>
  <c r="I42" i="36" s="1"/>
  <c r="I21" i="36"/>
  <c r="I33" i="35"/>
  <c r="I28" i="35"/>
  <c r="I24" i="35"/>
  <c r="I29" i="35" s="1"/>
  <c r="I34" i="35" s="1"/>
  <c r="I20" i="35"/>
  <c r="I17" i="35"/>
  <c r="I14" i="35"/>
  <c r="I11" i="35"/>
  <c r="M29" i="34"/>
  <c r="M31" i="34" s="1"/>
  <c r="M28" i="34"/>
  <c r="K28" i="34"/>
  <c r="I28" i="34"/>
  <c r="M23" i="34"/>
  <c r="K23" i="34"/>
  <c r="K29" i="34" s="1"/>
  <c r="K31" i="34" s="1"/>
  <c r="I23" i="34"/>
  <c r="I29" i="34" s="1"/>
  <c r="I31" i="34" s="1"/>
  <c r="M22" i="34"/>
  <c r="K22" i="34"/>
  <c r="I22" i="34"/>
  <c r="M11" i="34"/>
  <c r="K11" i="34"/>
  <c r="I11" i="34"/>
  <c r="I9" i="34"/>
  <c r="M32" i="33"/>
  <c r="M31" i="33"/>
  <c r="K31" i="33"/>
  <c r="I31" i="33"/>
  <c r="M27" i="33"/>
  <c r="K27" i="33"/>
  <c r="K32" i="33" s="1"/>
  <c r="I27" i="33"/>
  <c r="I32" i="33" s="1"/>
  <c r="M24" i="33"/>
  <c r="K24" i="33"/>
  <c r="I24" i="33"/>
  <c r="I21" i="33"/>
  <c r="K18" i="33"/>
  <c r="I18" i="33"/>
  <c r="M14" i="33"/>
  <c r="M18" i="33" s="1"/>
  <c r="K14" i="33"/>
  <c r="I14" i="33"/>
  <c r="M34" i="32"/>
  <c r="K34" i="32"/>
  <c r="I34" i="32"/>
  <c r="M27" i="32"/>
  <c r="K27" i="32"/>
  <c r="K28" i="32" s="1"/>
  <c r="K35" i="32" s="1"/>
  <c r="K37" i="32" s="1"/>
  <c r="I27" i="32"/>
  <c r="M15" i="32"/>
  <c r="M28" i="32" s="1"/>
  <c r="M35" i="32" s="1"/>
  <c r="M37" i="32" s="1"/>
  <c r="K15" i="32"/>
  <c r="I14" i="32"/>
  <c r="I11" i="32"/>
  <c r="I15" i="32" s="1"/>
  <c r="I28" i="32" s="1"/>
  <c r="I35" i="32" s="1"/>
  <c r="I37" i="32" s="1"/>
  <c r="K39" i="31"/>
  <c r="M38" i="31"/>
  <c r="K38" i="31"/>
  <c r="I37" i="31"/>
  <c r="I38" i="31" s="1"/>
  <c r="M34" i="31"/>
  <c r="M39" i="31" s="1"/>
  <c r="K34" i="31"/>
  <c r="I34" i="31"/>
  <c r="M33" i="31"/>
  <c r="K33" i="31"/>
  <c r="I33" i="31"/>
  <c r="M29" i="31"/>
  <c r="K29" i="31"/>
  <c r="I29" i="31"/>
  <c r="M20" i="31"/>
  <c r="K20" i="31"/>
  <c r="M19" i="31"/>
  <c r="K19" i="31"/>
  <c r="I19" i="31"/>
  <c r="M15" i="31"/>
  <c r="K15" i="31"/>
  <c r="I15" i="31"/>
  <c r="I20" i="31" s="1"/>
  <c r="K28" i="30"/>
  <c r="I28" i="30"/>
  <c r="I24" i="30"/>
  <c r="I29" i="30" s="1"/>
  <c r="I31" i="30" s="1"/>
  <c r="K23" i="30"/>
  <c r="K24" i="30" s="1"/>
  <c r="K29" i="30" s="1"/>
  <c r="K31" i="30" s="1"/>
  <c r="I23" i="30"/>
  <c r="K12" i="30"/>
  <c r="I12" i="30"/>
  <c r="I11" i="30"/>
  <c r="K29" i="29"/>
  <c r="I29" i="29"/>
  <c r="K19" i="29"/>
  <c r="K22" i="29" s="1"/>
  <c r="K25" i="29" s="1"/>
  <c r="K30" i="29" s="1"/>
  <c r="I19" i="29"/>
  <c r="I22" i="29" s="1"/>
  <c r="I25" i="29" s="1"/>
  <c r="I30" i="29" s="1"/>
  <c r="K16" i="29"/>
  <c r="I16" i="29"/>
  <c r="K13" i="29"/>
  <c r="I13" i="29"/>
  <c r="K11" i="29"/>
  <c r="I11" i="29"/>
  <c r="I34" i="28"/>
  <c r="I29" i="28"/>
  <c r="I35" i="28" s="1"/>
  <c r="I37" i="28" s="1"/>
  <c r="I28" i="28"/>
  <c r="I16" i="28"/>
  <c r="I37" i="27"/>
  <c r="I38" i="27" s="1"/>
  <c r="I32" i="27"/>
  <c r="I28" i="27"/>
  <c r="I33" i="27" s="1"/>
  <c r="I39" i="27" s="1"/>
  <c r="I24" i="27"/>
  <c r="I21" i="27"/>
  <c r="I19" i="27"/>
  <c r="I16" i="27"/>
  <c r="I35" i="26"/>
  <c r="I28" i="26"/>
  <c r="I36" i="26" s="1"/>
  <c r="I38" i="26" s="1"/>
  <c r="I27" i="26"/>
  <c r="I16" i="26"/>
  <c r="I35" i="25"/>
  <c r="I29" i="25"/>
  <c r="I25" i="25"/>
  <c r="I30" i="25" s="1"/>
  <c r="I36" i="25" s="1"/>
  <c r="I19" i="25"/>
  <c r="I18" i="25"/>
  <c r="I15" i="25"/>
  <c r="I36" i="24"/>
  <c r="I38" i="24" s="1"/>
  <c r="M35" i="24"/>
  <c r="K35" i="24"/>
  <c r="I35" i="24"/>
  <c r="I30" i="24"/>
  <c r="M29" i="24"/>
  <c r="K29" i="24"/>
  <c r="K30" i="24" s="1"/>
  <c r="K36" i="24" s="1"/>
  <c r="K38" i="24" s="1"/>
  <c r="I29" i="24"/>
  <c r="M17" i="24"/>
  <c r="M30" i="24" s="1"/>
  <c r="M36" i="24" s="1"/>
  <c r="M38" i="24" s="1"/>
  <c r="K17" i="24"/>
  <c r="I17" i="24"/>
  <c r="M33" i="23"/>
  <c r="K33" i="23"/>
  <c r="I33" i="23"/>
  <c r="M26" i="23"/>
  <c r="M29" i="23" s="1"/>
  <c r="M34" i="23" s="1"/>
  <c r="K26" i="23"/>
  <c r="K29" i="23" s="1"/>
  <c r="K34" i="23" s="1"/>
  <c r="I26" i="23"/>
  <c r="I29" i="23" s="1"/>
  <c r="I34" i="23" s="1"/>
  <c r="M22" i="23"/>
  <c r="K22" i="23"/>
  <c r="I22" i="23"/>
  <c r="I19" i="23"/>
  <c r="M15" i="23"/>
  <c r="M19" i="23" s="1"/>
  <c r="K15" i="23"/>
  <c r="K19" i="23" s="1"/>
  <c r="I15" i="23"/>
  <c r="M12" i="23"/>
  <c r="K12" i="23"/>
  <c r="I12" i="23"/>
  <c r="I38" i="22"/>
  <c r="I31" i="22"/>
  <c r="I39" i="22" s="1"/>
  <c r="I41" i="22" s="1"/>
  <c r="I30" i="22"/>
  <c r="I17" i="22"/>
  <c r="I45" i="21"/>
  <c r="I38" i="21"/>
  <c r="I33" i="21"/>
  <c r="I39" i="21" s="1"/>
  <c r="I46" i="21" s="1"/>
  <c r="I25" i="21"/>
  <c r="I23" i="21"/>
  <c r="I18" i="21"/>
  <c r="K46" i="20"/>
  <c r="O45" i="20"/>
  <c r="M45" i="20"/>
  <c r="K45" i="20"/>
  <c r="I45" i="20"/>
  <c r="Q44" i="20"/>
  <c r="Q43" i="20"/>
  <c r="Q45" i="20" s="1"/>
  <c r="Q42" i="20"/>
  <c r="O39" i="20"/>
  <c r="K39" i="20"/>
  <c r="Q38" i="20"/>
  <c r="Q37" i="20"/>
  <c r="Q36" i="20"/>
  <c r="Q35" i="20"/>
  <c r="Q34" i="20"/>
  <c r="Q33" i="20"/>
  <c r="Q32" i="20"/>
  <c r="Q31" i="20"/>
  <c r="Q30" i="20"/>
  <c r="O29" i="20"/>
  <c r="M29" i="20"/>
  <c r="I29" i="20"/>
  <c r="Q28" i="20"/>
  <c r="Q27" i="20"/>
  <c r="Q26" i="20"/>
  <c r="Q25" i="20"/>
  <c r="Q24" i="20"/>
  <c r="Q23" i="20"/>
  <c r="M22" i="20"/>
  <c r="M39" i="20" s="1"/>
  <c r="K22" i="20"/>
  <c r="O20" i="20"/>
  <c r="M20" i="20"/>
  <c r="K20" i="20"/>
  <c r="K40" i="20" s="1"/>
  <c r="I20" i="20"/>
  <c r="Q19" i="20"/>
  <c r="Q18" i="20"/>
  <c r="Q17" i="20"/>
  <c r="Q16" i="20"/>
  <c r="Q20" i="20" s="1"/>
  <c r="Q15" i="20"/>
  <c r="Q14" i="20"/>
  <c r="Q13" i="20"/>
  <c r="Q12" i="20"/>
  <c r="O41" i="19"/>
  <c r="M41" i="19"/>
  <c r="K41" i="19"/>
  <c r="O40" i="19"/>
  <c r="M40" i="19"/>
  <c r="K40" i="19"/>
  <c r="I40" i="19"/>
  <c r="Q39" i="19"/>
  <c r="Q38" i="19"/>
  <c r="Q40" i="19" s="1"/>
  <c r="Q37" i="19"/>
  <c r="O34" i="19"/>
  <c r="M34" i="19"/>
  <c r="K34" i="19"/>
  <c r="I34" i="19"/>
  <c r="Q33" i="19"/>
  <c r="Q32" i="19"/>
  <c r="Q34" i="19" s="1"/>
  <c r="O29" i="19"/>
  <c r="M29" i="19"/>
  <c r="K29" i="19"/>
  <c r="I29" i="19"/>
  <c r="I41" i="19" s="1"/>
  <c r="Q28" i="19"/>
  <c r="Q27" i="19"/>
  <c r="Q26" i="19"/>
  <c r="Q25" i="19"/>
  <c r="Q24" i="19"/>
  <c r="Q23" i="19"/>
  <c r="Q22" i="19"/>
  <c r="Q21" i="19"/>
  <c r="Q20" i="19"/>
  <c r="Q19" i="19"/>
  <c r="Q18" i="19"/>
  <c r="Q17" i="19"/>
  <c r="Q16" i="19"/>
  <c r="Q15" i="19"/>
  <c r="Q14" i="19"/>
  <c r="Q13" i="19"/>
  <c r="Q12" i="19"/>
  <c r="Q11" i="19"/>
  <c r="K20" i="18"/>
  <c r="I20" i="18"/>
  <c r="M19" i="17"/>
  <c r="M18" i="17"/>
  <c r="M17" i="17"/>
  <c r="M16" i="17"/>
  <c r="M15" i="17"/>
  <c r="M14" i="17"/>
  <c r="M13" i="17"/>
  <c r="M12" i="17"/>
  <c r="M11" i="17"/>
  <c r="K10" i="17"/>
  <c r="I10" i="17"/>
  <c r="M10" i="17" s="1"/>
  <c r="M18" i="16"/>
  <c r="K18" i="16"/>
  <c r="I18" i="16"/>
  <c r="M16" i="16"/>
  <c r="K15" i="16"/>
  <c r="I15" i="16"/>
  <c r="M14" i="16"/>
  <c r="M13" i="16"/>
  <c r="M15" i="16" s="1"/>
  <c r="M11" i="16"/>
  <c r="M10" i="16"/>
  <c r="M9" i="16"/>
  <c r="I85" i="15"/>
  <c r="I87" i="15" s="1"/>
  <c r="I73" i="15"/>
  <c r="I88" i="15" s="1"/>
  <c r="I71" i="15"/>
  <c r="I52" i="15"/>
  <c r="I89" i="15" s="1"/>
  <c r="I51" i="15"/>
  <c r="I48" i="15"/>
  <c r="I46" i="15"/>
  <c r="I29" i="15"/>
  <c r="I31" i="15" s="1"/>
  <c r="I33" i="81"/>
  <c r="I34" i="81" s="1"/>
  <c r="I28" i="81"/>
  <c r="I27" i="81"/>
  <c r="I24" i="81"/>
  <c r="I21" i="81"/>
  <c r="I16" i="81"/>
  <c r="I13" i="81"/>
  <c r="I10" i="81"/>
  <c r="I17" i="81" s="1"/>
  <c r="I25" i="14"/>
  <c r="I24" i="14"/>
  <c r="I19" i="14"/>
  <c r="I18" i="14"/>
  <c r="I12" i="14"/>
  <c r="I52" i="13"/>
  <c r="I48" i="13"/>
  <c r="I43" i="13"/>
  <c r="I53" i="13" s="1"/>
  <c r="I37" i="13"/>
  <c r="I28" i="13"/>
  <c r="I24" i="13"/>
  <c r="I19" i="13"/>
  <c r="I13" i="13"/>
  <c r="I29" i="13" s="1"/>
  <c r="I46" i="12"/>
  <c r="I47" i="12" s="1"/>
  <c r="I42" i="12"/>
  <c r="I32" i="12"/>
  <c r="I34" i="12" s="1"/>
  <c r="I21" i="12"/>
  <c r="I23" i="12" s="1"/>
  <c r="I11" i="12"/>
  <c r="O21" i="11"/>
  <c r="O22" i="11" s="1"/>
  <c r="M21" i="11"/>
  <c r="Q20" i="11"/>
  <c r="O19" i="11"/>
  <c r="M19" i="11"/>
  <c r="K19" i="11"/>
  <c r="K21" i="11" s="1"/>
  <c r="K22" i="11" s="1"/>
  <c r="I19" i="11"/>
  <c r="I21" i="11" s="1"/>
  <c r="I22" i="11" s="1"/>
  <c r="Q18" i="11"/>
  <c r="Q17" i="11"/>
  <c r="Q16" i="11"/>
  <c r="Q15" i="11"/>
  <c r="Q14" i="11"/>
  <c r="O12" i="11"/>
  <c r="M12" i="11"/>
  <c r="K12" i="11"/>
  <c r="I12" i="11"/>
  <c r="Q11" i="11"/>
  <c r="Q10" i="11"/>
  <c r="Q9" i="11"/>
  <c r="Q24" i="9"/>
  <c r="O24" i="9"/>
  <c r="M24" i="9"/>
  <c r="K24" i="9"/>
  <c r="I22" i="9"/>
  <c r="I21" i="9"/>
  <c r="I20" i="9"/>
  <c r="Q15" i="9"/>
  <c r="O15" i="9"/>
  <c r="M15" i="9"/>
  <c r="K15" i="9"/>
  <c r="I13" i="9"/>
  <c r="I12" i="9"/>
  <c r="I11" i="9"/>
  <c r="K41" i="8"/>
  <c r="K44" i="8" s="1"/>
  <c r="I41" i="8"/>
  <c r="I44" i="8" s="1"/>
  <c r="K40" i="8"/>
  <c r="I40" i="8"/>
  <c r="I38" i="8"/>
  <c r="K35" i="8"/>
  <c r="K38" i="8" s="1"/>
  <c r="K31" i="8"/>
  <c r="I31" i="8"/>
  <c r="K27" i="8"/>
  <c r="I27" i="8"/>
  <c r="K16" i="8"/>
  <c r="I16" i="8"/>
  <c r="K15" i="8"/>
  <c r="I15" i="8"/>
  <c r="I28" i="85"/>
  <c r="Q27" i="85"/>
  <c r="Q30" i="85" s="1"/>
  <c r="O27" i="85"/>
  <c r="O30" i="85" s="1"/>
  <c r="M27" i="85"/>
  <c r="M30" i="85" s="1"/>
  <c r="K27" i="85"/>
  <c r="K30" i="85" s="1"/>
  <c r="I25" i="85"/>
  <c r="I24" i="85"/>
  <c r="I23" i="85"/>
  <c r="Q18" i="85"/>
  <c r="I16" i="85"/>
  <c r="Q15" i="85"/>
  <c r="M15" i="85"/>
  <c r="K15" i="85"/>
  <c r="I13" i="85"/>
  <c r="I12" i="85"/>
  <c r="I11" i="85"/>
  <c r="K41" i="84"/>
  <c r="I41" i="84"/>
  <c r="K33" i="84"/>
  <c r="K22" i="84"/>
  <c r="I22" i="84"/>
  <c r="K15" i="84"/>
  <c r="I15" i="84"/>
  <c r="K59" i="5"/>
  <c r="M54" i="5"/>
  <c r="M52" i="5"/>
  <c r="M51" i="5"/>
  <c r="M50" i="5"/>
  <c r="K48" i="5"/>
  <c r="I48" i="5"/>
  <c r="M48" i="5" s="1"/>
  <c r="M47" i="5"/>
  <c r="M46" i="5"/>
  <c r="M45" i="5"/>
  <c r="M44" i="5"/>
  <c r="M43" i="5"/>
  <c r="M42" i="5"/>
  <c r="M41" i="5"/>
  <c r="M40" i="5"/>
  <c r="M39" i="5"/>
  <c r="M38" i="5"/>
  <c r="K35" i="5"/>
  <c r="M35" i="5" s="1"/>
  <c r="I35" i="5"/>
  <c r="M34" i="5"/>
  <c r="M33" i="5"/>
  <c r="M32" i="5"/>
  <c r="M31" i="5"/>
  <c r="M30" i="5"/>
  <c r="M29" i="5"/>
  <c r="M28" i="5"/>
  <c r="M27" i="5"/>
  <c r="M26" i="5"/>
  <c r="M25" i="5"/>
  <c r="M24" i="5"/>
  <c r="M23" i="5"/>
  <c r="K21" i="5"/>
  <c r="K36" i="5" s="1"/>
  <c r="K49" i="5" s="1"/>
  <c r="K53" i="5" s="1"/>
  <c r="K55" i="5" s="1"/>
  <c r="I21" i="5"/>
  <c r="M20" i="5"/>
  <c r="M19" i="5"/>
  <c r="M18" i="5"/>
  <c r="M17" i="5"/>
  <c r="M16" i="5"/>
  <c r="M15" i="5"/>
  <c r="M14" i="5"/>
  <c r="M13" i="5"/>
  <c r="M12" i="5"/>
  <c r="M11" i="5"/>
  <c r="M10" i="5"/>
  <c r="I42" i="4"/>
  <c r="I76" i="2"/>
  <c r="I66" i="2"/>
  <c r="I61" i="2"/>
  <c r="I56" i="2"/>
  <c r="A49" i="2"/>
  <c r="I42" i="2"/>
  <c r="I37" i="2"/>
  <c r="I31" i="2"/>
  <c r="O33" i="1"/>
  <c r="Q33" i="1" s="1"/>
  <c r="O32" i="1"/>
  <c r="Q32" i="1" s="1"/>
  <c r="O31" i="1"/>
  <c r="Q31" i="1" s="1"/>
  <c r="O30" i="1"/>
  <c r="Q30" i="1" s="1"/>
  <c r="O29" i="1"/>
  <c r="Q29" i="1" s="1"/>
  <c r="S27" i="1"/>
  <c r="S40" i="1" s="1"/>
  <c r="M27" i="1"/>
  <c r="M40" i="1" s="1"/>
  <c r="K27" i="1"/>
  <c r="K40" i="1" s="1"/>
  <c r="I23" i="84" l="1"/>
  <c r="I35" i="12"/>
  <c r="O28" i="70"/>
  <c r="O16" i="70"/>
  <c r="O22" i="70" s="1"/>
  <c r="O55" i="70"/>
  <c r="I24" i="9"/>
  <c r="Q29" i="19"/>
  <c r="Q41" i="19" s="1"/>
  <c r="M40" i="20"/>
  <c r="M46" i="20" s="1"/>
  <c r="I25" i="67"/>
  <c r="K24" i="67" s="1"/>
  <c r="W13" i="68"/>
  <c r="I39" i="31"/>
  <c r="K32" i="43"/>
  <c r="K37" i="43" s="1"/>
  <c r="I15" i="9"/>
  <c r="Q12" i="11"/>
  <c r="M22" i="11"/>
  <c r="O40" i="20"/>
  <c r="O46" i="20" s="1"/>
  <c r="Q19" i="11"/>
  <c r="Q21" i="11" s="1"/>
  <c r="I36" i="5"/>
  <c r="I49" i="5" s="1"/>
  <c r="M21" i="5"/>
  <c r="M36" i="5" s="1"/>
  <c r="Q22" i="20"/>
  <c r="Q39" i="20" s="1"/>
  <c r="Q40" i="20" s="1"/>
  <c r="I39" i="20"/>
  <c r="I40" i="20" s="1"/>
  <c r="I46" i="20" s="1"/>
  <c r="Q29" i="20"/>
  <c r="O21" i="70"/>
  <c r="K22" i="70"/>
  <c r="I34" i="79"/>
  <c r="I27" i="85"/>
  <c r="I30" i="85" s="1"/>
  <c r="K23" i="84"/>
  <c r="K35" i="84" s="1"/>
  <c r="I32" i="2"/>
  <c r="I29" i="65"/>
  <c r="L33" i="65" s="1"/>
  <c r="N33" i="65"/>
  <c r="M33" i="65"/>
  <c r="I32" i="66"/>
  <c r="I24" i="4"/>
  <c r="I43" i="4" s="1"/>
  <c r="Q27" i="1"/>
  <c r="Q40" i="1" s="1"/>
  <c r="O27" i="1"/>
  <c r="O40" i="1" s="1"/>
  <c r="I47" i="84"/>
  <c r="K47" i="84"/>
  <c r="I15" i="85"/>
  <c r="I18" i="85" s="1"/>
  <c r="I49" i="84" l="1"/>
  <c r="Q46" i="20"/>
  <c r="K23" i="67"/>
  <c r="K25" i="67" s="1"/>
  <c r="M49" i="5"/>
  <c r="I53" i="5"/>
  <c r="Q22" i="11"/>
  <c r="K49" i="84"/>
  <c r="I55" i="5" l="1"/>
  <c r="M53" i="5"/>
  <c r="M55" i="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John M. Laroe</author>
  </authors>
  <commentList>
    <comment ref="I8" authorId="0" shapeId="0" xr:uid="{B64FB373-6535-4054-BC75-4DE323935E7C}">
      <text>
        <r>
          <rPr>
            <b/>
            <sz val="9"/>
            <color indexed="81"/>
            <rFont val="Tahoma"/>
            <family val="2"/>
          </rPr>
          <t>John M. Laroe:</t>
        </r>
        <r>
          <rPr>
            <sz val="9"/>
            <color indexed="81"/>
            <rFont val="Tahoma"/>
            <family val="2"/>
          </rPr>
          <t xml:space="preserve">
These figures are all obtained from query results which are stored at the following location: 
</t>
        </r>
        <r>
          <rPr>
            <u/>
            <sz val="9"/>
            <color indexed="12"/>
            <rFont val="Tahoma"/>
            <family val="2"/>
          </rPr>
          <t>S:\UAFR\AdminRept\Annual_Reports\SUPPDATA\FY22\UAS\SUPPDATA - State Fund Tabs\State Approp Net Exp\Query Output</t>
        </r>
      </text>
    </comment>
    <comment ref="K8" authorId="0" shapeId="0" xr:uid="{E2279FAB-2D75-4A4F-A5E8-FE873387134A}">
      <text>
        <r>
          <rPr>
            <b/>
            <sz val="9"/>
            <color indexed="81"/>
            <rFont val="Tahoma"/>
            <family val="2"/>
          </rPr>
          <t>John M. Laroe:</t>
        </r>
        <r>
          <rPr>
            <sz val="9"/>
            <color indexed="81"/>
            <rFont val="Tahoma"/>
            <family val="2"/>
          </rPr>
          <t xml:space="preserve">
Make sure these figures agree to the final figures from the prior year's SUPPDATA reports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Li, Jenny</author>
  </authors>
  <commentList>
    <comment ref="I36" authorId="0" shapeId="0" xr:uid="{2B24FDE4-B4AA-4017-B9AF-E50CFA05C150}">
      <text>
        <r>
          <rPr>
            <b/>
            <sz val="9"/>
            <color indexed="81"/>
            <rFont val="Tahoma"/>
            <family val="2"/>
          </rPr>
          <t>Li, Jenny:</t>
        </r>
        <r>
          <rPr>
            <sz val="9"/>
            <color indexed="81"/>
            <rFont val="Tahoma"/>
            <family val="2"/>
          </rPr>
          <t xml:space="preserve">
ties to crosstab file  </t>
        </r>
      </text>
    </comment>
    <comment ref="I37" authorId="0" shapeId="0" xr:uid="{A4BCED3D-052E-4393-AEA5-6F5572EC48B0}">
      <text>
        <r>
          <rPr>
            <b/>
            <sz val="9"/>
            <color indexed="81"/>
            <rFont val="Tahoma"/>
            <family val="2"/>
          </rPr>
          <t>Li, Jenny:</t>
        </r>
        <r>
          <rPr>
            <sz val="9"/>
            <color indexed="81"/>
            <rFont val="Tahoma"/>
            <family val="2"/>
          </rPr>
          <t xml:space="preserve">
ties to crosstab file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Rasmus, Brent</author>
    <author>tc={45FAE109-DED0-40EF-9EFE-6E12CAE64917}</author>
    <author>tc={ADF93054-C854-4E10-BE51-B11600003AB1}</author>
    <author>Coventry, Kimloan Bui</author>
  </authors>
  <commentList>
    <comment ref="C9" authorId="0" shapeId="0" xr:uid="{00000000-0006-0000-0500-000001000000}">
      <text>
        <r>
          <rPr>
            <b/>
            <sz val="9"/>
            <color indexed="81"/>
            <rFont val="Tahoma"/>
            <family val="2"/>
          </rPr>
          <t>Rasmus, Brent:</t>
        </r>
        <r>
          <rPr>
            <sz val="9"/>
            <color indexed="81"/>
            <rFont val="Tahoma"/>
            <family val="2"/>
          </rPr>
          <t xml:space="preserve">
changed title</t>
        </r>
      </text>
    </comment>
    <comment ref="L9" authorId="0" shapeId="0" xr:uid="{00000000-0006-0000-0500-000002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L14" authorId="0" shapeId="0" xr:uid="{00000000-0006-0000-0500-000003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L17" authorId="0" shapeId="0" xr:uid="{00000000-0006-0000-0500-000005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L20" authorId="0" shapeId="0" xr:uid="{00000000-0006-0000-0500-000006000000}">
      <text>
        <r>
          <rPr>
            <b/>
            <sz val="9"/>
            <color indexed="81"/>
            <rFont val="Tahoma"/>
            <family val="2"/>
          </rPr>
          <t>Rasmus, Brent:</t>
        </r>
        <r>
          <rPr>
            <sz val="9"/>
            <color indexed="81"/>
            <rFont val="Tahoma"/>
            <family val="2"/>
          </rPr>
          <t xml:space="preserve">
see reclass of FY15 amounts due to change in treatment of late fees from FY15 to FY16.  Was previously in fund 9-301019, 3E, now in 1Z
</t>
        </r>
      </text>
    </comment>
    <comment ref="I25" authorId="1" shapeId="0" xr:uid="{45FAE109-DED0-40EF-9EFE-6E12CAE64917}">
      <text>
        <t>[Threaded comment]
Your version of Excel allows you to read this threaded comment; however, any edits to it will get removed if the file is opened in a newer version of Excel. Learn more: https://go.microsoft.com/fwlink/?linkid=870924
Comment:
    "Contractual allowance up $12M from last quarter and $5M from last year.Adjustment for reconciling items up $11M from last Q."</t>
      </text>
    </comment>
    <comment ref="I34" authorId="2" shapeId="0" xr:uid="{ADF93054-C854-4E10-BE51-B11600003AB1}">
      <text>
        <t>[Threaded comment]
Your version of Excel allows you to read this threaded comment; however, any edits to it will get removed if the file is opened in a newer version of Excel. Learn more: https://go.microsoft.com/fwlink/?linkid=870924
Comment:
    New Plant fund 1-702023 "Gates Fdn U20016 Res Prk Grnhse" and 2-710461 "849 C15078 Ambulatory SurgCntr Grnt" this FY; these new funds account for $4.6M</t>
      </text>
    </comment>
    <comment ref="I35" authorId="3" shapeId="0" xr:uid="{00000000-0006-0000-0500-000007000000}">
      <text>
        <r>
          <rPr>
            <b/>
            <sz val="9"/>
            <color indexed="81"/>
            <rFont val="Tahoma"/>
            <family val="2"/>
          </rPr>
          <t>Coventry, Kim:</t>
        </r>
        <r>
          <rPr>
            <sz val="9"/>
            <color indexed="81"/>
            <rFont val="Tahoma"/>
            <family val="2"/>
          </rPr>
          <t xml:space="preserve">
agreed to Supplemental Data and Footnote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Laroe, John M</author>
  </authors>
  <commentList>
    <comment ref="J11" authorId="0" shapeId="0" xr:uid="{CA094CBD-F0D3-4BEC-8B0C-BFAAFBC2E9D3}">
      <text>
        <r>
          <rPr>
            <b/>
            <sz val="10"/>
            <color indexed="81"/>
            <rFont val="Tahoma"/>
            <family val="2"/>
          </rPr>
          <t>Laroe, John M:</t>
        </r>
        <r>
          <rPr>
            <sz val="10"/>
            <color indexed="81"/>
            <rFont val="Tahoma"/>
            <family val="2"/>
          </rPr>
          <t xml:space="preserve">
This comes from the Auxiliary total on the "Summary" tab of the final Excess Funds calc file.  This is from column J, which is the "Cash &amp; Investments" column</t>
        </r>
      </text>
    </comment>
    <comment ref="J13" authorId="0" shapeId="0" xr:uid="{A7BD524D-4FBD-4B05-A1F1-FABA5F9D4E1A}">
      <text>
        <r>
          <rPr>
            <b/>
            <sz val="10"/>
            <color indexed="81"/>
            <rFont val="Tahoma"/>
            <family val="2"/>
          </rPr>
          <t>Laroe, John M:</t>
        </r>
        <r>
          <rPr>
            <sz val="10"/>
            <color indexed="81"/>
            <rFont val="Tahoma"/>
            <family val="2"/>
          </rPr>
          <t xml:space="preserve">
We don't ever break this level of detail out, we just put the total in the cash line, so ignore these amounts</t>
        </r>
      </text>
    </comment>
    <comment ref="J18" authorId="0" shapeId="0" xr:uid="{66362C33-BCA9-40F0-A4E7-A7C3373CC77B}">
      <text>
        <r>
          <rPr>
            <b/>
            <sz val="10"/>
            <color indexed="81"/>
            <rFont val="Tahoma"/>
            <family val="2"/>
          </rPr>
          <t>Laroe, John M:</t>
        </r>
        <r>
          <rPr>
            <sz val="10"/>
            <color indexed="81"/>
            <rFont val="Tahoma"/>
            <family val="2"/>
          </rPr>
          <t xml:space="preserve">
No interfund receivables that we are aware of</t>
        </r>
      </text>
    </comment>
    <comment ref="J22" authorId="0" shapeId="0" xr:uid="{9FEB00DA-53E2-4BAD-84AA-0FE0ABD1F1E9}">
      <text>
        <r>
          <rPr>
            <b/>
            <sz val="10"/>
            <color indexed="81"/>
            <rFont val="Tahoma"/>
            <family val="2"/>
          </rPr>
          <t>Laroe, John M:</t>
        </r>
        <r>
          <rPr>
            <sz val="10"/>
            <color indexed="81"/>
            <rFont val="Tahoma"/>
            <family val="2"/>
          </rPr>
          <t xml:space="preserve">
This comes from the "Working Capital Format" tab of the final EF calc.  This is the Auxiliary total from the "Hi Month in Excess Funds Calculation" in column R. </t>
        </r>
      </text>
    </comment>
    <comment ref="J23" authorId="0" shapeId="0" xr:uid="{50958DAA-42F2-49E4-A259-C0DF8DC11528}">
      <text>
        <r>
          <rPr>
            <b/>
            <sz val="10"/>
            <color indexed="81"/>
            <rFont val="Tahoma"/>
            <family val="2"/>
          </rPr>
          <t>Laroe, John M:</t>
        </r>
        <r>
          <rPr>
            <sz val="10"/>
            <color indexed="81"/>
            <rFont val="Tahoma"/>
            <family val="2"/>
          </rPr>
          <t xml:space="preserve">
This comes from the "Working Capital Format" tab of the final EF calc.  This is the Auxiliary total from the "Encumbrance + AP" in column AA. </t>
        </r>
      </text>
    </comment>
    <comment ref="J24" authorId="0" shapeId="0" xr:uid="{80FDEDE0-E1EC-4BF2-9538-EFDC48E2BD01}">
      <text>
        <r>
          <rPr>
            <b/>
            <sz val="10"/>
            <color indexed="81"/>
            <rFont val="Tahoma"/>
            <family val="2"/>
          </rPr>
          <t>Laroe, John M:</t>
        </r>
        <r>
          <rPr>
            <sz val="10"/>
            <color indexed="81"/>
            <rFont val="Tahoma"/>
            <family val="2"/>
          </rPr>
          <t xml:space="preserve">
This comes from the "Working Capital Format" tab of the final EF calc.  This is the Auxiliary total from the "Deferred Revenue to EF" in column AG. </t>
        </r>
      </text>
    </comment>
    <comment ref="J25" authorId="0" shapeId="0" xr:uid="{5C269C11-248A-4EEA-BF7D-C3F718A96D78}">
      <text>
        <r>
          <rPr>
            <b/>
            <sz val="10"/>
            <color indexed="81"/>
            <rFont val="Tahoma"/>
            <family val="2"/>
          </rPr>
          <t>Laroe, John M:</t>
        </r>
        <r>
          <rPr>
            <sz val="10"/>
            <color indexed="81"/>
            <rFont val="Tahoma"/>
            <family val="2"/>
          </rPr>
          <t xml:space="preserve">
This comes from the "Working Capital Format" tab of the final EF calc.  This is the Auxiliary total from the "Deposits" in column AI. </t>
        </r>
      </text>
    </comment>
    <comment ref="J26" authorId="0" shapeId="0" xr:uid="{41D286B5-181F-41BB-9519-F41C7AF7E8F5}">
      <text>
        <r>
          <rPr>
            <b/>
            <sz val="10"/>
            <color indexed="81"/>
            <rFont val="Tahoma"/>
            <family val="2"/>
          </rPr>
          <t>Laroe, John M:</t>
        </r>
        <r>
          <rPr>
            <sz val="10"/>
            <color indexed="81"/>
            <rFont val="Tahoma"/>
            <family val="2"/>
          </rPr>
          <t xml:space="preserve">
We never have anything here, this is always $0</t>
        </r>
      </text>
    </comment>
    <comment ref="J27" authorId="0" shapeId="0" xr:uid="{FA0CCF8B-BF54-4900-A4F0-939A747DE7BF}">
      <text>
        <r>
          <rPr>
            <b/>
            <sz val="10"/>
            <color indexed="81"/>
            <rFont val="Tahoma"/>
            <family val="2"/>
          </rPr>
          <t>Laroe, John M:</t>
        </r>
        <r>
          <rPr>
            <sz val="10"/>
            <color indexed="81"/>
            <rFont val="Tahoma"/>
            <family val="2"/>
          </rPr>
          <t xml:space="preserve">
This comes from the "Working Capital Format" tab of the final EF calc.  This is the Auxiliary total from the "Allow for SL &amp; Vac Payouts" in column AC. </t>
        </r>
      </text>
    </comment>
    <comment ref="J33" authorId="0" shapeId="0" xr:uid="{5BE572A6-FE97-4733-9800-792627435CF7}">
      <text>
        <r>
          <rPr>
            <b/>
            <sz val="10"/>
            <color indexed="81"/>
            <rFont val="Tahoma"/>
            <family val="2"/>
          </rPr>
          <t>Laroe, John M:</t>
        </r>
        <r>
          <rPr>
            <sz val="10"/>
            <color indexed="81"/>
            <rFont val="Tahoma"/>
            <family val="2"/>
          </rPr>
          <t xml:space="preserve">
This comes from the "Working Capital Format" tab of the final EF calc.  This is the Auxiliary total from the "Margin of Compliance" in column AK. </t>
        </r>
      </text>
    </comment>
    <comment ref="J35" authorId="0" shapeId="0" xr:uid="{D7F3B50D-17E9-48EF-8204-D554299CDCD0}">
      <text>
        <r>
          <rPr>
            <b/>
            <sz val="10"/>
            <color indexed="81"/>
            <rFont val="Tahoma"/>
            <family val="2"/>
          </rPr>
          <t>Laroe, John M:</t>
        </r>
        <r>
          <rPr>
            <sz val="10"/>
            <color indexed="81"/>
            <rFont val="Tahoma"/>
            <family val="2"/>
          </rPr>
          <t xml:space="preserve">
This is a formula, but the amount should agree to the Auxiliary total in column U of the "Summary" tab</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Laroe, John M</author>
  </authors>
  <commentList>
    <comment ref="G5" authorId="0" shapeId="0" xr:uid="{00000000-0006-0000-4000-000001000000}">
      <text>
        <r>
          <rPr>
            <b/>
            <sz val="9"/>
            <color indexed="81"/>
            <rFont val="Tahoma"/>
            <family val="2"/>
          </rPr>
          <t>Laroe, John M:</t>
        </r>
        <r>
          <rPr>
            <sz val="9"/>
            <color indexed="81"/>
            <rFont val="Tahoma"/>
            <family val="2"/>
          </rPr>
          <t xml:space="preserve">
This report summarizes the source of all of the ICR &amp; EAA revenue - i.e., this is a summary of all of the 198xxx debits that feed the revenue into the EAA/ICR funds.  </t>
        </r>
      </text>
    </comment>
    <comment ref="I7" authorId="0" shapeId="0" xr:uid="{00000000-0006-0000-4000-000002000000}">
      <text>
        <r>
          <rPr>
            <b/>
            <sz val="9"/>
            <color indexed="81"/>
            <rFont val="Tahoma"/>
            <family val="2"/>
          </rPr>
          <t>Laroe, John M:</t>
        </r>
        <r>
          <rPr>
            <sz val="9"/>
            <color indexed="81"/>
            <rFont val="Tahoma"/>
            <family val="2"/>
          </rPr>
          <t xml:space="preserve">
This amount should agree to the prior year crosstab Fund Balance totals for 2A + 2C fund type
Also, this amount should agree to the ending balance from the prior FY's Sources &amp; Applications tab.  Make sure they agree</t>
        </r>
      </text>
    </comment>
    <comment ref="I9" authorId="0" shapeId="0" xr:uid="{00000000-0006-0000-4000-000003000000}">
      <text>
        <r>
          <rPr>
            <b/>
            <sz val="9"/>
            <color indexed="81"/>
            <rFont val="Tahoma"/>
            <family val="2"/>
          </rPr>
          <t>John M. Laroe:</t>
        </r>
        <r>
          <rPr>
            <sz val="9"/>
            <color indexed="81"/>
            <rFont val="Tahoma"/>
            <family val="2"/>
          </rPr>
          <t xml:space="preserve">
Simply pull these figures from the "Revenue PT" tab of the Sources &amp; Applications Working File. 
You can also double-check these figures against the following fund types on both the EAA Report tieout tab + the ICR Report tieout if needed: </t>
        </r>
        <r>
          <rPr>
            <b/>
            <sz val="9"/>
            <color indexed="81"/>
            <rFont val="Tahoma"/>
            <family val="2"/>
          </rPr>
          <t>2G + 4C + 4E + 4N</t>
        </r>
        <r>
          <rPr>
            <sz val="9"/>
            <color indexed="81"/>
            <rFont val="Tahoma"/>
            <family val="2"/>
          </rPr>
          <t xml:space="preserve"> 
</t>
        </r>
      </text>
    </comment>
    <comment ref="I10" authorId="0" shapeId="0" xr:uid="{00000000-0006-0000-4000-000004000000}">
      <text>
        <r>
          <rPr>
            <b/>
            <sz val="9"/>
            <color indexed="81"/>
            <rFont val="Tahoma"/>
            <family val="2"/>
          </rPr>
          <t>John M. Laroe:</t>
        </r>
        <r>
          <rPr>
            <sz val="9"/>
            <color indexed="81"/>
            <rFont val="Tahoma"/>
            <family val="2"/>
          </rPr>
          <t xml:space="preserve">
Simply pull these figures from the "Revenue PT" tab of the Sources &amp; Applications Working File. 
You can also double-check these figures against the following fund types on both the EAA Report tieout tab + the ICR Report tieout if needed: </t>
        </r>
        <r>
          <rPr>
            <b/>
            <sz val="9"/>
            <color indexed="81"/>
            <rFont val="Tahoma"/>
            <family val="2"/>
          </rPr>
          <t>4A</t>
        </r>
        <r>
          <rPr>
            <sz val="9"/>
            <color indexed="81"/>
            <rFont val="Tahoma"/>
            <family val="2"/>
          </rPr>
          <t xml:space="preserve"> 
</t>
        </r>
      </text>
    </comment>
    <comment ref="I11" authorId="0" shapeId="0" xr:uid="{00000000-0006-0000-4000-000005000000}">
      <text>
        <r>
          <rPr>
            <b/>
            <sz val="9"/>
            <color indexed="81"/>
            <rFont val="Tahoma"/>
            <family val="2"/>
          </rPr>
          <t xml:space="preserve">John M. Laroe:
</t>
        </r>
        <r>
          <rPr>
            <sz val="9"/>
            <color indexed="81"/>
            <rFont val="Tahoma"/>
            <family val="2"/>
          </rPr>
          <t>Simply pull these figures from the "Revenue PT" tab of the Sources &amp; Applications Working File. 
You can also double-check these figures against the following fund types on both the EAA Report tieout tab + the ICR Report tieout if needed:</t>
        </r>
        <r>
          <rPr>
            <b/>
            <sz val="9"/>
            <color indexed="81"/>
            <rFont val="Tahoma"/>
            <family val="2"/>
          </rPr>
          <t xml:space="preserve"> 4G</t>
        </r>
      </text>
    </comment>
    <comment ref="I12" authorId="0" shapeId="0" xr:uid="{00000000-0006-0000-4000-000006000000}">
      <text>
        <r>
          <rPr>
            <b/>
            <sz val="9"/>
            <color indexed="81"/>
            <rFont val="Tahoma"/>
            <family val="2"/>
          </rPr>
          <t xml:space="preserve">John M. Laroe:
</t>
        </r>
        <r>
          <rPr>
            <sz val="9"/>
            <color indexed="81"/>
            <rFont val="Tahoma"/>
            <family val="2"/>
          </rPr>
          <t>Simply pull these figures from the "Revenue PT" tab of the Sources &amp; Applications Working File. 
You can also double-check these figures against the following fund types on both the EAA Report tieout tab + the ICR Report tieout if needed:</t>
        </r>
        <r>
          <rPr>
            <b/>
            <sz val="9"/>
            <color indexed="81"/>
            <rFont val="Tahoma"/>
            <family val="2"/>
          </rPr>
          <t xml:space="preserve"> 4S</t>
        </r>
      </text>
    </comment>
    <comment ref="I13" authorId="0" shapeId="0" xr:uid="{00000000-0006-0000-4000-000007000000}">
      <text>
        <r>
          <rPr>
            <b/>
            <sz val="9"/>
            <color indexed="81"/>
            <rFont val="Tahoma"/>
            <family val="2"/>
          </rPr>
          <t xml:space="preserve">John M. Laroe:
</t>
        </r>
        <r>
          <rPr>
            <sz val="9"/>
            <color indexed="81"/>
            <rFont val="Tahoma"/>
            <family val="2"/>
          </rPr>
          <t>Simply pull these figures from the "Revenue PT" tab of the Sources &amp; Applications Working File. 
You can also double-check these figures against the following fund types on both the EAA Report tieout tab + the ICR Report tieout if needed:</t>
        </r>
        <r>
          <rPr>
            <b/>
            <sz val="9"/>
            <color indexed="81"/>
            <rFont val="Tahoma"/>
            <family val="2"/>
          </rPr>
          <t xml:space="preserve"> 3J + 3M</t>
        </r>
      </text>
    </comment>
    <comment ref="I14" authorId="0" shapeId="0" xr:uid="{00000000-0006-0000-4000-000008000000}">
      <text>
        <r>
          <rPr>
            <b/>
            <sz val="9"/>
            <color indexed="81"/>
            <rFont val="Tahoma"/>
            <family val="2"/>
          </rPr>
          <t>John M. Laroe:</t>
        </r>
        <r>
          <rPr>
            <sz val="9"/>
            <color indexed="81"/>
            <rFont val="Tahoma"/>
            <family val="2"/>
          </rPr>
          <t xml:space="preserve">
Simply pull these figures from the "Revenue PT" tab of the Sources &amp; Applications Working File.  This is all of the figures highlighted in orange for these following fund types: </t>
        </r>
        <r>
          <rPr>
            <b/>
            <sz val="9"/>
            <color indexed="81"/>
            <rFont val="Tahoma"/>
            <family val="2"/>
          </rPr>
          <t>1Z + 3E + 3Q + 4J + 5A + 5D + 8C + 8N + 2R + 9D + 4T + 2J + 4Z + the DSCC Direct Deposit + Collection Fees</t>
        </r>
        <r>
          <rPr>
            <sz val="9"/>
            <color indexed="81"/>
            <rFont val="Tahoma"/>
            <family val="2"/>
          </rPr>
          <t xml:space="preserve">.     
</t>
        </r>
      </text>
    </comment>
    <comment ref="I15" authorId="0" shapeId="0" xr:uid="{00000000-0006-0000-4000-000009000000}">
      <text>
        <r>
          <rPr>
            <b/>
            <sz val="9"/>
            <color indexed="81"/>
            <rFont val="Tahoma"/>
            <family val="2"/>
          </rPr>
          <t>John M. Laroe:</t>
        </r>
        <r>
          <rPr>
            <sz val="9"/>
            <color indexed="81"/>
            <rFont val="Tahoma"/>
            <family val="2"/>
          </rPr>
          <t xml:space="preserve">
Taken from the "Investment Income" tab of our working file.  This is the amount of revenue for fund type 2A, Acct Type 34.  
Enter this amount in as a </t>
        </r>
        <r>
          <rPr>
            <b/>
            <sz val="9"/>
            <color indexed="81"/>
            <rFont val="Tahoma"/>
            <family val="2"/>
          </rPr>
          <t>NEGATIVE</t>
        </r>
        <r>
          <rPr>
            <sz val="9"/>
            <color indexed="81"/>
            <rFont val="Tahoma"/>
            <family val="2"/>
          </rPr>
          <t xml:space="preserve"> amount if this is a credit (since it's a loss if that's the case), and vice versa</t>
        </r>
      </text>
    </comment>
    <comment ref="I19" authorId="0" shapeId="0" xr:uid="{00000000-0006-0000-4000-00000A000000}">
      <text>
        <r>
          <rPr>
            <b/>
            <sz val="9"/>
            <color indexed="81"/>
            <rFont val="Tahoma"/>
            <family val="2"/>
          </rPr>
          <t>John M. Laroe:</t>
        </r>
        <r>
          <rPr>
            <sz val="9"/>
            <color indexed="81"/>
            <rFont val="Tahoma"/>
            <family val="2"/>
          </rPr>
          <t xml:space="preserve">
Enter these amounts as negatives/credits.  These come from the "Expense Detail" tab of the working file. </t>
        </r>
      </text>
    </comment>
    <comment ref="I27" authorId="0" shapeId="0" xr:uid="{00000000-0006-0000-4000-00000B000000}">
      <text>
        <r>
          <rPr>
            <b/>
            <sz val="9"/>
            <color indexed="81"/>
            <rFont val="Tahoma"/>
            <family val="2"/>
          </rPr>
          <t>Laroe, John M:</t>
        </r>
        <r>
          <rPr>
            <sz val="9"/>
            <color indexed="81"/>
            <rFont val="Tahoma"/>
            <family val="2"/>
          </rPr>
          <t xml:space="preserve">
This sum total should equal the 87000 transfer control total + the 86000 expense control total from the period 14 GL Crosstab - see the check below to the right</t>
        </r>
      </text>
    </comment>
    <comment ref="I29" authorId="0" shapeId="0" xr:uid="{00000000-0006-0000-4000-00000C000000}">
      <text>
        <r>
          <rPr>
            <b/>
            <sz val="9"/>
            <color indexed="81"/>
            <rFont val="Tahoma"/>
            <family val="2"/>
          </rPr>
          <t>Laroe, John M:</t>
        </r>
        <r>
          <rPr>
            <sz val="9"/>
            <color indexed="81"/>
            <rFont val="Tahoma"/>
            <family val="2"/>
          </rPr>
          <t xml:space="preserve">
This should agree to the sum of the Total Fund Balance of the period 14 GL Crosstab for fund types 2A &amp; 2C</t>
        </r>
      </text>
    </comment>
  </commentList>
</comments>
</file>

<file path=xl/sharedStrings.xml><?xml version="1.0" encoding="utf-8"?>
<sst xmlns="http://schemas.openxmlformats.org/spreadsheetml/2006/main" count="3896" uniqueCount="1329">
  <si>
    <t>Other assets</t>
  </si>
  <si>
    <t>Notes payable to the University, current portion</t>
  </si>
  <si>
    <t>Bonds and leaseholds payable, current portion</t>
  </si>
  <si>
    <t>5% of historical cost of parking lots and improvements</t>
  </si>
  <si>
    <t>Expenditures:</t>
  </si>
  <si>
    <t>expenditures</t>
  </si>
  <si>
    <t>Significant Lapse Period Expenditures</t>
  </si>
  <si>
    <t>Analysis of Significant Account Balances</t>
  </si>
  <si>
    <t>Accounts and Notes Receivable</t>
  </si>
  <si>
    <t>State College and University Trust Fund:</t>
  </si>
  <si>
    <t>Reappropriated balances</t>
  </si>
  <si>
    <t>Grand totals, all funds:</t>
  </si>
  <si>
    <t>Percentage</t>
  </si>
  <si>
    <t>Analysis of State Appropriations –</t>
  </si>
  <si>
    <t>Revenues:</t>
  </si>
  <si>
    <t>(In thousands)</t>
  </si>
  <si>
    <t>Repurchase agreements</t>
  </si>
  <si>
    <t>Accounts receivable:</t>
  </si>
  <si>
    <t>Notes receivable:</t>
  </si>
  <si>
    <t>Suntrust Leasing Corporation</t>
  </si>
  <si>
    <t>Private gifts</t>
  </si>
  <si>
    <t>Interest and service charges on student loans</t>
  </si>
  <si>
    <t>Total</t>
  </si>
  <si>
    <t>State appropriations</t>
  </si>
  <si>
    <t>Accounts receivable</t>
  </si>
  <si>
    <t>Entity activities:</t>
  </si>
  <si>
    <t>Auxiliary enterprises</t>
  </si>
  <si>
    <t>Hospital and medical activities</t>
  </si>
  <si>
    <t>Instructional Course Activities</t>
  </si>
  <si>
    <t>Student tuition</t>
  </si>
  <si>
    <t>Other unrestricted funds</t>
  </si>
  <si>
    <t>These receivables relate to unpaid student tuition.</t>
  </si>
  <si>
    <t>Other departmental activities</t>
  </si>
  <si>
    <t>Total accounts receivable</t>
  </si>
  <si>
    <t>Interest on capital related debt</t>
  </si>
  <si>
    <t>Program services</t>
  </si>
  <si>
    <t>4H activities</t>
  </si>
  <si>
    <t>Animal sciences programs</t>
  </si>
  <si>
    <t>Crop sciences programs</t>
  </si>
  <si>
    <t>Food science and human nutrition programs</t>
  </si>
  <si>
    <t>Public services income</t>
  </si>
  <si>
    <t>Academic support activities income</t>
  </si>
  <si>
    <t>Allowance for doubtful accounts:</t>
  </si>
  <si>
    <t>Total allowance for doubtful accounts</t>
  </si>
  <si>
    <t>Federal appropriations</t>
  </si>
  <si>
    <t>Total accounts receivable, net</t>
  </si>
  <si>
    <t>Urbana campus</t>
  </si>
  <si>
    <t>Chicago campus</t>
  </si>
  <si>
    <t>Springfield campus</t>
  </si>
  <si>
    <t>Total notes receivable</t>
  </si>
  <si>
    <t>Allowance for doubtful notes:</t>
  </si>
  <si>
    <t>Total notes receivable, net</t>
  </si>
  <si>
    <t>Total accounts and notes receivable, net</t>
  </si>
  <si>
    <t>Urbana</t>
  </si>
  <si>
    <t>Chicago</t>
  </si>
  <si>
    <t>Springfield</t>
  </si>
  <si>
    <t>Campus</t>
  </si>
  <si>
    <t>Over 90 days</t>
  </si>
  <si>
    <t>Allowance for doubtful accounts</t>
  </si>
  <si>
    <t>Plant operations and related services</t>
  </si>
  <si>
    <t>Lab and pharmacy services</t>
  </si>
  <si>
    <t>Patient receivables</t>
  </si>
  <si>
    <t>Net patient receivables</t>
  </si>
  <si>
    <t>Days revenue in net patient receivables</t>
  </si>
  <si>
    <t>Write-offs of uncollectible accounts, net of recoveries</t>
  </si>
  <si>
    <t>As a percent of gross revenue</t>
  </si>
  <si>
    <t>Provision for bad debts</t>
  </si>
  <si>
    <t>Aging:</t>
  </si>
  <si>
    <t>Beginning</t>
  </si>
  <si>
    <t>Additions</t>
  </si>
  <si>
    <t>Retirements</t>
  </si>
  <si>
    <t>Total nondepreciable capital assets</t>
  </si>
  <si>
    <t>Less accumulated depreciation</t>
  </si>
  <si>
    <t>Total net depreciable capital assets</t>
  </si>
  <si>
    <t>*Amounts reconcile to the records submitted to the Illinois Office of the Comptroller.</t>
  </si>
  <si>
    <t>Auxiliaries</t>
  </si>
  <si>
    <t>Hospital</t>
  </si>
  <si>
    <t>Farm product sales</t>
  </si>
  <si>
    <t>Utility services</t>
  </si>
  <si>
    <t>Information technology and commercial services</t>
  </si>
  <si>
    <t>Agricultural and biological engineering activities</t>
  </si>
  <si>
    <t>Cooperative Extension services</t>
  </si>
  <si>
    <t>Economic development services</t>
  </si>
  <si>
    <t>Utilities provided to outside parties</t>
  </si>
  <si>
    <t>Over 120 days</t>
  </si>
  <si>
    <t>Student/Staff Programs and Services</t>
  </si>
  <si>
    <t>Active patient receivables</t>
  </si>
  <si>
    <t>Inactive patient receivables</t>
  </si>
  <si>
    <t>Other receivables</t>
  </si>
  <si>
    <t>University</t>
  </si>
  <si>
    <t>Administration</t>
  </si>
  <si>
    <t>State of Illinois grants and contracts</t>
  </si>
  <si>
    <t>Not in repayment status/current billing</t>
  </si>
  <si>
    <t>Under 120 days</t>
  </si>
  <si>
    <t>Allowance for doubtful notes</t>
  </si>
  <si>
    <t>All campuses</t>
  </si>
  <si>
    <t>State College and University Trust Fund</t>
  </si>
  <si>
    <t>Balance at</t>
  </si>
  <si>
    <t>Equipment</t>
  </si>
  <si>
    <t>Accrued compensated absences, current portion</t>
  </si>
  <si>
    <t>Leaseholds payable, current portion</t>
  </si>
  <si>
    <t>10% of historical cost of parking lots</t>
  </si>
  <si>
    <t>Urbana-Champaign</t>
  </si>
  <si>
    <t>Accounts payable</t>
  </si>
  <si>
    <t>Accrued payroll</t>
  </si>
  <si>
    <t>Accrued interest</t>
  </si>
  <si>
    <t>University of Illinois at Chicago</t>
  </si>
  <si>
    <t>Public Policy Institute</t>
  </si>
  <si>
    <t>Hazardous Waste Research Fund</t>
  </si>
  <si>
    <t>Emergency Public Health Fund</t>
  </si>
  <si>
    <t>Used Tire Management Fund</t>
  </si>
  <si>
    <t>Hazardous Waste Research Fund:</t>
  </si>
  <si>
    <t>Emergency Public Health Fund:</t>
  </si>
  <si>
    <t>Used Tire Management Fund:</t>
  </si>
  <si>
    <t>General Professions Dedicated Fund:</t>
  </si>
  <si>
    <t>Current restricted funds accounts receivable, net</t>
  </si>
  <si>
    <t>Series 2009A</t>
  </si>
  <si>
    <t>Stryker Sales Corp</t>
  </si>
  <si>
    <t>Other nonoperating revenues, net</t>
  </si>
  <si>
    <t>Internal payable, current portion</t>
  </si>
  <si>
    <t>Doctorate (Research)</t>
  </si>
  <si>
    <t>Practice)</t>
  </si>
  <si>
    <t>Doctorate (Professional</t>
  </si>
  <si>
    <t xml:space="preserve">Cooperative Extension staff. University Administration staff are excluded from all campus and </t>
  </si>
  <si>
    <t>combined figures.</t>
  </si>
  <si>
    <t>primarily research or public service.</t>
  </si>
  <si>
    <t>Medicine</t>
  </si>
  <si>
    <t>Law</t>
  </si>
  <si>
    <t>Veterinary medicine</t>
  </si>
  <si>
    <t>Value ($)</t>
  </si>
  <si>
    <t>Senior citizen</t>
  </si>
  <si>
    <t>Other nonoperating expenses, net</t>
  </si>
  <si>
    <t>Accrued compensated absences:</t>
  </si>
  <si>
    <t>Vacation</t>
  </si>
  <si>
    <t>Accrued self-insurance</t>
  </si>
  <si>
    <t>Accrued</t>
  </si>
  <si>
    <t>Student deposits</t>
  </si>
  <si>
    <t>Auxiliary enterprises under indenture</t>
  </si>
  <si>
    <t>Auxiliary enterprises not under indenture</t>
  </si>
  <si>
    <t>Departmental activities</t>
  </si>
  <si>
    <t>Storerooms and other services</t>
  </si>
  <si>
    <t>Bonds</t>
  </si>
  <si>
    <t>Principal</t>
  </si>
  <si>
    <t>Accretion</t>
  </si>
  <si>
    <t>University of Illinois Auxiliary Facilities</t>
  </si>
  <si>
    <t>System Revenue Bonds:</t>
  </si>
  <si>
    <t>Series 1991</t>
  </si>
  <si>
    <t>Total Auxiliary Facilities System</t>
  </si>
  <si>
    <t>Series 1997B</t>
  </si>
  <si>
    <t>Total Health Services Facilities System</t>
  </si>
  <si>
    <t>Total bonds payable</t>
  </si>
  <si>
    <t>Increase in</t>
  </si>
  <si>
    <t>Cancellations</t>
  </si>
  <si>
    <t>and</t>
  </si>
  <si>
    <t>Leaseholds payable:</t>
  </si>
  <si>
    <t>Vouchered</t>
  </si>
  <si>
    <t>Balances</t>
  </si>
  <si>
    <t>Appropriations</t>
  </si>
  <si>
    <t>expenditures for</t>
  </si>
  <si>
    <t>lapsed</t>
  </si>
  <si>
    <t>reappropriated</t>
  </si>
  <si>
    <t>the year ended</t>
  </si>
  <si>
    <t>Personal services</t>
  </si>
  <si>
    <t>Travel</t>
  </si>
  <si>
    <t>Commodities</t>
  </si>
  <si>
    <t>Contractual services</t>
  </si>
  <si>
    <t>Telecommunications</t>
  </si>
  <si>
    <t>Permanent improvements</t>
  </si>
  <si>
    <t>Operation of automotive equipment</t>
  </si>
  <si>
    <t>Medicare</t>
  </si>
  <si>
    <t>Awards and grants</t>
  </si>
  <si>
    <t>Fire Prevention Fund</t>
  </si>
  <si>
    <t>$</t>
  </si>
  <si>
    <t>Over 180 days</t>
  </si>
  <si>
    <t>Total expenditures</t>
  </si>
  <si>
    <t>Fire Prevention Fund:</t>
  </si>
  <si>
    <t>Administrative expenses</t>
  </si>
  <si>
    <t>Leaseholds payable</t>
  </si>
  <si>
    <t>Total noncurrent assets</t>
  </si>
  <si>
    <t>Total noncurrent liabilities</t>
  </si>
  <si>
    <t>Series 2006</t>
  </si>
  <si>
    <t>Eltekon Capital</t>
  </si>
  <si>
    <t>Net patient service revenues</t>
  </si>
  <si>
    <t>Other revenues</t>
  </si>
  <si>
    <t>Fringe benefits</t>
  </si>
  <si>
    <t>Supplies and general expenses</t>
  </si>
  <si>
    <t>Operating income</t>
  </si>
  <si>
    <t>Assets:</t>
  </si>
  <si>
    <t>Cash and cash equivalents, restricted</t>
  </si>
  <si>
    <t>Farm sales</t>
  </si>
  <si>
    <t>Other operating revenue</t>
  </si>
  <si>
    <t>Operating loss</t>
  </si>
  <si>
    <t>Net student tuition and fees</t>
  </si>
  <si>
    <t>Other sources</t>
  </si>
  <si>
    <t>Add (deduct) net change in:</t>
  </si>
  <si>
    <t>Cash</t>
  </si>
  <si>
    <t>Accrued investment income</t>
  </si>
  <si>
    <t>Deferred income</t>
  </si>
  <si>
    <t>Unemployment compensation</t>
  </si>
  <si>
    <t>Health Insurance</t>
  </si>
  <si>
    <t>months ended</t>
  </si>
  <si>
    <t>Leaseholds payable and other obligations</t>
  </si>
  <si>
    <t>Professional Development Activities</t>
  </si>
  <si>
    <t>Agricultural Operations</t>
  </si>
  <si>
    <t>Hospital and Clinics</t>
  </si>
  <si>
    <t>Intercollegiate Athletics</t>
  </si>
  <si>
    <t>Noncurrent liabilities:</t>
  </si>
  <si>
    <t>Accrued compensated absences</t>
  </si>
  <si>
    <t>Notes payable to the University</t>
  </si>
  <si>
    <t>Total liabilities</t>
  </si>
  <si>
    <t>Expendable for debt service</t>
  </si>
  <si>
    <t>Unrestricted</t>
  </si>
  <si>
    <t>Total current assets</t>
  </si>
  <si>
    <t>Total current liabilities</t>
  </si>
  <si>
    <t>Series 2005A</t>
  </si>
  <si>
    <t>Cash and cash equivalents</t>
  </si>
  <si>
    <t>Accounts receivable and accrued investment income</t>
  </si>
  <si>
    <t>Inventories</t>
  </si>
  <si>
    <t>Accounts payable and accrued liabilities</t>
  </si>
  <si>
    <t>Academic Computing and Communication Center services</t>
  </si>
  <si>
    <t>Business Information Systems services</t>
  </si>
  <si>
    <t>Administrative Information Technology Services (AITS) training and assistance</t>
  </si>
  <si>
    <t>Investments</t>
  </si>
  <si>
    <t>Room and board</t>
  </si>
  <si>
    <t>Merchandise and food sales</t>
  </si>
  <si>
    <t>Student service fees</t>
  </si>
  <si>
    <t>Public events and recreation fees</t>
  </si>
  <si>
    <t>Parking</t>
  </si>
  <si>
    <t>Rental and lease income</t>
  </si>
  <si>
    <t>Vending income</t>
  </si>
  <si>
    <t>Salaries and wages</t>
  </si>
  <si>
    <t>Merchandise and food for resale</t>
  </si>
  <si>
    <t>Utilities</t>
  </si>
  <si>
    <t>Repairs and maintenance</t>
  </si>
  <si>
    <t>Professional and other contractual services</t>
  </si>
  <si>
    <t>Supplies</t>
  </si>
  <si>
    <t>Administrative services</t>
  </si>
  <si>
    <t>20% of historical cost of equipment</t>
  </si>
  <si>
    <t>See accompanying notes to selected plant fund data.</t>
  </si>
  <si>
    <t xml:space="preserve">1. </t>
  </si>
  <si>
    <t>Add:</t>
  </si>
  <si>
    <t>Other cash equivalent items</t>
  </si>
  <si>
    <t>Interfund receivables</t>
  </si>
  <si>
    <t>2.</t>
  </si>
  <si>
    <t>Encumbrances and current liabilities paid in lapse period</t>
  </si>
  <si>
    <t>Refundable deposits</t>
  </si>
  <si>
    <t>Allowance for restoring inventory to normal level</t>
  </si>
  <si>
    <t>Allowance for sick leave/vacation payouts</t>
  </si>
  <si>
    <t>3.</t>
  </si>
  <si>
    <t>Deduct B from A and enter here</t>
  </si>
  <si>
    <t>University Income Fund:</t>
  </si>
  <si>
    <t>Accrued Compensated Absences</t>
  </si>
  <si>
    <t>June 30 for the last ten years</t>
  </si>
  <si>
    <t>Current unrestricted funds:</t>
  </si>
  <si>
    <t>Current restricted funds:</t>
  </si>
  <si>
    <t>Current unrestricted funds accounts receivable, net</t>
  </si>
  <si>
    <t>Total compensated absences</t>
  </si>
  <si>
    <t>Total accounts payable and</t>
  </si>
  <si>
    <t>Private grants and contracts</t>
  </si>
  <si>
    <t>Student/staff programs and services</t>
  </si>
  <si>
    <t>Schedule A – Federal financial component:</t>
  </si>
  <si>
    <t>Schedule B – Total financial component:</t>
  </si>
  <si>
    <t>Total Schedule B</t>
  </si>
  <si>
    <t>Total Schedule A</t>
  </si>
  <si>
    <t>The above information was provided by the University Office of Planning and Budgeting from the Staff Monitoring System and is prepared using Illinois Board of Higher</t>
  </si>
  <si>
    <t>Emergency Purchases</t>
  </si>
  <si>
    <t>2007</t>
  </si>
  <si>
    <t>2006</t>
  </si>
  <si>
    <t>2005</t>
  </si>
  <si>
    <t>B</t>
  </si>
  <si>
    <t>C</t>
  </si>
  <si>
    <t>D</t>
  </si>
  <si>
    <t>A</t>
  </si>
  <si>
    <t>Cash (excludes repair and replacement reserve)</t>
  </si>
  <si>
    <t>Calculation Sheet for Current Excess Funds</t>
  </si>
  <si>
    <t>Auxiliary Facilities System</t>
  </si>
  <si>
    <t>Current available funds:</t>
  </si>
  <si>
    <t>Cash equivalents:</t>
  </si>
  <si>
    <t>Bank deposits</t>
  </si>
  <si>
    <t>Marketable securities</t>
  </si>
  <si>
    <t>Certificates of deposit</t>
  </si>
  <si>
    <t>Schedules of Federal Expenditures, Nonfederal Expenses, and New Loans</t>
  </si>
  <si>
    <t>Communication and Computing Services – Entity 3100</t>
  </si>
  <si>
    <t>Plant and Service Operations – Entity 3110</t>
  </si>
  <si>
    <t>Instructional Course Activities – Entity 3400</t>
  </si>
  <si>
    <t>Professional Development Activities – Entity 3410</t>
  </si>
  <si>
    <t>Unique Instructional Programs – Entity 3420</t>
  </si>
  <si>
    <t>Agricultural Operations – Entity 3430</t>
  </si>
  <si>
    <t>Hospital and Clinics – Entity 3500</t>
  </si>
  <si>
    <t>Intercollegiate Athletics – Entity 3450</t>
  </si>
  <si>
    <t>due, if any, for deposit in the income fund</t>
  </si>
  <si>
    <t>if any, for deposit in the income fund</t>
  </si>
  <si>
    <t>Student/Staff Programs and Services – Entity 3200</t>
  </si>
  <si>
    <t>Enter the algebraic sum of C and D and remit the amount</t>
  </si>
  <si>
    <t>Cost per student credit hour and full-time equivalent student:</t>
  </si>
  <si>
    <t>costs paid from state appropriated funds are included (except costs related to the College of Medicine and Dentistry at the Health</t>
  </si>
  <si>
    <t>Sciences Center).</t>
  </si>
  <si>
    <t>Undergraduate</t>
  </si>
  <si>
    <t>Graduate</t>
  </si>
  <si>
    <t>Student credit hours</t>
  </si>
  <si>
    <t>Cost per student credit hour</t>
  </si>
  <si>
    <t>Cost per full-time equivalent student</t>
  </si>
  <si>
    <t>Total costs are calculated using Illinois Board of Higher Education requirements as follows: total state appropriated costs less organized</t>
  </si>
  <si>
    <t>Undergraduate full-time equivalent student is computed as the total number of semester credit hours divided by 30. Graduate and</t>
  </si>
  <si>
    <t>professional full-time equivalent student is computed as the total number of semester credit hours divided by 24.</t>
  </si>
  <si>
    <t>Service Efforts and Accomplishments</t>
  </si>
  <si>
    <t>Enrollment statistics:</t>
  </si>
  <si>
    <t>Undergraduate:</t>
  </si>
  <si>
    <t>Freshman</t>
  </si>
  <si>
    <t>Sophomore</t>
  </si>
  <si>
    <t>Junior</t>
  </si>
  <si>
    <t>Senior</t>
  </si>
  <si>
    <t>Unclassified</t>
  </si>
  <si>
    <t>Graduate:</t>
  </si>
  <si>
    <t>Professional</t>
  </si>
  <si>
    <t>Total graduate</t>
  </si>
  <si>
    <t>Total nonoperating</t>
  </si>
  <si>
    <t>revenues (expenses), net</t>
  </si>
  <si>
    <t>Interest expense</t>
  </si>
  <si>
    <t>Parking income</t>
  </si>
  <si>
    <t>Prepaid expenses, deposits, and other assets</t>
  </si>
  <si>
    <t>Gender:</t>
  </si>
  <si>
    <t>Men</t>
  </si>
  <si>
    <t>Women</t>
  </si>
  <si>
    <t>Level of instruction:</t>
  </si>
  <si>
    <t>Full-time</t>
  </si>
  <si>
    <t>Part-time</t>
  </si>
  <si>
    <t>Combined</t>
  </si>
  <si>
    <t>Degrees conferred:</t>
  </si>
  <si>
    <t>The following statistics are from the Integrated Postsecondary Education Data System (IPEDS)</t>
  </si>
  <si>
    <t>Completion Survey.</t>
  </si>
  <si>
    <t>Degrees:</t>
  </si>
  <si>
    <t>Baccalaureate</t>
  </si>
  <si>
    <t>Masters</t>
  </si>
  <si>
    <t>Staff statistics:</t>
  </si>
  <si>
    <t>IPEDS.</t>
  </si>
  <si>
    <t>Average salary of</t>
  </si>
  <si>
    <t>full-time faculty</t>
  </si>
  <si>
    <t>*</t>
  </si>
  <si>
    <t>Percent of tenured</t>
  </si>
  <si>
    <t>Tuition and required fees rates:</t>
  </si>
  <si>
    <t>First-professional programs:</t>
  </si>
  <si>
    <t>Dentistry</t>
  </si>
  <si>
    <t>Pharmacy</t>
  </si>
  <si>
    <t>**</t>
  </si>
  <si>
    <r>
      <t>Total costs</t>
    </r>
    <r>
      <rPr>
        <b/>
        <sz val="11"/>
        <rFont val="Times New Roman"/>
        <family val="1"/>
      </rPr>
      <t xml:space="preserve"> </t>
    </r>
    <r>
      <rPr>
        <sz val="11"/>
        <rFont val="Times New Roman"/>
        <family val="1"/>
      </rPr>
      <t>(1)</t>
    </r>
  </si>
  <si>
    <r>
      <t>Full-time equivalent students</t>
    </r>
    <r>
      <rPr>
        <b/>
        <sz val="11"/>
        <rFont val="Times New Roman"/>
        <family val="1"/>
      </rPr>
      <t xml:space="preserve"> </t>
    </r>
    <r>
      <rPr>
        <sz val="11"/>
        <rFont val="Times New Roman"/>
        <family val="1"/>
      </rPr>
      <t>(2)</t>
    </r>
  </si>
  <si>
    <t>Vendor</t>
  </si>
  <si>
    <t>Description</t>
  </si>
  <si>
    <t>(not included on the SEFA schedule and continued compliance</t>
  </si>
  <si>
    <t>is required)</t>
  </si>
  <si>
    <t>Total federal expenditures reported on SEFA schedule</t>
  </si>
  <si>
    <t>Total new loans made not included on SEFA schedule</t>
  </si>
  <si>
    <t>Amount of federal loan balances at beginning of the year</t>
  </si>
  <si>
    <t>Total operating expenses (from financial statements)</t>
  </si>
  <si>
    <t>Total new loans made</t>
  </si>
  <si>
    <t>Other noncash federal award expenditures</t>
  </si>
  <si>
    <t>Schedule C:</t>
  </si>
  <si>
    <t>Total nonfederal expenses</t>
  </si>
  <si>
    <t>Amount</t>
  </si>
  <si>
    <t>Employment and Cost Statistics</t>
  </si>
  <si>
    <t>(Unaudited)</t>
  </si>
  <si>
    <t>Faculty</t>
  </si>
  <si>
    <t>University employment statistics:</t>
  </si>
  <si>
    <t>Headcount:</t>
  </si>
  <si>
    <t>Full-time equivalency:</t>
  </si>
  <si>
    <t>Academic professionals</t>
  </si>
  <si>
    <t>Support staff</t>
  </si>
  <si>
    <t>“Other” represents house staff (medical residents and interns) and research and teaching assistants.</t>
  </si>
  <si>
    <t>Education requirements as follows:</t>
  </si>
  <si>
    <t>(1)</t>
  </si>
  <si>
    <t>(2)</t>
  </si>
  <si>
    <t>Employees with full-time contracts are counted as one full-time equivalent.</t>
  </si>
  <si>
    <t>Total current available funds</t>
  </si>
  <si>
    <t>Working capital allowance:</t>
  </si>
  <si>
    <t>Working capital allowance</t>
  </si>
  <si>
    <t>Current excess funds:</t>
  </si>
  <si>
    <t>Calculation of income fund remittance:</t>
  </si>
  <si>
    <t>Cash and equivalents balance:</t>
  </si>
  <si>
    <t>Allocated reimbursements:</t>
  </si>
  <si>
    <t>Unallocated reimbursements:</t>
  </si>
  <si>
    <t>expenditure for the year completed or 10% of</t>
  </si>
  <si>
    <t>Encumbrances and current liabilities paid in the lapse period:</t>
  </si>
  <si>
    <t>Current liabilities</t>
  </si>
  <si>
    <t>Total assets</t>
  </si>
  <si>
    <t>Restricted:</t>
  </si>
  <si>
    <t>Auxiliary Enterprises Under Indenture</t>
  </si>
  <si>
    <t>Auxiliary Enterprises Not Under Indenture</t>
  </si>
  <si>
    <t>Restricted</t>
  </si>
  <si>
    <t>Accounts receivable and accrued</t>
  </si>
  <si>
    <t>investment income</t>
  </si>
  <si>
    <t>depreciation</t>
  </si>
  <si>
    <t>Accrued compensated absences,</t>
  </si>
  <si>
    <t>current portion</t>
  </si>
  <si>
    <t>Storerooms and Service Departments</t>
  </si>
  <si>
    <t>Communication and Computing Services</t>
  </si>
  <si>
    <t>Leaseholds payable and other obligations, current portion</t>
  </si>
  <si>
    <t>Plant and Services Operations</t>
  </si>
  <si>
    <t>Departmental Activities</t>
  </si>
  <si>
    <t>Instructional course activities</t>
  </si>
  <si>
    <t>Professional development activities</t>
  </si>
  <si>
    <t>Professional development conferences and</t>
  </si>
  <si>
    <t>workshops</t>
  </si>
  <si>
    <t>Unique Instructional Programs</t>
  </si>
  <si>
    <t>Commercial Operations Not Under Indenture</t>
  </si>
  <si>
    <t>Nonoperating revenue (expenses):</t>
  </si>
  <si>
    <t>Public Service, Academic Support, and Economic Development Activities</t>
  </si>
  <si>
    <t>Intercollegiate athletics</t>
  </si>
  <si>
    <t>Selected Plant Fund Data</t>
  </si>
  <si>
    <t>Bond resolution limitations on repair and replacement reserve:</t>
  </si>
  <si>
    <t>5% of historical cost of improvements</t>
  </si>
  <si>
    <t>Guidelines limitations on repair and</t>
  </si>
  <si>
    <t>Guidelines limitations on repair and replacement</t>
  </si>
  <si>
    <t>reserves for entities:</t>
  </si>
  <si>
    <t>Current Excess Funds Calculations</t>
  </si>
  <si>
    <t>Plant and</t>
  </si>
  <si>
    <t>service</t>
  </si>
  <si>
    <t>operations</t>
  </si>
  <si>
    <t>services</t>
  </si>
  <si>
    <t>Guidelines limitations on repair and replacement reserves for entities:</t>
  </si>
  <si>
    <t>Communication</t>
  </si>
  <si>
    <t>computing</t>
  </si>
  <si>
    <t>Agricultural</t>
  </si>
  <si>
    <t>replacement reserves for entities:</t>
  </si>
  <si>
    <t>and economic development activities</t>
  </si>
  <si>
    <t>Analysis of Indirect Cost Reimbursements</t>
  </si>
  <si>
    <t>Indirect Cost Reimbursements</t>
  </si>
  <si>
    <t>Applications:</t>
  </si>
  <si>
    <t>Educational and general:</t>
  </si>
  <si>
    <t>Total deductions</t>
  </si>
  <si>
    <t>Sources:</t>
  </si>
  <si>
    <t>Accounts Payable and Accrued Liabilities</t>
  </si>
  <si>
    <t>All funds:</t>
  </si>
  <si>
    <t>accrued liabilities</t>
  </si>
  <si>
    <t>Notes Receivable – Loan Funds</t>
  </si>
  <si>
    <t>Parking lots and improvements – at historical cost</t>
  </si>
  <si>
    <t>Equipment – at historical cost</t>
  </si>
  <si>
    <t>Improvements – at historical cost</t>
  </si>
  <si>
    <t>the entity. Enter the amount to be offset, if any, here</t>
  </si>
  <si>
    <t>Highest month’s expenditures</t>
  </si>
  <si>
    <t>Student Tuition Receivable</t>
  </si>
  <si>
    <t>Student tuition receivable:</t>
  </si>
  <si>
    <t>receivable</t>
  </si>
  <si>
    <t>receivable, net</t>
  </si>
  <si>
    <t>Total student tuition</t>
  </si>
  <si>
    <t>Active accounts:</t>
  </si>
  <si>
    <t>Bad debt allowance – as a percent of patient receivables</t>
  </si>
  <si>
    <t>Inactive accounts:</t>
  </si>
  <si>
    <t>Urbana campus:</t>
  </si>
  <si>
    <t>Age:</t>
  </si>
  <si>
    <t>Chicago campus:</t>
  </si>
  <si>
    <t>Springfield campus:</t>
  </si>
  <si>
    <t>All campuses:</t>
  </si>
  <si>
    <t>balance</t>
  </si>
  <si>
    <t>Land</t>
  </si>
  <si>
    <t>Construction in progress</t>
  </si>
  <si>
    <t>Inexhaustible collections</t>
  </si>
  <si>
    <t>Buildings</t>
  </si>
  <si>
    <t>Improvements and infrastructure</t>
  </si>
  <si>
    <t>Software</t>
  </si>
  <si>
    <t>Exhaustible collections</t>
  </si>
  <si>
    <t>Ending</t>
  </si>
  <si>
    <t>Depreciable capital assets:</t>
  </si>
  <si>
    <t>Total capital assets</t>
  </si>
  <si>
    <t>Capital Assets</t>
  </si>
  <si>
    <t>4.</t>
  </si>
  <si>
    <t>An entity may offset excess capital or current funds within</t>
  </si>
  <si>
    <t>Equipment rental</t>
  </si>
  <si>
    <t>Other operating expense</t>
  </si>
  <si>
    <t>Depreciation and amortization</t>
  </si>
  <si>
    <t>Operating income (loss)</t>
  </si>
  <si>
    <t>Nonoperating revenues (expenses):</t>
  </si>
  <si>
    <t>Operating expenses:</t>
  </si>
  <si>
    <t>Operating revenues:</t>
  </si>
  <si>
    <t>Investment income (net of related expenses)</t>
  </si>
  <si>
    <t>Loss on disposal of capital assets</t>
  </si>
  <si>
    <t>Other nonoperating expenses</t>
  </si>
  <si>
    <t>Total operating expenses</t>
  </si>
  <si>
    <t>Total operating revenues</t>
  </si>
  <si>
    <t>Investments, restricted</t>
  </si>
  <si>
    <t>Current assets:</t>
  </si>
  <si>
    <t>Noncurrent assets:</t>
  </si>
  <si>
    <t>Capital assets, net of accumulated depreciation</t>
  </si>
  <si>
    <t>Liabilities:</t>
  </si>
  <si>
    <t>Current liabilities:</t>
  </si>
  <si>
    <t>Federal grants and contracts</t>
  </si>
  <si>
    <t>Research</t>
  </si>
  <si>
    <t>Operation and maintenance of plant</t>
  </si>
  <si>
    <t>Repair and replacement reserve</t>
  </si>
  <si>
    <t>Enter the total indirect cost reimbursements allocated for</t>
  </si>
  <si>
    <t>expenditure for the fiscal year completed:</t>
  </si>
  <si>
    <t>Enter the lesser of the actual unallocated indirect cost</t>
  </si>
  <si>
    <t>total indirect cost allocations for the year completed</t>
  </si>
  <si>
    <t>Enter the amount of:</t>
  </si>
  <si>
    <t>Encumbrances</t>
  </si>
  <si>
    <t>5.</t>
  </si>
  <si>
    <t>UNIVERSITY OF ILLINOIS</t>
  </si>
  <si>
    <t>Increase</t>
  </si>
  <si>
    <t>(decrease)</t>
  </si>
  <si>
    <t>Expenditures</t>
  </si>
  <si>
    <t>Subtotal</t>
  </si>
  <si>
    <t>Due from related organizations</t>
  </si>
  <si>
    <t>Series 1999B</t>
  </si>
  <si>
    <t>Series 1999A</t>
  </si>
  <si>
    <t>Total UIC South Campus Development</t>
  </si>
  <si>
    <t>Instruction</t>
  </si>
  <si>
    <t>Public service</t>
  </si>
  <si>
    <t>Academic support</t>
  </si>
  <si>
    <t>Student services</t>
  </si>
  <si>
    <t>Institutional support</t>
  </si>
  <si>
    <t>Scholarships and fellowships</t>
  </si>
  <si>
    <t>Other</t>
  </si>
  <si>
    <t>Series 2001A</t>
  </si>
  <si>
    <t>Series 2001B</t>
  </si>
  <si>
    <t>Hospital and clinics</t>
  </si>
  <si>
    <t>Less bad debt allowance</t>
  </si>
  <si>
    <t>Internal payable</t>
  </si>
  <si>
    <t>Capital assets:</t>
  </si>
  <si>
    <t>Student tuition and fees, net</t>
  </si>
  <si>
    <t>Private gifts, grants, and contracts</t>
  </si>
  <si>
    <t>Educational activities</t>
  </si>
  <si>
    <t>Auxiliary enterprises, net</t>
  </si>
  <si>
    <t>Hospital and other medical activities, net</t>
  </si>
  <si>
    <t>University Bookstore Information</t>
  </si>
  <si>
    <t>University of Illinois</t>
  </si>
  <si>
    <t>U of I at Chicago</t>
  </si>
  <si>
    <t>(U of I)</t>
  </si>
  <si>
    <t>(UIC)</t>
  </si>
  <si>
    <t>(UIS)</t>
  </si>
  <si>
    <t>operated</t>
  </si>
  <si>
    <t>University operated</t>
  </si>
  <si>
    <t>Contracted</t>
  </si>
  <si>
    <t>Contractor</t>
  </si>
  <si>
    <t>N/A</t>
  </si>
  <si>
    <t>Contract term</t>
  </si>
  <si>
    <t>Commissions</t>
  </si>
  <si>
    <t>Commission terms</t>
  </si>
  <si>
    <t>Given exclusive rights</t>
  </si>
  <si>
    <t>No</t>
  </si>
  <si>
    <t>Yes</t>
  </si>
  <si>
    <t>T.I.S College Bookstore</t>
  </si>
  <si>
    <t>Barnes &amp; Noble</t>
  </si>
  <si>
    <t>Analysis of Operations</t>
  </si>
  <si>
    <t>Schedule of Funds Provided by the University of Illinois Foundation</t>
  </si>
  <si>
    <t>Unrestricted funds</t>
  </si>
  <si>
    <t>available for ongoing university operations:</t>
  </si>
  <si>
    <t>Provided to a particular campus</t>
  </si>
  <si>
    <t>Restricted by donor:</t>
  </si>
  <si>
    <t>Provided for student support</t>
  </si>
  <si>
    <t>programs</t>
  </si>
  <si>
    <t>Provided for physical facilities additions or improvements</t>
  </si>
  <si>
    <t>Provided for other restricted purposes</t>
  </si>
  <si>
    <t>Total funds provided by the Foundation to</t>
  </si>
  <si>
    <t>the University</t>
  </si>
  <si>
    <t>Date</t>
  </si>
  <si>
    <t>Property and description</t>
  </si>
  <si>
    <t>Schedule of Funds Provided by the University to the University of Illinois Alumni Association</t>
  </si>
  <si>
    <t>Communications</t>
  </si>
  <si>
    <t>Information services</t>
  </si>
  <si>
    <t>Membership promotion</t>
  </si>
  <si>
    <t>Alumni outreach programs</t>
  </si>
  <si>
    <t>General and operating expenses</t>
  </si>
  <si>
    <t>Schedule of Undergraduate and Graduate Tuition and Fee Waivers</t>
  </si>
  <si>
    <t>Schedule of Undergraduate Tuition and Fee Waivers</t>
  </si>
  <si>
    <t>University of Illinois at Urbana-Champaign</t>
  </si>
  <si>
    <t>Number of</t>
  </si>
  <si>
    <t>Value of</t>
  </si>
  <si>
    <t>recipients *</t>
  </si>
  <si>
    <t>Teacher special education</t>
  </si>
  <si>
    <t>General assembly</t>
  </si>
  <si>
    <t>Children of employees</t>
  </si>
  <si>
    <t>Honorary scholarships</t>
  </si>
  <si>
    <t>Veterans grants and scholarships**</t>
  </si>
  <si>
    <t>Adjustments (1)</t>
  </si>
  <si>
    <t>Faculty/administrators</t>
  </si>
  <si>
    <t>Civil service</t>
  </si>
  <si>
    <t>Academic/other talent</t>
  </si>
  <si>
    <t>Athletic</t>
  </si>
  <si>
    <t>Foreign exchange students</t>
  </si>
  <si>
    <t>Foreign students</t>
  </si>
  <si>
    <t>Cooperating professionals</t>
  </si>
  <si>
    <t>Research assistants</t>
  </si>
  <si>
    <t>Teaching assistants</t>
  </si>
  <si>
    <t>Other assistants</t>
  </si>
  <si>
    <t>Interinstitutional/related agencies</t>
  </si>
  <si>
    <t>Unduplicated</t>
  </si>
  <si>
    <t>(unfunded) portion of these grants.</t>
  </si>
  <si>
    <t>Schedule of Graduate Tuition and Fee Waivers</t>
  </si>
  <si>
    <t>Contract/training grants</t>
  </si>
  <si>
    <t>Fellowship/traineeship</t>
  </si>
  <si>
    <t>A recipient may be granted a waiver in multiple categories. The number of recipients in the subtotal is adjusted for student waivers granted in multiple categories.</t>
  </si>
  <si>
    <t>Gender equity in intercollegiate athletics</t>
  </si>
  <si>
    <t>of Veterans Affairs). Include only the waived (unfunded) portion of these grants.</t>
  </si>
  <si>
    <t>Indirect cost reimbursements are expended, pursuant to allocations of funds within the University’s budget</t>
  </si>
  <si>
    <t>with the formula under which such reimbursements are determined.</t>
  </si>
  <si>
    <t>Medical service plan</t>
  </si>
  <si>
    <t>Independent operations</t>
  </si>
  <si>
    <t>On behalf payments for fringe benefits</t>
  </si>
  <si>
    <t>Net investment income</t>
  </si>
  <si>
    <t>Interest on capital asset related debt</t>
  </si>
  <si>
    <t>Capital state appropriations</t>
  </si>
  <si>
    <t>Capital gifts and grants</t>
  </si>
  <si>
    <t>Private gifts for endowment purposes</t>
  </si>
  <si>
    <t>Series 2003</t>
  </si>
  <si>
    <t>2008</t>
  </si>
  <si>
    <t>Global</t>
  </si>
  <si>
    <t>Depreciation</t>
  </si>
  <si>
    <t>Series 2008</t>
  </si>
  <si>
    <t>2009</t>
  </si>
  <si>
    <t xml:space="preserve">Total Health Services Facilities System </t>
  </si>
  <si>
    <t>Bonds and leaseholds payable</t>
  </si>
  <si>
    <t>Accounts receivable, net of allowance</t>
  </si>
  <si>
    <t>Workers’ compensation</t>
  </si>
  <si>
    <t>Analysis of Revenues, Expenses, and</t>
  </si>
  <si>
    <t>Grants, contracts, and gifts:</t>
  </si>
  <si>
    <t>Total grants, contracts, and</t>
  </si>
  <si>
    <t>Grants, contracts, and gifts</t>
  </si>
  <si>
    <t>Long-term liabilities, current portion</t>
  </si>
  <si>
    <t>Public service, academic support,</t>
  </si>
  <si>
    <t>U of I – Springfield</t>
  </si>
  <si>
    <t>Restricted only as to campus, college, or department, and generally</t>
  </si>
  <si>
    <t>Provided for certain instructional, research, and public service</t>
  </si>
  <si>
    <t>Tuition waivers</t>
  </si>
  <si>
    <t>Fee waivers</t>
  </si>
  <si>
    <t>Total waivers</t>
  </si>
  <si>
    <t>waivers</t>
  </si>
  <si>
    <t>Tuition waived</t>
  </si>
  <si>
    <t>Fees waived</t>
  </si>
  <si>
    <t>Student need – financial aid</t>
  </si>
  <si>
    <t>Student need – special programs</t>
  </si>
  <si>
    <t>University of Illinois – Springfield</t>
  </si>
  <si>
    <t>and general full-time base rate tuition and required fees for in-state graduate students entering after Fall</t>
  </si>
  <si>
    <t>2010</t>
  </si>
  <si>
    <t>Personal Services</t>
  </si>
  <si>
    <t>Contractual Services</t>
  </si>
  <si>
    <t>State appropriations for debt service</t>
  </si>
  <si>
    <t>Ikenberry Commons</t>
  </si>
  <si>
    <t xml:space="preserve">Series 2003A </t>
  </si>
  <si>
    <t>UIC South Campus Development</t>
  </si>
  <si>
    <t>Revenue Bonds:</t>
  </si>
  <si>
    <t>University of Illinois Health Services</t>
  </si>
  <si>
    <t>Facilities System Revenue Bonds:</t>
  </si>
  <si>
    <t>Lessor</t>
  </si>
  <si>
    <t>Commerce Bank</t>
  </si>
  <si>
    <t>Municipal Asset Management</t>
  </si>
  <si>
    <t>Shimadzu Financial</t>
  </si>
  <si>
    <t>Certificate</t>
  </si>
  <si>
    <t>Postbaccalaureate certificates</t>
  </si>
  <si>
    <t>Bonds Payable and Accrued Interest</t>
  </si>
  <si>
    <t>Leaseholds Payable and Other Obligations</t>
  </si>
  <si>
    <t xml:space="preserve">Operating income </t>
  </si>
  <si>
    <t>Food and merchandise sales</t>
  </si>
  <si>
    <t>Total nonoperating revenues, net</t>
  </si>
  <si>
    <t xml:space="preserve">Investment income </t>
  </si>
  <si>
    <t>Transfer of state appropriations to the Illinois DHFS Hospital Services Fund</t>
  </si>
  <si>
    <t>Private and other governmental agency grants and contracts</t>
  </si>
  <si>
    <t>Net nonoperating revenue</t>
  </si>
  <si>
    <t>Derivative instrument – swap liability</t>
  </si>
  <si>
    <t>Post-Master’s certificates</t>
  </si>
  <si>
    <t>Transfers</t>
  </si>
  <si>
    <t>vacation pay</t>
  </si>
  <si>
    <t>sick pay</t>
  </si>
  <si>
    <t>Series 2003 UI Integrate</t>
  </si>
  <si>
    <t>Series 2003 Utility Infrastructure</t>
  </si>
  <si>
    <t>Series 2004 Utility Infrastructure</t>
  </si>
  <si>
    <t>Series 2005 College of Medicine</t>
  </si>
  <si>
    <t>Series 2007A</t>
  </si>
  <si>
    <t>Series 2007B</t>
  </si>
  <si>
    <t>adjustments</t>
  </si>
  <si>
    <t>payments</t>
  </si>
  <si>
    <t>leaseholds</t>
  </si>
  <si>
    <t xml:space="preserve"> obligations</t>
  </si>
  <si>
    <t>and other</t>
  </si>
  <si>
    <t>Commercial operations not</t>
  </si>
  <si>
    <t>under indenture</t>
  </si>
  <si>
    <t>Hospital and</t>
  </si>
  <si>
    <t>clinics</t>
  </si>
  <si>
    <t>An entity may offset excess capital or current funds within the entity.</t>
  </si>
  <si>
    <t>Enter the amount to be offset, if any, here</t>
  </si>
  <si>
    <t>Enter the algebraic sum of C and D and remit the amount due,</t>
  </si>
  <si>
    <t>amount due, if any, for deposit in the income fund</t>
  </si>
  <si>
    <t>Enter the algebraic sum of C and D and remit the</t>
  </si>
  <si>
    <t>If a positive number results, enter here and remit for deposit in the income fund</t>
  </si>
  <si>
    <t>a.</t>
  </si>
  <si>
    <t>b.</t>
  </si>
  <si>
    <t>Subtract from item 1</t>
  </si>
  <si>
    <t xml:space="preserve">All data are for full-time instructional faculty, which excludes faculty whose responsibilities are </t>
  </si>
  <si>
    <t xml:space="preserve">Chicago figures exclude all Colleges of Medicine and the University Hospital. Urbana figures exclude </t>
  </si>
  <si>
    <t>a)</t>
  </si>
  <si>
    <t>b)</t>
  </si>
  <si>
    <t>Mandatory waivers:</t>
  </si>
  <si>
    <t>Discretionary waivers:</t>
  </si>
  <si>
    <t>Loan funds:</t>
  </si>
  <si>
    <t>U.S. grants and contracts</t>
  </si>
  <si>
    <t>issued</t>
  </si>
  <si>
    <t>reductions</t>
  </si>
  <si>
    <t>on bonds</t>
  </si>
  <si>
    <t>Total nonoperating expenses, net</t>
  </si>
  <si>
    <t>Long-term debt, net of current portion</t>
  </si>
  <si>
    <t>Parking lots – at historical cost</t>
  </si>
  <si>
    <t>Public Service, Economic Development, and Academic Support Activities – Entity 3440</t>
  </si>
  <si>
    <t>Indirect cost carryforward:</t>
  </si>
  <si>
    <t>Enter the total items 2, 3, and 4</t>
  </si>
  <si>
    <t>Total Schedule C</t>
  </si>
  <si>
    <t>compensation, auxiliary enterprises, hospital, and independent operations.</t>
  </si>
  <si>
    <t>Physical therapy</t>
  </si>
  <si>
    <t>Reserve Officers’ Training Corps (ROTC)</t>
  </si>
  <si>
    <t>Illinois Veterans Grants from Illinois Student Assistance Commission (ISAC), Illinois National Guard Grants (ISAC), and POW/MIA Scholarships (Department of Veterans Affairs). Include only the waived</t>
  </si>
  <si>
    <t>Illinois Veterans Grants from Illinois Student Assistance Commission (ISAC), Illinois National Guard Grants (ISAC), and POW/MIA Scholarships (Department</t>
  </si>
  <si>
    <t>Department of Children and Family Services (DCFS)</t>
  </si>
  <si>
    <t>Health Services Facilities System Receivables:</t>
  </si>
  <si>
    <t>Nondepreciable capital assets:</t>
  </si>
  <si>
    <t>All</t>
  </si>
  <si>
    <t>campuses</t>
  </si>
  <si>
    <t>Total assets and deferred outflow of resources</t>
  </si>
  <si>
    <t>Other nonoperating revenue, net</t>
  </si>
  <si>
    <t>Schedule of Appropriations, Expenditures, and Lapsed Balances</t>
  </si>
  <si>
    <t>2011</t>
  </si>
  <si>
    <t>The following tuition and required fee rates are as approved by the Board of Trustees and reported to the</t>
  </si>
  <si>
    <t>Illinois Board of Higher Education.</t>
  </si>
  <si>
    <t>Income before other revenues</t>
  </si>
  <si>
    <t>Net increase in the fair value of investments</t>
  </si>
  <si>
    <t>College of Dentistry</t>
  </si>
  <si>
    <t>General Campus</t>
  </si>
  <si>
    <t>Willard Airport</t>
  </si>
  <si>
    <t>Series 2010A</t>
  </si>
  <si>
    <t>CBI Leasing</t>
  </si>
  <si>
    <t>WALZ Leasing</t>
  </si>
  <si>
    <t>Capital grants</t>
  </si>
  <si>
    <t>Include only the waived (unfunded) portion of these grants.</t>
  </si>
  <si>
    <t xml:space="preserve">Illinois Veterans Grants from Illinois Student Assistance Commission (ISAC), Illinois National Guard Grants (ISAC), and POW/MIA Scholarships (Department of Veterans Affairs). </t>
  </si>
  <si>
    <t>Illinois Veterans Grants from Illinois Student Assistance Commission (ISAC), Illinois National Guard Grants (ISAC), and POW/MIA Scholarships (Department of Veterans Affairs).</t>
  </si>
  <si>
    <t>Student program fees</t>
  </si>
  <si>
    <t>These accounts primarily consist of receivables for work performed under grant and contract activity. They are shown net of related allowances.</t>
  </si>
  <si>
    <t xml:space="preserve">Campus Information Technologies and Educational Services </t>
  </si>
  <si>
    <t>Claim on cash and on pooled investments</t>
  </si>
  <si>
    <t>Room and board, net of waivers</t>
  </si>
  <si>
    <t>Restricted cash and cash equivalents</t>
  </si>
  <si>
    <t>gifts receivable, net</t>
  </si>
  <si>
    <t>(Dollars in thousands)</t>
  </si>
  <si>
    <t>Current–30 days</t>
  </si>
  <si>
    <t>31–90 days</t>
  </si>
  <si>
    <t>The University of Illinois Health Services Facilities System is comprised of the University of Illinois Hospital</t>
  </si>
  <si>
    <t>and associated clinical facilities providing patient care at, but not limited to, the University of Illinois at</t>
  </si>
  <si>
    <t>Chicago Medical Center.</t>
  </si>
  <si>
    <t>0–30 days (including in-house)</t>
  </si>
  <si>
    <t>91–180 days</t>
  </si>
  <si>
    <t>U.S. government grants and contracts</t>
  </si>
  <si>
    <t>Urbana-Champaign:</t>
  </si>
  <si>
    <t xml:space="preserve"> </t>
  </si>
  <si>
    <t>Chicago:</t>
  </si>
  <si>
    <t>Springfield:</t>
  </si>
  <si>
    <t>Unexpended plant</t>
  </si>
  <si>
    <t>(expenses), net</t>
  </si>
  <si>
    <t>Total margin of compliance</t>
  </si>
  <si>
    <t>5% of replacement cost of facilities</t>
  </si>
  <si>
    <t xml:space="preserve">Total margin of compliance </t>
  </si>
  <si>
    <t xml:space="preserve">5% of replacement cost of facilities </t>
  </si>
  <si>
    <t>Encumbrances and current liabilities paid in</t>
  </si>
  <si>
    <t>lapse period</t>
  </si>
  <si>
    <t xml:space="preserve">An entity may offset excess capital or </t>
  </si>
  <si>
    <t xml:space="preserve"> offset, if any, here</t>
  </si>
  <si>
    <t xml:space="preserve">current funds within the entity. Enter the </t>
  </si>
  <si>
    <t xml:space="preserve"> amount to be offset, if any, here</t>
  </si>
  <si>
    <t xml:space="preserve">remit the amount due, if any, for </t>
  </si>
  <si>
    <t xml:space="preserve">Enter the algebraic sum of C and D and  </t>
  </si>
  <si>
    <t>deposit in the income fund</t>
  </si>
  <si>
    <t xml:space="preserve">Encumbrances and current liabilities paid in </t>
  </si>
  <si>
    <t>An entity may offset excess capital or current</t>
  </si>
  <si>
    <t>funds within the entity. Enter the amount to be</t>
  </si>
  <si>
    <t xml:space="preserve">Enter the algebraic sum of C and D and </t>
  </si>
  <si>
    <t>remit the amount due, if any, for deposit</t>
  </si>
  <si>
    <t>in the income fund</t>
  </si>
  <si>
    <t>offset, if any, here</t>
  </si>
  <si>
    <t>Commercial Operations Not Under Indenture – Entity 3600</t>
  </si>
  <si>
    <t xml:space="preserve">An entity may offset excess capital or current </t>
  </si>
  <si>
    <t xml:space="preserve"> deposit in the income fund</t>
  </si>
  <si>
    <t>remit the amount due, if any, for</t>
  </si>
  <si>
    <t>OMB Circular A-133.</t>
  </si>
  <si>
    <t xml:space="preserve">These schedules are used to determine the Agency’s single audit costs in accordance with </t>
  </si>
  <si>
    <t>Part-time employees are multiplied by the number of months worked and then divided by 12 to arrive at their full-time equivalency.</t>
  </si>
  <si>
    <t>research, public service, student financial aid, appropriations for the State Universities Retirement System, appropriations for workers’</t>
  </si>
  <si>
    <t>Notes:</t>
  </si>
  <si>
    <t>The general four-year guaranteed base rate tuition and required fees for full-time, in-state undergraduates,</t>
  </si>
  <si>
    <t>(if any) from University</t>
  </si>
  <si>
    <t>bookstores</t>
  </si>
  <si>
    <t>Competition “Other” nearby/on-campus</t>
  </si>
  <si>
    <t>Follett Higher Education Group, Inc.</t>
  </si>
  <si>
    <t>Retired University employees</t>
  </si>
  <si>
    <t>Trade-ins</t>
  </si>
  <si>
    <t>Disposals</t>
  </si>
  <si>
    <t>2012</t>
  </si>
  <si>
    <t>Series 2011A</t>
  </si>
  <si>
    <t>Series 2011B</t>
  </si>
  <si>
    <t>Series 2011C</t>
  </si>
  <si>
    <t>Cerner Software</t>
  </si>
  <si>
    <t>Creekridge Capital</t>
  </si>
  <si>
    <t>Thermo Fisher Financial</t>
  </si>
  <si>
    <t>Deere Credit</t>
  </si>
  <si>
    <t>Banc of America</t>
  </si>
  <si>
    <t>Total COPs</t>
  </si>
  <si>
    <t>Educational Assistance Fund:</t>
  </si>
  <si>
    <t xml:space="preserve">Dixon Springs </t>
  </si>
  <si>
    <t xml:space="preserve">Dentistry </t>
  </si>
  <si>
    <t>GRAND TOTAL, ALL FUNDS</t>
  </si>
  <si>
    <t>Comparative Schedule of Appropriations, Expenditures, and Lapsed Balances</t>
  </si>
  <si>
    <t>carry-forward.</t>
  </si>
  <si>
    <t>Medical Service Plans</t>
  </si>
  <si>
    <t>Cumulative effect of change in accounting principle</t>
  </si>
  <si>
    <t>Other nonoperating revenue (expense), net</t>
  </si>
  <si>
    <t>ROTC</t>
  </si>
  <si>
    <t>Health and medical services income</t>
  </si>
  <si>
    <t>(a)</t>
  </si>
  <si>
    <t>Other (additions less than $500,000)</t>
  </si>
  <si>
    <t>Other (transfers less than $500,000)</t>
  </si>
  <si>
    <t>Outpatient Care Center</t>
  </si>
  <si>
    <t>College of Pharmacy</t>
  </si>
  <si>
    <t>Mile Square Health Center</t>
  </si>
  <si>
    <t>Abbott Power Plant</t>
  </si>
  <si>
    <t>Burrill Hall</t>
  </si>
  <si>
    <t>Illini Union</t>
  </si>
  <si>
    <t>Total Educational Assistance Fund</t>
  </si>
  <si>
    <t>Loss on disposal/impairment of capital assets</t>
  </si>
  <si>
    <t>Series 2006A Academic Facilities</t>
  </si>
  <si>
    <t>Merchandise and retail food sales</t>
  </si>
  <si>
    <t>Accrued compensated absences, net of current portion</t>
  </si>
  <si>
    <t>Transfer of State appropriations to the Illinois DHFS Hospital Services Fund</t>
  </si>
  <si>
    <t>Total additions</t>
  </si>
  <si>
    <t xml:space="preserve">Facilities – at replacement cost </t>
  </si>
  <si>
    <t xml:space="preserve">Total reserve limitation </t>
  </si>
  <si>
    <t>Schedule 1</t>
  </si>
  <si>
    <t>Schedule 2</t>
  </si>
  <si>
    <t>Schedule 3</t>
  </si>
  <si>
    <t>Schedule 5</t>
  </si>
  <si>
    <t>Schedule 7</t>
  </si>
  <si>
    <t>Schedule 8</t>
  </si>
  <si>
    <t>Schedule 9</t>
  </si>
  <si>
    <t>Schedule 10</t>
  </si>
  <si>
    <t>Schedule 11</t>
  </si>
  <si>
    <t>Schedule 12</t>
  </si>
  <si>
    <t>Schedule 14</t>
  </si>
  <si>
    <t>Schedule 15</t>
  </si>
  <si>
    <t>Schedule 16</t>
  </si>
  <si>
    <t>Schedule 17</t>
  </si>
  <si>
    <t>Schedule 18</t>
  </si>
  <si>
    <t>Schedule 19</t>
  </si>
  <si>
    <t>Schedule 20</t>
  </si>
  <si>
    <t>Schedule 21</t>
  </si>
  <si>
    <t>Schedule 22</t>
  </si>
  <si>
    <t>Schedule 23</t>
  </si>
  <si>
    <t>Schedule of Sources and Applications of</t>
  </si>
  <si>
    <t>Schedule 24</t>
  </si>
  <si>
    <t>Schedule 25</t>
  </si>
  <si>
    <t>Capital assets, net of accumulated</t>
  </si>
  <si>
    <t xml:space="preserve">Capital assets, net of accumulated </t>
  </si>
  <si>
    <t>Transfers for capital projects</t>
  </si>
  <si>
    <t>Transfers for debt payments</t>
  </si>
  <si>
    <t>Grants, Contracts, and Gifts Receivables, Net</t>
  </si>
  <si>
    <t>General campus</t>
  </si>
  <si>
    <t>University administration:</t>
  </si>
  <si>
    <r>
      <t xml:space="preserve">Total trade-ins, disposals, and adjustments </t>
    </r>
    <r>
      <rPr>
        <sz val="11"/>
        <rFont val="Arial"/>
        <family val="2"/>
      </rPr>
      <t>–</t>
    </r>
    <r>
      <rPr>
        <sz val="11"/>
        <rFont val="Times New Roman"/>
        <family val="1"/>
      </rPr>
      <t xml:space="preserve"> Urbana-Champaign</t>
    </r>
  </si>
  <si>
    <r>
      <t xml:space="preserve">Total trade-ins, disposals, and adjustments </t>
    </r>
    <r>
      <rPr>
        <sz val="11"/>
        <rFont val="Arial"/>
        <family val="2"/>
      </rPr>
      <t>–</t>
    </r>
    <r>
      <rPr>
        <sz val="11"/>
        <rFont val="Times New Roman"/>
        <family val="1"/>
      </rPr>
      <t xml:space="preserve"> Springfield</t>
    </r>
  </si>
  <si>
    <r>
      <t xml:space="preserve">Total trade-ins, disposals, and adjustments </t>
    </r>
    <r>
      <rPr>
        <sz val="11"/>
        <rFont val="Arial"/>
        <family val="2"/>
      </rPr>
      <t>–</t>
    </r>
    <r>
      <rPr>
        <sz val="11"/>
        <rFont val="Times New Roman"/>
        <family val="1"/>
      </rPr>
      <t xml:space="preserve"> University Administration</t>
    </r>
  </si>
  <si>
    <r>
      <t xml:space="preserve">Total additions/transfers to software </t>
    </r>
    <r>
      <rPr>
        <sz val="11"/>
        <rFont val="Arial"/>
        <family val="2"/>
      </rPr>
      <t>–</t>
    </r>
    <r>
      <rPr>
        <sz val="11"/>
        <rFont val="Times New Roman"/>
        <family val="1"/>
      </rPr>
      <t xml:space="preserve"> Chicago</t>
    </r>
  </si>
  <si>
    <r>
      <t xml:space="preserve">Total additions/transfers to exhaustible collections </t>
    </r>
    <r>
      <rPr>
        <sz val="11"/>
        <rFont val="Arial"/>
        <family val="2"/>
      </rPr>
      <t>–</t>
    </r>
    <r>
      <rPr>
        <sz val="11"/>
        <rFont val="Times New Roman"/>
        <family val="1"/>
      </rPr>
      <t xml:space="preserve"> Chicago</t>
    </r>
  </si>
  <si>
    <r>
      <t xml:space="preserve">Total additions/transfers to exhaustible collections </t>
    </r>
    <r>
      <rPr>
        <sz val="11"/>
        <rFont val="Arial"/>
        <family val="2"/>
      </rPr>
      <t>–</t>
    </r>
    <r>
      <rPr>
        <sz val="11"/>
        <rFont val="Times New Roman"/>
        <family val="1"/>
      </rPr>
      <t xml:space="preserve"> Urbana-Champaign</t>
    </r>
  </si>
  <si>
    <r>
      <t xml:space="preserve">Total additions/transfers to exhaustible collections </t>
    </r>
    <r>
      <rPr>
        <sz val="11"/>
        <rFont val="Arial"/>
        <family val="2"/>
      </rPr>
      <t>–</t>
    </r>
    <r>
      <rPr>
        <sz val="11"/>
        <rFont val="Times New Roman"/>
        <family val="1"/>
      </rPr>
      <t xml:space="preserve"> Springfield</t>
    </r>
  </si>
  <si>
    <t>Total additions/transfers to exhaustible collections</t>
  </si>
  <si>
    <r>
      <t xml:space="preserve">Total trade-ins, disposal, and adjustments </t>
    </r>
    <r>
      <rPr>
        <sz val="11"/>
        <rFont val="Arial"/>
        <family val="2"/>
      </rPr>
      <t>–</t>
    </r>
    <r>
      <rPr>
        <sz val="11"/>
        <rFont val="Times New Roman"/>
        <family val="1"/>
      </rPr>
      <t xml:space="preserve"> Chicago</t>
    </r>
  </si>
  <si>
    <r>
      <t xml:space="preserve">Total trade-ins, disposal, and adjustments </t>
    </r>
    <r>
      <rPr>
        <sz val="11"/>
        <rFont val="Arial"/>
        <family val="2"/>
      </rPr>
      <t>–</t>
    </r>
    <r>
      <rPr>
        <sz val="11"/>
        <rFont val="Times New Roman"/>
        <family val="1"/>
      </rPr>
      <t xml:space="preserve"> Urbana-Champaign</t>
    </r>
  </si>
  <si>
    <r>
      <t xml:space="preserve">Total additions/transfers to inexhaustible collections </t>
    </r>
    <r>
      <rPr>
        <sz val="11"/>
        <rFont val="Arial"/>
        <family val="2"/>
      </rPr>
      <t>–</t>
    </r>
    <r>
      <rPr>
        <sz val="11"/>
        <rFont val="Times New Roman"/>
        <family val="1"/>
      </rPr>
      <t xml:space="preserve"> Urbana-Champaign</t>
    </r>
  </si>
  <si>
    <t>Total additions/transfers to inexhaustible collections</t>
  </si>
  <si>
    <t>Chicago major additions to construction in progress</t>
  </si>
  <si>
    <r>
      <t xml:space="preserve">Total additions to construction in progress </t>
    </r>
    <r>
      <rPr>
        <sz val="11"/>
        <rFont val="Arial"/>
        <family val="2"/>
      </rPr>
      <t>–</t>
    </r>
    <r>
      <rPr>
        <sz val="11"/>
        <rFont val="Times New Roman"/>
        <family val="1"/>
      </rPr>
      <t xml:space="preserve"> Chicago</t>
    </r>
  </si>
  <si>
    <t>Urbana-Champaign major additions to construction in progress</t>
  </si>
  <si>
    <r>
      <t xml:space="preserve">Total additions to construction in progress </t>
    </r>
    <r>
      <rPr>
        <sz val="11"/>
        <rFont val="Arial"/>
        <family val="2"/>
      </rPr>
      <t>–</t>
    </r>
    <r>
      <rPr>
        <sz val="11"/>
        <rFont val="Times New Roman"/>
        <family val="1"/>
      </rPr>
      <t xml:space="preserve"> Urbana-Champaign</t>
    </r>
  </si>
  <si>
    <r>
      <t xml:space="preserve">Total additions to construction in progress </t>
    </r>
    <r>
      <rPr>
        <sz val="11"/>
        <rFont val="Arial"/>
        <family val="2"/>
      </rPr>
      <t>–</t>
    </r>
    <r>
      <rPr>
        <sz val="11"/>
        <rFont val="Times New Roman"/>
        <family val="1"/>
      </rPr>
      <t xml:space="preserve"> Springfield</t>
    </r>
  </si>
  <si>
    <t>Total additions to construction in progress</t>
  </si>
  <si>
    <t>Certificates of participation:</t>
  </si>
  <si>
    <t>Other capital leases:</t>
  </si>
  <si>
    <t>Total other capital leases</t>
  </si>
  <si>
    <t>Total leaseholds payable</t>
  </si>
  <si>
    <t>Other obligations:</t>
  </si>
  <si>
    <t>Environmental remediation liabilities</t>
  </si>
  <si>
    <t>Total other obligations</t>
  </si>
  <si>
    <t>Total leaseholds payable and other obligations</t>
  </si>
  <si>
    <t>Auxiliary administrative allowances</t>
  </si>
  <si>
    <t>Other administrative allowances</t>
  </si>
  <si>
    <t>Student aid</t>
  </si>
  <si>
    <t>Calculation Sheet for Indirect Cost Carryforward</t>
  </si>
  <si>
    <t>Contracted/rents to students/University</t>
  </si>
  <si>
    <t>Leaseholds payable and other obligations,</t>
  </si>
  <si>
    <t xml:space="preserve">Total nonoperating expenses </t>
  </si>
  <si>
    <t>Chicago major transfers to buildings</t>
  </si>
  <si>
    <t>Urbana-Champaign major transfers to buildings</t>
  </si>
  <si>
    <r>
      <t xml:space="preserve">Total transfers to buildings </t>
    </r>
    <r>
      <rPr>
        <sz val="11"/>
        <rFont val="Arial"/>
        <family val="2"/>
      </rPr>
      <t>–</t>
    </r>
    <r>
      <rPr>
        <sz val="11"/>
        <rFont val="Times New Roman"/>
        <family val="1"/>
      </rPr>
      <t xml:space="preserve"> Urbana-Champaign</t>
    </r>
  </si>
  <si>
    <t>Total transfers to buildings</t>
  </si>
  <si>
    <t>Total transfers to improvements and infrastructure</t>
  </si>
  <si>
    <t>Chicago major transfers from construction in progress</t>
  </si>
  <si>
    <t>Total transfers from construction in progress – Chicago</t>
  </si>
  <si>
    <t>Urbana-Champaign major transfers from construction in progress</t>
  </si>
  <si>
    <t>Total transfers from construction in progress – Urbana-Champaign</t>
  </si>
  <si>
    <t xml:space="preserve">offset, if any, here  </t>
  </si>
  <si>
    <t>overhead  expenses of the  University.  Indirect  cost  reimbursements are expended in a manner consistent</t>
  </si>
  <si>
    <t>June 30, 2013</t>
  </si>
  <si>
    <t>2013</t>
  </si>
  <si>
    <t>Fall term fiscal 2013</t>
  </si>
  <si>
    <t>For the year ended June 30, 2013:</t>
  </si>
  <si>
    <t>The percent of tenured full-time faculty for the year ended June 30, 2012 was as follows:</t>
  </si>
  <si>
    <r>
      <t xml:space="preserve">The following statistics are from the </t>
    </r>
    <r>
      <rPr>
        <i/>
        <sz val="11"/>
        <rFont val="Times New Roman"/>
        <family val="1"/>
      </rPr>
      <t>State of Illinois Board of Higher Education 2013 Data Book on</t>
    </r>
  </si>
  <si>
    <r>
      <rPr>
        <i/>
        <sz val="11"/>
        <rFont val="Times New Roman"/>
        <family val="1"/>
      </rPr>
      <t xml:space="preserve">Illinois Higher Education, </t>
    </r>
    <r>
      <rPr>
        <sz val="11"/>
        <rFont val="Times New Roman"/>
        <family val="1"/>
      </rPr>
      <t>Fall Enrollment Survey.</t>
    </r>
  </si>
  <si>
    <t>Investment income</t>
  </si>
  <si>
    <t>Total Expenditures</t>
  </si>
  <si>
    <t>Lapsed Balance</t>
  </si>
  <si>
    <t>None</t>
  </si>
  <si>
    <t>Series 2013A</t>
  </si>
  <si>
    <t>US BankCorp</t>
  </si>
  <si>
    <t>receivables</t>
  </si>
  <si>
    <t>allowance for doubtful accounts</t>
  </si>
  <si>
    <t>Health Services Facilities System – Accounts Receivables</t>
  </si>
  <si>
    <t>Total additions to buildings</t>
  </si>
  <si>
    <t>Total transfers to improvements and infrastructure – Urbana-Champaign</t>
  </si>
  <si>
    <t>University administration</t>
  </si>
  <si>
    <t>Memorial Stadium</t>
  </si>
  <si>
    <t>Natural History Building</t>
  </si>
  <si>
    <t>Applied Health Sciences Building</t>
  </si>
  <si>
    <t>College of Medicine West Tower</t>
  </si>
  <si>
    <t>Willard Airport Improvement</t>
  </si>
  <si>
    <t>Net investment in capital assets</t>
  </si>
  <si>
    <t>Net position (deficit):</t>
  </si>
  <si>
    <t>Total net position (deficit)</t>
  </si>
  <si>
    <t>Total liabilities and net position</t>
  </si>
  <si>
    <t>Net position, beginning of year</t>
  </si>
  <si>
    <t>Net position:</t>
  </si>
  <si>
    <t>Total net position</t>
  </si>
  <si>
    <t>Net position, end of year</t>
  </si>
  <si>
    <t>of  indirect  cost  reimbursements  and are excluded  from  this  calculation  as  well  as  the  indirect  cost</t>
  </si>
  <si>
    <t>in the first-professional programs were as follows (excluding refundable fees and health insurance):</t>
  </si>
  <si>
    <t>DCFS</t>
  </si>
  <si>
    <t>Statement of Net Position</t>
  </si>
  <si>
    <t>Statement of Revenues, Expenses, and Changes in Net Position</t>
  </si>
  <si>
    <t>Increase in net position</t>
  </si>
  <si>
    <t>Net deficit, beginning of year</t>
  </si>
  <si>
    <t>Increase (decrease) in net position</t>
  </si>
  <si>
    <t>Decrease in net position</t>
  </si>
  <si>
    <t>Net position (deficit), end of year</t>
  </si>
  <si>
    <t>Net position, end of the year</t>
  </si>
  <si>
    <t>Net position (deficits), beginning of year</t>
  </si>
  <si>
    <t>Net position (deficits):</t>
  </si>
  <si>
    <t>Changes in Net Position – Business-Type Activities</t>
  </si>
  <si>
    <t>Net position, beginning of year, adjusted (a)</t>
  </si>
  <si>
    <t>Net position, beginning of year as previously reported</t>
  </si>
  <si>
    <t>Net position, beginning of year, adjusted</t>
  </si>
  <si>
    <r>
      <t xml:space="preserve">Total transfers to buildings </t>
    </r>
    <r>
      <rPr>
        <sz val="11"/>
        <rFont val="Arial"/>
        <family val="2"/>
      </rPr>
      <t xml:space="preserve">– </t>
    </r>
    <r>
      <rPr>
        <sz val="11"/>
        <rFont val="Times New Roman"/>
        <family val="1"/>
      </rPr>
      <t>Chicago</t>
    </r>
  </si>
  <si>
    <t xml:space="preserve">See accompanying independent auditors’ report. </t>
  </si>
  <si>
    <t>Other self-supporting</t>
  </si>
  <si>
    <r>
      <t xml:space="preserve">Total trade-ins, disposals, and adjustments </t>
    </r>
    <r>
      <rPr>
        <sz val="11"/>
        <rFont val="Arial"/>
        <family val="2"/>
      </rPr>
      <t>–</t>
    </r>
    <r>
      <rPr>
        <sz val="11"/>
        <rFont val="Times New Roman"/>
        <family val="1"/>
      </rPr>
      <t xml:space="preserve"> Chicago</t>
    </r>
  </si>
  <si>
    <t>Sick leave</t>
  </si>
  <si>
    <t>Assets and deferred outflow of resources:</t>
  </si>
  <si>
    <t>Follett to pay UIS – an Annual amount equal to the sum of:</t>
  </si>
  <si>
    <t>8.10% of all gross revenue up to $1,000,000</t>
  </si>
  <si>
    <t>9.60% of any part of gross revenue over $1,000,000</t>
  </si>
  <si>
    <t>Paid monthly 20 days after the end of the month</t>
  </si>
  <si>
    <t>Lapsed Balances</t>
  </si>
  <si>
    <t>June 30, 2014</t>
  </si>
  <si>
    <t>Series 2014A</t>
  </si>
  <si>
    <t>Series 2014B</t>
  </si>
  <si>
    <t>Series 2014C</t>
  </si>
  <si>
    <t xml:space="preserve">See accompanying independent auditors' report. </t>
  </si>
  <si>
    <t>Year ended June 30, 2014</t>
  </si>
  <si>
    <t>Diagnostica Stago Inc</t>
  </si>
  <si>
    <t>First Southwest Leasing</t>
  </si>
  <si>
    <t>Energy services agreement installment payment contract 2010</t>
  </si>
  <si>
    <t>Energy services agreement installment payment contract 2013</t>
  </si>
  <si>
    <t>Years ended June 30, 2014 and 2013</t>
  </si>
  <si>
    <t>(a) Beginning of year net position for fiscal year 2013 were adjusted due to adoption of a new accounting standard, GASB Standard No. 65.</t>
  </si>
  <si>
    <t>June 30, 2014 and 2013</t>
  </si>
  <si>
    <t>2014</t>
  </si>
  <si>
    <t>(Years 2005–2008 were not audited by KPMG)</t>
  </si>
  <si>
    <t>Fall term fiscal 2014</t>
  </si>
  <si>
    <t>Fall terms fiscal 2014 and 2013</t>
  </si>
  <si>
    <t>Unearned Revenue and Student Deposits</t>
  </si>
  <si>
    <t>Unearned revenue and student deposits:</t>
  </si>
  <si>
    <t>Unearned General Revenue Fund appropriations</t>
  </si>
  <si>
    <t>Unearned tuition</t>
  </si>
  <si>
    <t>Total unearned revenue and student deposits</t>
  </si>
  <si>
    <t>Deferred outflow of resources</t>
  </si>
  <si>
    <t>Claim on cash and on pooled investments:</t>
  </si>
  <si>
    <t xml:space="preserve">Patient receivables, net </t>
  </si>
  <si>
    <t>Restricted claim on cash and on pooled investments – less amount required for</t>
  </si>
  <si>
    <t>current liabilities disclosed above</t>
  </si>
  <si>
    <t>Restricted investments</t>
  </si>
  <si>
    <t>Capital assets net of accumulated depreciation</t>
  </si>
  <si>
    <t>Total nonoperating revenues</t>
  </si>
  <si>
    <t>revenues, net</t>
  </si>
  <si>
    <t>Net position (deficit), beginning of year</t>
  </si>
  <si>
    <t>Endowment farms</t>
  </si>
  <si>
    <t>The University reported the following emergency purchases to the Office of the Auditor General during fiscal year 2014:</t>
  </si>
  <si>
    <t>Corporate Concepts, Inc.</t>
  </si>
  <si>
    <t>This emergency purchase is being established in order to enable Universities who</t>
  </si>
  <si>
    <t>have requirements for office classroom and installation services with a current</t>
  </si>
  <si>
    <t>IPHEC furniture provider in order to place orders without disruption.</t>
  </si>
  <si>
    <t>O.F.S. Brands</t>
  </si>
  <si>
    <t>Steelcase, Inc.</t>
  </si>
  <si>
    <t>Medtronic Sofamor Danek</t>
  </si>
  <si>
    <t>This emergency purchase is to provide various medical supplies which are</t>
  </si>
  <si>
    <t>required and patented for use in surgical procedures in the University of IL</t>
  </si>
  <si>
    <t>Hospital and Health Sciences System.</t>
  </si>
  <si>
    <t>Commonwealth Edison</t>
  </si>
  <si>
    <t xml:space="preserve">This emergency purchase is to provide uninterrupted electricity for the UIC </t>
  </si>
  <si>
    <t xml:space="preserve">buildings and power plants from the existing authorized supplier, </t>
  </si>
  <si>
    <t>Commonwealth Edison.</t>
  </si>
  <si>
    <t>Peoples Gas, Light and Coke Co.</t>
  </si>
  <si>
    <t xml:space="preserve">This emergency purchase is to provide uninterrupted natural gas for the UIC </t>
  </si>
  <si>
    <t>Campus buildings and power plants from the existing authorized supplier,</t>
  </si>
  <si>
    <t>Allsteel, Inc.</t>
  </si>
  <si>
    <t>Krueger International, Inc.</t>
  </si>
  <si>
    <t>Kimball Office, Inc.</t>
  </si>
  <si>
    <t>Medspeed</t>
  </si>
  <si>
    <t>This emergency purchase is for laboratory courier services for the University of</t>
  </si>
  <si>
    <t>IL Hospital and Health Sciences System Pathology Lab Dept by the existing</t>
  </si>
  <si>
    <t xml:space="preserve">authorized supplier, Medspeed, while the hospital evaluates and awards a </t>
  </si>
  <si>
    <t>contract.</t>
  </si>
  <si>
    <t>Bruker AXS, Inc.</t>
  </si>
  <si>
    <t>This emergency purchase is for a Bruker AXS SMART X2S Automated System</t>
  </si>
  <si>
    <t>for Crystal Structure Analysis that will be used primarily for undergraduate</t>
  </si>
  <si>
    <t>laboratories.</t>
  </si>
  <si>
    <t>Cameron International Corp.</t>
  </si>
  <si>
    <t>This emergency purchase is for repairs to the ET24 Turbo charger unit utilized</t>
  </si>
  <si>
    <t>by Physical Plant Administration.</t>
  </si>
  <si>
    <t>Cross Implements, Inc.</t>
  </si>
  <si>
    <t>This emergency purchase is to procure a used combine to be utilized by the</t>
  </si>
  <si>
    <t xml:space="preserve">Department of Crop Science to harvest corn and soybeans on research plots </t>
  </si>
  <si>
    <t>as well as rotational acreage.</t>
  </si>
  <si>
    <t>This emergency purchase is for a Siemens 3T Trio MRI scanner at the Biomedical</t>
  </si>
  <si>
    <t>Imaging Center at the Beckman Institute. This scanner will accommodate</t>
  </si>
  <si>
    <t>the MRI demands of a research grant the University has applied for.</t>
  </si>
  <si>
    <t>Leopardo Co.</t>
  </si>
  <si>
    <t>This emergency purchase is to replace the steam pipeline at the intersection of</t>
  </si>
  <si>
    <t xml:space="preserve">Polk and Wolcott due to considerable rust and deterioration which has the </t>
  </si>
  <si>
    <t>potential to be a life safety risk.</t>
  </si>
  <si>
    <t>HFO Chicago</t>
  </si>
  <si>
    <t>This emergency purchase was required for construction of a particle detection</t>
  </si>
  <si>
    <t xml:space="preserve">instrument for the international scientific collaboration, COMPASS. </t>
  </si>
  <si>
    <t>Atlas Tool &amp; Die Works, Inc.</t>
  </si>
  <si>
    <t>Pelton &amp; Crane, Inc.</t>
  </si>
  <si>
    <t>This emergency purchase is to purchase clinic cabinetry to complete the final</t>
  </si>
  <si>
    <t>phase of the renovation and re-equipping of the care clinics, where dental</t>
  </si>
  <si>
    <t>student clinical education and patient care occur.</t>
  </si>
  <si>
    <t>Evanston Ophthalmologists S. C.</t>
  </si>
  <si>
    <t xml:space="preserve">This emergency purchase is for a 2010 (used) Heidelberg Spectralis FA OCT </t>
  </si>
  <si>
    <t>camera. UIC will utilize this camera to perform OCT scan with active eye</t>
  </si>
  <si>
    <t>tracking.</t>
  </si>
  <si>
    <t>Information Systems Group, Inc.</t>
  </si>
  <si>
    <t>This emergency purchase is for communications switches and equipment for the</t>
  </si>
  <si>
    <t>University from ISG.</t>
  </si>
  <si>
    <t xml:space="preserve">This emergency purchase is for fluoroscopic equipment that is used by the </t>
  </si>
  <si>
    <t xml:space="preserve">University of Illinois Hospital &amp; Health Sciences System for diagnosis and </t>
  </si>
  <si>
    <t>treatment of various gastrointestinal diseases.</t>
  </si>
  <si>
    <t>Medivators</t>
  </si>
  <si>
    <t xml:space="preserve">This emergency purchase was for a GI (Gastrointestinal) lab scope cleaning </t>
  </si>
  <si>
    <t>system for the University of Illinois Hospital.</t>
  </si>
  <si>
    <t>Anchor Mechanical Inc.</t>
  </si>
  <si>
    <t xml:space="preserve">This emergency purchase was due to loss of hot water and heat at the UIC </t>
  </si>
  <si>
    <t xml:space="preserve">building at Halsted and Harrison. Anchor had to excavate to find the ruptured </t>
  </si>
  <si>
    <t>pipe and then repair/replace it.</t>
  </si>
  <si>
    <t>Clear Channel Outdoor</t>
  </si>
  <si>
    <t>This emergency purchase is for an advertising champaign in the Chicagoland</t>
  </si>
  <si>
    <t>area. This advertising via Outdoor signage will cover car commute traffic and</t>
  </si>
  <si>
    <t>the Metra Train commuters.</t>
  </si>
  <si>
    <t>Superior Livestock Auction</t>
  </si>
  <si>
    <t>This emergency purchase is for Red Angus cattle that meet the specific research</t>
  </si>
  <si>
    <t>needs.</t>
  </si>
  <si>
    <t>Rovanco Piping Systems</t>
  </si>
  <si>
    <t>This emergency purchase is related to the repair/replacement of an undergroung</t>
  </si>
  <si>
    <t xml:space="preserve">ruptured pipeline.  Rovanco is the only local vendor capable of supplying the </t>
  </si>
  <si>
    <t>pipeline system.</t>
  </si>
  <si>
    <t>Advanced Computation Building</t>
  </si>
  <si>
    <t>Bousfield Hall</t>
  </si>
  <si>
    <t>Veterinary Teaching Hospital</t>
  </si>
  <si>
    <t>Curtis Granderson Stadium</t>
  </si>
  <si>
    <t>University of Illinois Hospital</t>
  </si>
  <si>
    <t>Campus Chiller</t>
  </si>
  <si>
    <t>Dual Fuel Capability Boilers</t>
  </si>
  <si>
    <t>Water Treatment West Plant</t>
  </si>
  <si>
    <t>Total transfers to improvements and infrastructure – Chicago</t>
  </si>
  <si>
    <r>
      <t xml:space="preserve">Total trade-ins, disposal, and adjustments </t>
    </r>
    <r>
      <rPr>
        <sz val="11"/>
        <rFont val="Arial"/>
        <family val="2"/>
      </rPr>
      <t>–</t>
    </r>
    <r>
      <rPr>
        <sz val="11"/>
        <rFont val="Times New Roman"/>
        <family val="1"/>
      </rPr>
      <t xml:space="preserve"> Springfield</t>
    </r>
  </si>
  <si>
    <t>Bielfeldt Athletic Administration</t>
  </si>
  <si>
    <t>Contract Management System</t>
  </si>
  <si>
    <t>Chemistry Annex</t>
  </si>
  <si>
    <t>Digital Computer Laboratory</t>
  </si>
  <si>
    <t>Medical Sciences Building</t>
  </si>
  <si>
    <t>North Campus Parking Deck</t>
  </si>
  <si>
    <t>State Farm Center</t>
  </si>
  <si>
    <t>Willard Airport - Airfield Lighting Vault</t>
  </si>
  <si>
    <t>Art &amp; Architecture Building</t>
  </si>
  <si>
    <t>Bone Marrow Transplant</t>
  </si>
  <si>
    <t>East Side Energy Performance Contract (ESCO)</t>
  </si>
  <si>
    <t>Reverse Osmosis System</t>
  </si>
  <si>
    <t>Unearned revenue</t>
  </si>
  <si>
    <t>Fiscal year 2014</t>
  </si>
  <si>
    <t>The total headcount enrollment for Fall 2013 by class level was as follows:</t>
  </si>
  <si>
    <t>The total headcount enrollment for Fall 2013 by gender and by level of instruction were as follows:</t>
  </si>
  <si>
    <t>The median age of students enrolled by level of instruction for Fall 2013 was not available for this report.</t>
  </si>
  <si>
    <t>The number of degrees conferred for the year ended June 30, 2014 was as follows:</t>
  </si>
  <si>
    <t>The following statistics are from the Survey of Salaries of Full-Time Instructional Faculty, 2013–2014</t>
  </si>
  <si>
    <t>The average salary of full-time faculty for the year ended June 30, 2014 was as follows:</t>
  </si>
  <si>
    <r>
      <t>2013 for the 2013</t>
    </r>
    <r>
      <rPr>
        <sz val="11"/>
        <rFont val="Arial"/>
        <family val="2"/>
      </rPr>
      <t>–</t>
    </r>
    <r>
      <rPr>
        <sz val="11"/>
        <rFont val="Times New Roman"/>
        <family val="1"/>
      </rPr>
      <t>2014 academic year were as follows (excluding refundable fees and health insurance):</t>
    </r>
  </si>
  <si>
    <r>
      <t>The tuition and required fees for a full-time student entering Fall 2013 for the 2013</t>
    </r>
    <r>
      <rPr>
        <sz val="11"/>
        <rFont val="Arial"/>
        <family val="2"/>
      </rPr>
      <t>–</t>
    </r>
    <r>
      <rPr>
        <sz val="11"/>
        <rFont val="Times New Roman"/>
        <family val="1"/>
      </rPr>
      <t>2014 academic year</t>
    </r>
  </si>
  <si>
    <t>Amount of gross sales for bookstore for FY 13</t>
  </si>
  <si>
    <t>Amount to be paid to bookstore for FY 13</t>
  </si>
  <si>
    <r>
      <t xml:space="preserve">During fiscal years 2014 and 2013, the University engaged the University of Illinois Foundation (Foundation), under contract, to provide fundraising and other services. In accordance with the contract agreement, the University provided $997,581 cash and $7,809,877 budget allocation in 2014 and $100,000 cash and $7,506,823 budget allocation in 2013, and an additional $581,000 and $575,000 of services in 2014 and 2013, respectively, to the Foundation. As required by contract, the Foundation provided the University certain funds considered unrestricted for purposes of the computations outlined in </t>
    </r>
    <r>
      <rPr>
        <i/>
        <sz val="11"/>
        <rFont val="Times New Roman"/>
        <family val="1"/>
      </rPr>
      <t>University Guidelines</t>
    </r>
    <r>
      <rPr>
        <sz val="11"/>
        <rFont val="Times New Roman"/>
        <family val="1"/>
      </rPr>
      <t>. In addition, the Foundation provided the University with nonqualifying restricted funds. Presented below is a summary of all funds that the Foundation provided to the University during each fiscal year:</t>
    </r>
  </si>
  <si>
    <t>Provided to a particular unit</t>
  </si>
  <si>
    <t>Provided for faculty support</t>
  </si>
  <si>
    <r>
      <rPr>
        <i/>
        <sz val="11"/>
        <rFont val="Times New Roman"/>
        <family val="1"/>
      </rPr>
      <t>University Guidelines</t>
    </r>
    <r>
      <rPr>
        <sz val="11"/>
        <rFont val="Times New Roman"/>
        <family val="1"/>
      </rPr>
      <t xml:space="preserve"> require that the University report annually the purchase or acceptance of gifts of real estate by a URO in excess of $250,000. During fiscal year 2014, the Foundation received the following gifts and made the following purchases of real estate:</t>
    </r>
  </si>
  <si>
    <t>160 acres of farmland in Lewistown, IL</t>
  </si>
  <si>
    <t>2013–2014 School Year</t>
  </si>
  <si>
    <t>The amount of fiscal 2014 tuition waivers reported above are based on data provided from the Office of Planning and Budgeting.</t>
  </si>
  <si>
    <t>Zero hour internship waiver</t>
  </si>
  <si>
    <t>Senior citizens</t>
  </si>
  <si>
    <t>Retired university employees</t>
  </si>
  <si>
    <t>Natural resources and environment sciences</t>
  </si>
  <si>
    <t>In accordance with an annual agreement between the University and the Alumni Association, the University paid $4,367,700 and $4,318,800, of which $1,971,400 and $1,930,700 represent employee salaries to the Alumni Association for the years ended June 30, 2014 and 2013, respectively. In return, the Alumni Association agreed to (1) provide management and supervisory services for the maintenance of alumni records, (2) publish Alumni periodicals, and (3) provide support to Alumni field activities and meetings. During the years ended June 30, 2014 and 2013, the Alumni Association expended the following amounts in the performance of those functions:</t>
  </si>
  <si>
    <t>Student Center East</t>
  </si>
  <si>
    <t xml:space="preserve">Additions to buildings </t>
  </si>
  <si>
    <t>Major changes to improvements and infrastructure</t>
  </si>
  <si>
    <t>Transfers to improvements and infrastructure</t>
  </si>
  <si>
    <t xml:space="preserve">Transfers to buildings </t>
  </si>
  <si>
    <t>Major changes to buildings</t>
  </si>
  <si>
    <t>Major changes to equipment</t>
  </si>
  <si>
    <t>Equipment trade-ins, disposals, and adjustments by category</t>
  </si>
  <si>
    <t xml:space="preserve">Summary of equipment trade-ins, disposals, and adjustments by campus </t>
  </si>
  <si>
    <t xml:space="preserve">Major changes to software </t>
  </si>
  <si>
    <t xml:space="preserve">Total additions/transfers to software </t>
  </si>
  <si>
    <t>Major changes to exhaustible collections</t>
  </si>
  <si>
    <t>Major changes to inexhaustible collections</t>
  </si>
  <si>
    <t xml:space="preserve">Major changes to construction in progress </t>
  </si>
  <si>
    <t>Equipment additions and transfers by category</t>
  </si>
  <si>
    <t>Major changes to construction in progress</t>
  </si>
  <si>
    <t>Power Insight Electronic Data Warehouse</t>
  </si>
  <si>
    <t>Veterinary Medicine Basic Sciences Building</t>
  </si>
  <si>
    <t>Total additions and transfers to equipment</t>
  </si>
  <si>
    <t xml:space="preserve">Total transfers from construction in progress </t>
  </si>
  <si>
    <t xml:space="preserve">Total changes to construction in progress </t>
  </si>
  <si>
    <r>
      <t xml:space="preserve">Total additions and transfers to equipment </t>
    </r>
    <r>
      <rPr>
        <sz val="11"/>
        <rFont val="Arial"/>
        <family val="2"/>
      </rPr>
      <t>–</t>
    </r>
    <r>
      <rPr>
        <sz val="11"/>
        <rFont val="Times New Roman"/>
        <family val="1"/>
      </rPr>
      <t xml:space="preserve"> Urbana-Champaign</t>
    </r>
  </si>
  <si>
    <r>
      <t xml:space="preserve">Total additions and transfers to equipment </t>
    </r>
    <r>
      <rPr>
        <sz val="11"/>
        <rFont val="Arial"/>
        <family val="2"/>
      </rPr>
      <t>–</t>
    </r>
    <r>
      <rPr>
        <sz val="11"/>
        <rFont val="Times New Roman"/>
        <family val="1"/>
      </rPr>
      <t xml:space="preserve"> Chicago</t>
    </r>
  </si>
  <si>
    <r>
      <t xml:space="preserve">Total additions and transfers to equipment </t>
    </r>
    <r>
      <rPr>
        <sz val="11"/>
        <rFont val="Arial"/>
        <family val="2"/>
      </rPr>
      <t>–</t>
    </r>
    <r>
      <rPr>
        <sz val="11"/>
        <rFont val="Times New Roman"/>
        <family val="1"/>
      </rPr>
      <t xml:space="preserve"> Springfield</t>
    </r>
  </si>
  <si>
    <r>
      <t>Total additions and transfers to equipment</t>
    </r>
    <r>
      <rPr>
        <sz val="11"/>
        <rFont val="Arial"/>
        <family val="2"/>
      </rPr>
      <t>–</t>
    </r>
    <r>
      <rPr>
        <sz val="11"/>
        <rFont val="Times New Roman"/>
        <family val="1"/>
      </rPr>
      <t xml:space="preserve"> University Administration</t>
    </r>
  </si>
  <si>
    <t>Total trade-ins, disposals, and adjustments of equipment</t>
  </si>
  <si>
    <t xml:space="preserve">Total trade-ins, disposals, and adjustments of exhaustible collections </t>
  </si>
  <si>
    <t>Total trade-ins of equipment</t>
  </si>
  <si>
    <t>Total disposals of equipment</t>
  </si>
  <si>
    <t>Additions to construction in progress</t>
  </si>
  <si>
    <t>as adopted by  the Board of Trustees, to pay for the  costs of grants and contracts operations and to pay for</t>
  </si>
  <si>
    <t>Total undergraduate</t>
  </si>
  <si>
    <t>Additions/transfers to software by category</t>
  </si>
  <si>
    <t>Additions/transfers to exhaustible collections by category</t>
  </si>
  <si>
    <t xml:space="preserve">Trade-ins, disposals, and adjustments of exhaustible collections by category </t>
  </si>
  <si>
    <t>Additions/transfers to inexhaustible collections by category</t>
  </si>
  <si>
    <t xml:space="preserve">Transfers from construction in progress </t>
  </si>
  <si>
    <r>
      <t>fiscal year 2013 – 9/1/2008</t>
    </r>
    <r>
      <rPr>
        <sz val="11"/>
        <rFont val="Arial"/>
        <family val="2"/>
      </rPr>
      <t>–</t>
    </r>
    <r>
      <rPr>
        <sz val="11"/>
        <rFont val="Times New Roman"/>
        <family val="1"/>
      </rPr>
      <t xml:space="preserve">6/30/2018 </t>
    </r>
  </si>
  <si>
    <t>Plant funds, net</t>
  </si>
  <si>
    <t>Labor and Employment Relations Degree Programs</t>
  </si>
  <si>
    <t>Labor and Employment Relations Certificate Programs</t>
  </si>
  <si>
    <t>(b)</t>
  </si>
  <si>
    <t xml:space="preserve">(b) Certain items were reclassified to correspond to the June 30, 2014 presentation. </t>
  </si>
  <si>
    <t>Electrical and Computer Engineering</t>
  </si>
  <si>
    <t>Identity and Access Management (IAM) Implementation Template</t>
  </si>
  <si>
    <t>Materials Science and Engineering Building</t>
  </si>
  <si>
    <t>Series 2013</t>
  </si>
  <si>
    <t>Illinois Medical District Commission</t>
  </si>
  <si>
    <t xml:space="preserve">Prepaid expenses </t>
  </si>
  <si>
    <t>Prepaid expenses and charges</t>
  </si>
  <si>
    <t xml:space="preserve">Deferred outflow of resources </t>
  </si>
  <si>
    <t>Unique instructional programs</t>
  </si>
  <si>
    <t>USA, Inc.</t>
  </si>
  <si>
    <t xml:space="preserve">Siemens Medical Solutions </t>
  </si>
  <si>
    <t>The following are calculations of cost per student credit hour and cost per full-time equivalent student for the years ended June 30, 2014</t>
  </si>
  <si>
    <t>and 2013, using the formula prescribed by the Illinois Board of Higher Education. All credit hours and instructional operating</t>
  </si>
  <si>
    <t>For the year ended June 30, 2014:</t>
  </si>
  <si>
    <t>Grants, nonoperating</t>
  </si>
  <si>
    <t>Center for Veterans of Higher Education</t>
  </si>
  <si>
    <t>Noncapitalized renovations and equipment</t>
  </si>
  <si>
    <t>Net position, beginning of year (a)</t>
  </si>
  <si>
    <t xml:space="preserve">(a) Beginning of year net position for fiscal year 2013 was adjusted due to adoption of a </t>
  </si>
  <si>
    <t>new accounting standard, GASB Standard No. 65, which resulted in a cumulative</t>
  </si>
  <si>
    <t>effect of change in accounting principle in the amount of $(5,670,258).</t>
  </si>
  <si>
    <t>Prepaid expenses</t>
  </si>
  <si>
    <t>effect of change in accounting principle in the amount of $(328,854).</t>
  </si>
  <si>
    <t>[1]</t>
  </si>
  <si>
    <t>GL total</t>
  </si>
  <si>
    <t>on Aging Report ACS</t>
  </si>
  <si>
    <t>Current</t>
  </si>
  <si>
    <t>Loans Rec</t>
  </si>
  <si>
    <t>Between "53500" And "53510" and not 53501</t>
  </si>
  <si>
    <t>Allow-53800</t>
  </si>
  <si>
    <t>Total – Urbana campus</t>
  </si>
  <si>
    <t>Total – Chicago campus</t>
  </si>
  <si>
    <t>Total – Springfield campus</t>
  </si>
  <si>
    <t>Total – all campuses</t>
  </si>
  <si>
    <t>rounding</t>
  </si>
  <si>
    <t>Other Fringe Benefits</t>
  </si>
  <si>
    <t>Note - see working file at link below for supporting query results, etc.:</t>
  </si>
  <si>
    <r>
      <t xml:space="preserve">Based  on the  requirements of  the </t>
    </r>
    <r>
      <rPr>
        <i/>
        <sz val="8"/>
        <rFont val="Arial"/>
        <family val="2"/>
      </rPr>
      <t>University Guidelines</t>
    </r>
    <r>
      <rPr>
        <sz val="8"/>
        <rFont val="Arial"/>
        <family val="2"/>
      </rPr>
      <t>, patents and royalties do not meet the definition</t>
    </r>
  </si>
  <si>
    <r>
      <rPr>
        <b/>
        <i/>
        <sz val="8"/>
        <rFont val="Arial"/>
        <family val="2"/>
      </rPr>
      <t>Note</t>
    </r>
    <r>
      <rPr>
        <b/>
        <sz val="8"/>
        <rFont val="Arial"/>
        <family val="2"/>
      </rPr>
      <t>:</t>
    </r>
    <r>
      <rPr>
        <sz val="8"/>
        <rFont val="Arial"/>
        <family val="2"/>
      </rPr>
      <t xml:space="preserve"> Above information is prepared on an accrual basis.</t>
    </r>
  </si>
  <si>
    <t>Check Totals from Crosstabs:</t>
  </si>
  <si>
    <t>Fund Balance</t>
  </si>
  <si>
    <t>85000</t>
  </si>
  <si>
    <t>86000</t>
  </si>
  <si>
    <t>87000</t>
  </si>
  <si>
    <t>2A Admin Allowance</t>
  </si>
  <si>
    <t>2C ICR</t>
  </si>
  <si>
    <t>check totals:</t>
  </si>
  <si>
    <r>
      <rPr>
        <b/>
        <i/>
        <sz val="8"/>
        <color rgb="FFFF0000"/>
        <rFont val="Arial"/>
        <family val="2"/>
      </rPr>
      <t xml:space="preserve">Note </t>
    </r>
    <r>
      <rPr>
        <i/>
        <sz val="8"/>
        <color rgb="FFFF0000"/>
        <rFont val="Arial"/>
        <family val="2"/>
      </rPr>
      <t>- if there are ever any differences in the check totals above, check 90999 for any prior year audit adjustments on the final period 14 GL crosstab for fund types 2A &amp; 2C.</t>
    </r>
  </si>
  <si>
    <t>expenditures for the</t>
  </si>
  <si>
    <t>%</t>
  </si>
  <si>
    <t>Hispanic Center Excellence</t>
  </si>
  <si>
    <t>Total Revenues</t>
  </si>
  <si>
    <t>Net Revenues</t>
  </si>
  <si>
    <t>Net Change in Assets &amp; Liabilities</t>
  </si>
  <si>
    <t>Fiscal Year Receipts</t>
  </si>
  <si>
    <t>[A]</t>
  </si>
  <si>
    <t>Student tuition and other fees</t>
  </si>
  <si>
    <t xml:space="preserve">**Note - do NOT enter in any cents - enter in whole dollars only </t>
  </si>
  <si>
    <t>**Note - to see where these amounts came from, refer to the cell comments in the "Excess Funds - Aux" tab and simply adjust by chart &amp; entity to find those same amounts for these remaining tabs</t>
  </si>
  <si>
    <t>Note 1:</t>
  </si>
  <si>
    <t>Note 2:</t>
  </si>
  <si>
    <t>Medicare/Social Security Contribution</t>
  </si>
  <si>
    <t>General Professions Dedicated Fund</t>
  </si>
  <si>
    <t>Expenditure amounts are vouchers approved for payment by the University and submitted to the State Comptroller for reimbursement/payment.</t>
  </si>
  <si>
    <t>Difference</t>
  </si>
  <si>
    <t>General Revenue Fund:</t>
  </si>
  <si>
    <t>Total General Revenue Fund</t>
  </si>
  <si>
    <t>Hispanic Center for Excellence</t>
  </si>
  <si>
    <t>Dixon Springs</t>
  </si>
  <si>
    <t>Prairie Research Institute - State Scientific Survey</t>
  </si>
  <si>
    <t>UI Hospital</t>
  </si>
  <si>
    <t xml:space="preserve">UI Hospital </t>
  </si>
  <si>
    <t xml:space="preserve">Reviewed:  </t>
  </si>
  <si>
    <t xml:space="preserve">Reviewed: </t>
  </si>
  <si>
    <r>
      <rPr>
        <b/>
        <sz val="11"/>
        <color rgb="FFFF0000"/>
        <rFont val="Times New Roman"/>
        <family val="1"/>
      </rPr>
      <t xml:space="preserve">Note: </t>
    </r>
    <r>
      <rPr>
        <sz val="11"/>
        <color rgb="FFFF0000"/>
        <rFont val="Times New Roman"/>
        <family val="1"/>
      </rPr>
      <t>this sign-off applies to all the brown EF tabs</t>
    </r>
  </si>
  <si>
    <t>for the fifteen</t>
  </si>
  <si>
    <t>three months ended</t>
  </si>
  <si>
    <t>Illinois Heart Rescue</t>
  </si>
  <si>
    <t>Pet Population Control</t>
  </si>
  <si>
    <t>June 30, 2020 and 2019</t>
  </si>
  <si>
    <t>Completed:  Kim Coventry 10/12/20</t>
  </si>
  <si>
    <t>For the aging amounts, see the Conduent Reports saved in this same excel file.</t>
  </si>
  <si>
    <t>Prairie Research Institute</t>
  </si>
  <si>
    <t>Comparative Schedule of Net Expenditures by Major Activity</t>
  </si>
  <si>
    <t>(In Thousands)</t>
  </si>
  <si>
    <t>EXPENDITURE STATISTICS</t>
  </si>
  <si>
    <t>All State Treasury Funds</t>
  </si>
  <si>
    <t>General Revenue Fund (GRF):</t>
  </si>
  <si>
    <t>Total Operations Expenditures</t>
  </si>
  <si>
    <t>Percentage of Total GRF Expenditure:</t>
  </si>
  <si>
    <t>All Other Operating Expenditures</t>
  </si>
  <si>
    <t>Awards and Grants Expenditures</t>
  </si>
  <si>
    <t>GRAND TOTAL - ALL GENERAL REVENUE FUND EXPENDITURES</t>
  </si>
  <si>
    <t>Educational Assistance Fund (EAF):</t>
  </si>
  <si>
    <t>Percentage of Total EAF Expenditure:</t>
  </si>
  <si>
    <t>Other Payroll Costs</t>
  </si>
  <si>
    <t>GRAND TOTAL - ALL EDUCATIONAL ASSISTANCE FUND EXPENDITURES</t>
  </si>
  <si>
    <t>Percentage of Total Expenditure:</t>
  </si>
  <si>
    <t>GRAND TOTAL - ALL FIRE PREVENTION EXPENDITURES</t>
  </si>
  <si>
    <t>GRAND TOTAL - ALL STATE COLLEGE &amp; UNIVERSITY TRUST FUND EXPENDITURES</t>
  </si>
  <si>
    <t>GRAND TOTAL - ALL HAZARDOUS WASTE RESEARCH FUND EXPENDITURES</t>
  </si>
  <si>
    <t>GRAND TOTAL - ALL EMERGENCY PUBLIC HEALTH FUND EXPENDITURES</t>
  </si>
  <si>
    <t>GRAND TOTAL - ALL USED TIRE MANAGEMENT FUND EXPENDITURES</t>
  </si>
  <si>
    <t>GRAND TOTAL - ALL GENERAL PROFESSIONS DEDICATED FUND EXPENDITURES</t>
  </si>
  <si>
    <t>GRAND TOTAL - ALL PET POPULATION CONTROL EXPENDITURES</t>
  </si>
  <si>
    <t>GRAND TOTAL - ALL UNIVERSITY OF ILLINOIS APPRORIATION EXPENDITURES</t>
  </si>
  <si>
    <t>June 30, 2021</t>
  </si>
  <si>
    <t>A/R Collections Administrative Allowance</t>
  </si>
  <si>
    <t>Processing Fees</t>
  </si>
  <si>
    <t>Bad Debt</t>
  </si>
  <si>
    <t>June 30, 2022</t>
  </si>
  <si>
    <t>for the two</t>
  </si>
  <si>
    <t>August 31,</t>
  </si>
  <si>
    <t>the fourteen</t>
  </si>
  <si>
    <t>Fourteen months ended August 31, 2022</t>
  </si>
  <si>
    <t>State Coronavirus Urgent Remediation Emergency Fund</t>
  </si>
  <si>
    <t>Coal Technology Development Assistance Fund</t>
  </si>
  <si>
    <t>Carbon Dioxide Capture Technology</t>
  </si>
  <si>
    <t>Carbon Capture, Utilization, Storage Study</t>
  </si>
  <si>
    <r>
      <t xml:space="preserve">Prepared by: </t>
    </r>
    <r>
      <rPr>
        <sz val="10"/>
        <rFont val="Arial"/>
        <family val="2"/>
      </rPr>
      <t>Bridget To, 8/11/22</t>
    </r>
  </si>
  <si>
    <t>PA 102-0017 and PA 102-0698</t>
  </si>
  <si>
    <r>
      <t xml:space="preserve">The above represents all appropriations with lapse period expenditures: </t>
    </r>
    <r>
      <rPr>
        <b/>
        <sz val="11"/>
        <color rgb="FFFF0000"/>
        <rFont val="Times New Roman"/>
        <family val="1"/>
      </rPr>
      <t>(1)</t>
    </r>
    <r>
      <rPr>
        <sz val="11"/>
        <color rgb="FFFF0000"/>
        <rFont val="Times New Roman"/>
        <family val="1"/>
      </rPr>
      <t xml:space="preserve"> greater than $250,000 </t>
    </r>
    <r>
      <rPr>
        <b/>
        <u/>
        <sz val="11"/>
        <color rgb="FFFF0000"/>
        <rFont val="Times New Roman"/>
        <family val="1"/>
      </rPr>
      <t>and</t>
    </r>
    <r>
      <rPr>
        <sz val="11"/>
        <color rgb="FFFF0000"/>
        <rFont val="Times New Roman"/>
        <family val="1"/>
      </rPr>
      <t xml:space="preserve"> </t>
    </r>
    <r>
      <rPr>
        <b/>
        <sz val="11"/>
        <color rgb="FFFF0000"/>
        <rFont val="Times New Roman"/>
        <family val="1"/>
      </rPr>
      <t>(2)</t>
    </r>
    <r>
      <rPr>
        <sz val="11"/>
        <color rgb="FFFF0000"/>
        <rFont val="Times New Roman"/>
        <family val="1"/>
      </rPr>
      <t xml:space="preserve"> greater than 20% of total expenditures for the fourteen months ended August 31, 2022.</t>
    </r>
  </si>
  <si>
    <t>Two months ended August 31, 2022</t>
  </si>
  <si>
    <t>For the Fiscal Years Ended June 30, 2022 and 2021</t>
  </si>
  <si>
    <t>June 30, 2022 and 2021</t>
  </si>
  <si>
    <t>Completed: Regina Harden 8-5-22</t>
  </si>
  <si>
    <t>1st Reviewed: Shawn Deng 8-5-22</t>
  </si>
  <si>
    <t>2nd Reviewed:  Kim Coventry, 9/8/22</t>
  </si>
  <si>
    <t>Completed:  Kim Coventry, 9/8/22</t>
  </si>
  <si>
    <r>
      <t xml:space="preserve">Prepared by: </t>
    </r>
    <r>
      <rPr>
        <sz val="10"/>
        <rFont val="Arial"/>
        <family val="2"/>
      </rPr>
      <t>Bridget To, 9/14/22</t>
    </r>
  </si>
  <si>
    <t>STATE CORONAVIRUS URGENT REMEDIATION EMERGENCY FUND</t>
  </si>
  <si>
    <t>GRAND TOTAL - ALL STATE CORONAVIRUS URGENT REMEDIATION EMERGENCY FUND EXPENDITURES</t>
  </si>
  <si>
    <t>COAL TECHNOLOGY DEVELOPMENT ASSISTANCE FUND</t>
  </si>
  <si>
    <t>GRAND TOTAL - ALL COAL TECHNOLOGY DEVELOPMENT ASSISTANCE FUND EXPENDITURES</t>
  </si>
  <si>
    <t>Balance, July 1, 2021</t>
  </si>
  <si>
    <t>Balance at June 30, 2022</t>
  </si>
  <si>
    <t>Year ended June 30, 2022</t>
  </si>
  <si>
    <r>
      <t xml:space="preserve">Reviewed by: </t>
    </r>
    <r>
      <rPr>
        <sz val="10"/>
        <rFont val="Arial"/>
        <family val="2"/>
      </rPr>
      <t>John Laroe,</t>
    </r>
    <r>
      <rPr>
        <b/>
        <sz val="10"/>
        <rFont val="Arial"/>
        <family val="2"/>
      </rPr>
      <t xml:space="preserve"> </t>
    </r>
    <r>
      <rPr>
        <sz val="10"/>
        <rFont val="Arial"/>
        <family val="2"/>
      </rPr>
      <t>10/10/22</t>
    </r>
  </si>
  <si>
    <r>
      <t xml:space="preserve">Reviewed by: </t>
    </r>
    <r>
      <rPr>
        <sz val="10"/>
        <rFont val="Arial"/>
        <family val="2"/>
      </rPr>
      <t>John Laroe, 10/10/22</t>
    </r>
  </si>
  <si>
    <r>
      <t xml:space="preserve">Prepared by: </t>
    </r>
    <r>
      <rPr>
        <sz val="10"/>
        <rFont val="Arial"/>
        <family val="2"/>
      </rPr>
      <t>Bridget To,</t>
    </r>
    <r>
      <rPr>
        <b/>
        <sz val="10"/>
        <rFont val="Arial"/>
        <family val="2"/>
      </rPr>
      <t xml:space="preserve"> </t>
    </r>
    <r>
      <rPr>
        <sz val="10"/>
        <rFont val="Arial"/>
        <family val="2"/>
      </rPr>
      <t>9/29/22</t>
    </r>
  </si>
  <si>
    <t>$621,217,755; enter 30% of this amount</t>
  </si>
  <si>
    <r>
      <rPr>
        <b/>
        <sz val="10"/>
        <rFont val="Arial"/>
        <family val="2"/>
      </rPr>
      <t>Prepared by:</t>
    </r>
    <r>
      <rPr>
        <sz val="10"/>
        <rFont val="Arial"/>
        <family val="2"/>
      </rPr>
      <t xml:space="preserve"> Bridget To, 10/17/22</t>
    </r>
  </si>
  <si>
    <t>The data contained in the schedule was taken from the University’s records, which have been reconciled to the records of the State Comptroller. All appropriations were authorized by Public Act 102-0017 and PA 102-0698.</t>
  </si>
  <si>
    <t>DONE</t>
  </si>
  <si>
    <r>
      <t xml:space="preserve">Prepared by:  </t>
    </r>
    <r>
      <rPr>
        <sz val="10"/>
        <rFont val="Arial"/>
        <family val="2"/>
      </rPr>
      <t>Bridget To,</t>
    </r>
    <r>
      <rPr>
        <b/>
        <sz val="10"/>
        <rFont val="Arial"/>
        <family val="2"/>
      </rPr>
      <t xml:space="preserve"> </t>
    </r>
    <r>
      <rPr>
        <sz val="10"/>
        <rFont val="Arial"/>
        <family val="2"/>
      </rPr>
      <t>10/18/22</t>
    </r>
  </si>
  <si>
    <t>ok</t>
  </si>
  <si>
    <r>
      <t xml:space="preserve">Reviewed by: </t>
    </r>
    <r>
      <rPr>
        <sz val="10"/>
        <rFont val="Arial"/>
        <family val="2"/>
      </rPr>
      <t>John Laroe, 11/1/22</t>
    </r>
  </si>
  <si>
    <t>S:\UAFR\AdminRept\Annual_Reports\SUPPDATA\FY22\UAS\SUPPDATA - Sources &amp; Applications</t>
  </si>
  <si>
    <r>
      <t>Reviewed by:</t>
    </r>
    <r>
      <rPr>
        <sz val="10"/>
        <rFont val="Arial"/>
        <family val="2"/>
      </rPr>
      <t xml:space="preserve"> John Laroe, 11/3/22</t>
    </r>
  </si>
  <si>
    <t>calculation</t>
  </si>
  <si>
    <r>
      <t>Prepared by:</t>
    </r>
    <r>
      <rPr>
        <sz val="10"/>
        <rFont val="Arial"/>
        <family val="2"/>
      </rPr>
      <t xml:space="preserve"> </t>
    </r>
    <r>
      <rPr>
        <b/>
        <sz val="10"/>
        <rFont val="Arial"/>
        <family val="2"/>
      </rPr>
      <t>Ardith Flight, 10/20/22</t>
    </r>
  </si>
  <si>
    <t>Reviewed by: Bridget To, 11/09/22</t>
  </si>
  <si>
    <r>
      <t xml:space="preserve">Reviewed by: </t>
    </r>
    <r>
      <rPr>
        <sz val="10"/>
        <rFont val="Arial"/>
        <family val="2"/>
      </rPr>
      <t>John Laroe, 10/17/22</t>
    </r>
  </si>
  <si>
    <r>
      <t xml:space="preserve">Reviewed by: </t>
    </r>
    <r>
      <rPr>
        <sz val="10"/>
        <rFont val="Arial"/>
        <family val="2"/>
      </rPr>
      <t xml:space="preserve">John Laroe, </t>
    </r>
  </si>
  <si>
    <t>Budget years of fiscal 2023 and 2022</t>
  </si>
  <si>
    <t>PA 102-0698</t>
  </si>
  <si>
    <t>Illinois Innocence Project</t>
  </si>
  <si>
    <t>University's Climate Jobs Institute</t>
  </si>
  <si>
    <r>
      <t xml:space="preserve">Prepared by: </t>
    </r>
    <r>
      <rPr>
        <sz val="10"/>
        <rFont val="Arial"/>
        <family val="2"/>
      </rPr>
      <t>Bridget To,</t>
    </r>
    <r>
      <rPr>
        <b/>
        <sz val="10"/>
        <rFont val="Arial"/>
        <family val="2"/>
      </rPr>
      <t xml:space="preserve"> 9/22/23</t>
    </r>
  </si>
  <si>
    <t>University Income Fund Revenues and Expenditures</t>
  </si>
  <si>
    <t>Increase (Decrease)</t>
  </si>
  <si>
    <t>Unaudited Analysis of University Income Fund</t>
  </si>
  <si>
    <t>2022 Budget Year, Including Lapse Period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</si>
</sst>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General_)"/>
    <numFmt numFmtId="165" formatCode="#,##0\ ;\(#,##0\);\-\ \ \ \ \ "/>
    <numFmt numFmtId="166" formatCode="#,##0\ ;\(#,##0\);\–\ \ \ \ \ "/>
    <numFmt numFmtId="167" formatCode="#,##0\ \ \ \ ;[Red]\(#,##0\)\ \ \ ;\—\ \ \ \ "/>
    <numFmt numFmtId="168" formatCode="0;[Red]0"/>
    <numFmt numFmtId="169" formatCode="_(* #,##0_);_(* \(#,##0\);_(* &quot;-&quot;??_);_(@_)"/>
    <numFmt numFmtId="170" formatCode="#,##0\ \ \ ;[Red]\(#,##0\)\ \ ;\—\ \ \ \ "/>
    <numFmt numFmtId="171" formatCode="#,##0.00&quot;%&quot;_);[Red]\(#,##0.00\)&quot;%&quot;;\—&quot;%&quot;_)"/>
    <numFmt numFmtId="172" formatCode="#,##0.00_%_);[Red]\(#,##0.00\)_%;\—_%_)"/>
    <numFmt numFmtId="173" formatCode="0.0%"/>
    <numFmt numFmtId="174" formatCode="m/d/yyyy;@"/>
    <numFmt numFmtId="175" formatCode="mmmm\ d\,\ yyyy"/>
    <numFmt numFmtId="176" formatCode="_(&quot;$&quot;* #,##0_);_(&quot;$&quot;* \(#,##0\);_(&quot;$&quot;* &quot;-&quot;??_);_(@_)"/>
    <numFmt numFmtId="177" formatCode="#,##0\ \ \ ;[Red]\(#,##0\)\ \ ;\—\ \ \ "/>
    <numFmt numFmtId="178" formatCode="d\-mmm\-yyyy"/>
    <numFmt numFmtId="179" formatCode="0.00_)"/>
    <numFmt numFmtId="180" formatCode="yyyy"/>
    <numFmt numFmtId="181" formatCode="#,##0\ \ ;[Red]\(#,##0\)\ ;\—\ \ "/>
    <numFmt numFmtId="182" formatCode="0.000000"/>
    <numFmt numFmtId="183" formatCode="_(* #,##0.000_);_(* \(#,##0.000\);_(* &quot;-&quot;??_);_(@_)"/>
    <numFmt numFmtId="184" formatCode="0.0000%"/>
    <numFmt numFmtId="185" formatCode="[$-409]mmmm\ d\,\ yyyy;@"/>
    <numFmt numFmtId="186" formatCode="_(* #,##0.0000_);_(* \(#,##0.0000\);_(* &quot;-&quot;??_);_(@_)"/>
  </numFmts>
  <fonts count="156">
    <font>
      <sz val="11"/>
      <color indexed="8"/>
      <name val="Times New Roman"/>
      <family val="1"/>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sz val="8"/>
      <name val="Arial"/>
      <family val="2"/>
    </font>
    <font>
      <sz val="8"/>
      <name val="Arial"/>
      <family val="2"/>
    </font>
    <font>
      <sz val="11"/>
      <name val="Times New Roman"/>
      <family val="1"/>
    </font>
    <font>
      <b/>
      <sz val="11"/>
      <name val="Times New Roman"/>
      <family val="1"/>
    </font>
    <font>
      <sz val="10"/>
      <name val="Geneva"/>
    </font>
    <font>
      <i/>
      <sz val="11"/>
      <name val="Times New Roman"/>
      <family val="1"/>
    </font>
    <font>
      <sz val="11"/>
      <color indexed="8"/>
      <name val="Times New Roman"/>
      <family val="1"/>
    </font>
    <font>
      <sz val="8"/>
      <name val="Times New Roman"/>
      <family val="1"/>
    </font>
    <font>
      <sz val="10"/>
      <color indexed="8"/>
      <name val="Arial"/>
      <family val="2"/>
    </font>
    <font>
      <sz val="10"/>
      <name val="Arial"/>
      <family val="2"/>
    </font>
    <font>
      <sz val="7"/>
      <name val="Arial"/>
      <family val="2"/>
    </font>
    <font>
      <sz val="10"/>
      <name val="Helv"/>
    </font>
    <font>
      <sz val="10"/>
      <name val="MS Sans Serif"/>
      <family val="2"/>
    </font>
    <font>
      <sz val="11"/>
      <color indexed="8"/>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sz val="11"/>
      <color indexed="62"/>
      <name val="Calibri"/>
      <family val="2"/>
    </font>
    <font>
      <sz val="6"/>
      <name val="Helv"/>
    </font>
    <font>
      <b/>
      <sz val="11"/>
      <color indexed="52"/>
      <name val="Calibri"/>
      <family val="2"/>
    </font>
    <font>
      <b/>
      <sz val="15"/>
      <color indexed="56"/>
      <name val="Calibri"/>
      <family val="2"/>
    </font>
    <font>
      <b/>
      <sz val="13"/>
      <color indexed="56"/>
      <name val="Calibri"/>
      <family val="2"/>
    </font>
    <font>
      <b/>
      <sz val="11"/>
      <color indexed="56"/>
      <name val="Calibri"/>
      <family val="2"/>
    </font>
    <font>
      <sz val="11"/>
      <color indexed="52"/>
      <name val="Calibri"/>
      <family val="2"/>
    </font>
    <font>
      <sz val="11"/>
      <color indexed="60"/>
      <name val="Calibri"/>
      <family val="2"/>
    </font>
    <font>
      <sz val="10"/>
      <color indexed="8"/>
      <name val="Arial"/>
      <family val="2"/>
    </font>
    <font>
      <sz val="12"/>
      <color indexed="12"/>
      <name val="Arial"/>
      <family val="2"/>
    </font>
    <font>
      <sz val="12"/>
      <name val="Helv"/>
    </font>
    <font>
      <sz val="11"/>
      <color indexed="8"/>
      <name val="Calibri"/>
      <family val="2"/>
    </font>
    <font>
      <b/>
      <sz val="10"/>
      <color indexed="10"/>
      <name val="Wingdings"/>
      <charset val="2"/>
    </font>
    <font>
      <sz val="10"/>
      <color indexed="18"/>
      <name val="Arial"/>
      <family val="2"/>
    </font>
    <font>
      <sz val="11"/>
      <color indexed="8"/>
      <name val="Calibri"/>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u/>
      <sz val="8"/>
      <color rgb="FFCCFFF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u/>
      <sz val="10"/>
      <color theme="10"/>
      <name val="MS Sans Serif"/>
      <family val="2"/>
    </font>
    <font>
      <sz val="10"/>
      <color rgb="FF3F3F76"/>
      <name val="Arial"/>
      <family val="2"/>
    </font>
    <font>
      <sz val="10"/>
      <color rgb="FFFA7D00"/>
      <name val="Arial"/>
      <family val="2"/>
    </font>
    <font>
      <sz val="10"/>
      <color rgb="FF9C6500"/>
      <name val="Arial"/>
      <family val="2"/>
    </font>
    <font>
      <sz val="11"/>
      <color theme="1"/>
      <name val="Times New Roman"/>
      <family val="1"/>
    </font>
    <font>
      <b/>
      <sz val="8"/>
      <name val="Times New Roman"/>
      <family val="1"/>
    </font>
    <font>
      <vertAlign val="superscript"/>
      <sz val="11"/>
      <name val="Times New Roman"/>
      <family val="1"/>
    </font>
    <font>
      <b/>
      <sz val="11"/>
      <color indexed="8"/>
      <name val="Times New Roman"/>
      <family val="1"/>
    </font>
    <font>
      <b/>
      <sz val="11"/>
      <color indexed="10"/>
      <name val="Times New Roman"/>
      <family val="1"/>
    </font>
    <font>
      <sz val="11"/>
      <color indexed="12"/>
      <name val="Times New Roman"/>
      <family val="1"/>
    </font>
    <font>
      <sz val="11"/>
      <color rgb="FF0000FF"/>
      <name val="Times New Roman"/>
      <family val="1"/>
    </font>
    <font>
      <sz val="10"/>
      <name val="Times New Roman"/>
      <family val="1"/>
    </font>
    <font>
      <sz val="10"/>
      <name val="Tms Rmn"/>
    </font>
    <font>
      <sz val="11"/>
      <color rgb="FFFF0000"/>
      <name val="Times New Roman"/>
      <family val="1"/>
    </font>
    <font>
      <b/>
      <sz val="18"/>
      <color theme="3"/>
      <name val="Cambria"/>
      <family val="2"/>
      <scheme val="major"/>
    </font>
    <font>
      <b/>
      <sz val="11"/>
      <color rgb="FFFF0000"/>
      <name val="Times New Roman"/>
      <family val="1"/>
    </font>
    <font>
      <sz val="10"/>
      <name val="Arial"/>
      <family val="2"/>
    </font>
    <font>
      <b/>
      <sz val="10"/>
      <name val="Arial"/>
      <family val="2"/>
    </font>
    <font>
      <sz val="8"/>
      <name val="Helv"/>
    </font>
    <font>
      <sz val="11"/>
      <color indexed="10"/>
      <name val="Calibri"/>
      <family val="2"/>
    </font>
    <font>
      <b/>
      <sz val="11"/>
      <color indexed="63"/>
      <name val="Calibri"/>
      <family val="2"/>
    </font>
    <font>
      <b/>
      <sz val="11"/>
      <color indexed="8"/>
      <name val="Calibri"/>
      <family val="2"/>
    </font>
    <font>
      <b/>
      <sz val="18"/>
      <color indexed="56"/>
      <name val="Cambria"/>
      <family val="2"/>
    </font>
    <font>
      <sz val="10"/>
      <color indexed="8"/>
      <name val="Arial"/>
      <family val="2"/>
    </font>
    <font>
      <sz val="10"/>
      <name val="Courier"/>
      <family val="3"/>
    </font>
    <font>
      <b/>
      <sz val="10"/>
      <color rgb="FF3F3F3F"/>
      <name val="Arial"/>
      <family val="2"/>
    </font>
    <font>
      <b/>
      <sz val="10"/>
      <color theme="1"/>
      <name val="Arial"/>
      <family val="2"/>
    </font>
    <font>
      <sz val="10"/>
      <color rgb="FFFF0000"/>
      <name val="Arial"/>
      <family val="2"/>
    </font>
    <font>
      <sz val="11"/>
      <name val="Arial"/>
      <family val="2"/>
    </font>
    <font>
      <sz val="7"/>
      <name val="Helv"/>
    </font>
    <font>
      <b/>
      <sz val="10"/>
      <color indexed="8"/>
      <name val="Arial"/>
      <family val="2"/>
    </font>
    <font>
      <sz val="10"/>
      <color indexed="12"/>
      <name val="Arial"/>
      <family val="2"/>
    </font>
    <font>
      <b/>
      <sz val="10"/>
      <name val="MS Sans Serif"/>
      <family val="2"/>
    </font>
    <font>
      <u/>
      <sz val="10"/>
      <name val="Arial"/>
      <family val="2"/>
    </font>
    <font>
      <sz val="11"/>
      <color rgb="FF000000"/>
      <name val="Times New Roman"/>
      <family val="1"/>
    </font>
    <font>
      <b/>
      <sz val="11"/>
      <color rgb="FF0000FF"/>
      <name val="Times New Roman"/>
      <family val="1"/>
    </font>
    <font>
      <b/>
      <i/>
      <sz val="11"/>
      <name val="Times New Roman"/>
      <family val="1"/>
    </font>
    <font>
      <b/>
      <sz val="9"/>
      <name val="Arial"/>
      <family val="2"/>
    </font>
    <font>
      <sz val="8"/>
      <color rgb="FFFF0000"/>
      <name val="Arial"/>
      <family val="2"/>
    </font>
    <font>
      <b/>
      <sz val="15"/>
      <color indexed="57"/>
      <name val="Arial"/>
      <family val="2"/>
    </font>
    <font>
      <b/>
      <sz val="13"/>
      <color indexed="57"/>
      <name val="Arial"/>
      <family val="2"/>
    </font>
    <font>
      <b/>
      <sz val="11"/>
      <color indexed="57"/>
      <name val="Arial"/>
      <family val="2"/>
    </font>
    <font>
      <sz val="10"/>
      <color indexed="10"/>
      <name val="Arial"/>
      <family val="2"/>
    </font>
    <font>
      <b/>
      <sz val="18"/>
      <color indexed="57"/>
      <name val="Cambria"/>
      <family val="2"/>
    </font>
    <font>
      <b/>
      <sz val="8"/>
      <color theme="1"/>
      <name val="Arial"/>
      <family val="2"/>
    </font>
    <font>
      <b/>
      <sz val="10"/>
      <color indexed="10"/>
      <name val="Arial"/>
      <family val="2"/>
    </font>
    <font>
      <sz val="8"/>
      <color theme="1"/>
      <name val="Arial"/>
      <family val="2"/>
    </font>
    <font>
      <sz val="8"/>
      <color rgb="FF006100"/>
      <name val="Arial"/>
      <family val="2"/>
    </font>
    <font>
      <sz val="8"/>
      <color rgb="FF9C0006"/>
      <name val="Arial"/>
      <family val="2"/>
    </font>
    <font>
      <sz val="8"/>
      <color rgb="FF9C6500"/>
      <name val="Arial"/>
      <family val="2"/>
    </font>
    <font>
      <sz val="8"/>
      <color rgb="FF3F3F76"/>
      <name val="Arial"/>
      <family val="2"/>
    </font>
    <font>
      <b/>
      <sz val="8"/>
      <color rgb="FF3F3F3F"/>
      <name val="Arial"/>
      <family val="2"/>
    </font>
    <font>
      <b/>
      <sz val="8"/>
      <color rgb="FFFA7D00"/>
      <name val="Arial"/>
      <family val="2"/>
    </font>
    <font>
      <sz val="8"/>
      <color rgb="FFFA7D00"/>
      <name val="Arial"/>
      <family val="2"/>
    </font>
    <font>
      <b/>
      <sz val="8"/>
      <color theme="0"/>
      <name val="Arial"/>
      <family val="2"/>
    </font>
    <font>
      <i/>
      <sz val="8"/>
      <color rgb="FF7F7F7F"/>
      <name val="Arial"/>
      <family val="2"/>
    </font>
    <font>
      <sz val="8"/>
      <color theme="0"/>
      <name val="Arial"/>
      <family val="2"/>
    </font>
    <font>
      <sz val="10"/>
      <color indexed="58"/>
      <name val="Arial"/>
      <family val="2"/>
    </font>
    <font>
      <sz val="10"/>
      <color indexed="19"/>
      <name val="Arial"/>
      <family val="2"/>
    </font>
    <font>
      <u/>
      <sz val="8"/>
      <color indexed="41"/>
      <name val="Arial"/>
      <family val="2"/>
    </font>
    <font>
      <b/>
      <sz val="18"/>
      <color indexed="57"/>
      <name val="Cambria"/>
      <family val="2"/>
      <scheme val="major"/>
    </font>
    <font>
      <sz val="10"/>
      <name val="MS Sans Serif"/>
      <family val="2"/>
    </font>
    <font>
      <sz val="10"/>
      <color theme="1"/>
      <name val="Calibri"/>
      <family val="2"/>
      <scheme val="minor"/>
    </font>
    <font>
      <sz val="10"/>
      <name val="Arial"/>
      <family val="2"/>
    </font>
    <font>
      <sz val="9"/>
      <name val="Times New Roman"/>
      <family val="1"/>
    </font>
    <font>
      <sz val="9"/>
      <color rgb="FFFF0000"/>
      <name val="Times New Roman"/>
      <family val="1"/>
    </font>
    <font>
      <sz val="10"/>
      <name val="Arial"/>
      <family val="2"/>
    </font>
    <font>
      <sz val="10"/>
      <color indexed="8"/>
      <name val="Arial"/>
      <family val="2"/>
    </font>
    <font>
      <sz val="10"/>
      <name val="MS Sans Serif"/>
      <family val="2"/>
    </font>
    <font>
      <sz val="9"/>
      <color indexed="81"/>
      <name val="Tahoma"/>
      <family val="2"/>
    </font>
    <font>
      <b/>
      <sz val="9"/>
      <color indexed="81"/>
      <name val="Tahoma"/>
      <family val="2"/>
    </font>
    <font>
      <sz val="11"/>
      <color indexed="10"/>
      <name val="Times New Roman"/>
      <family val="1"/>
    </font>
    <font>
      <b/>
      <sz val="12"/>
      <color theme="9" tint="-0.499984740745262"/>
      <name val="Times New Roman"/>
      <family val="1"/>
    </font>
    <font>
      <sz val="11"/>
      <color theme="9" tint="-0.499984740745262"/>
      <name val="Times New Roman"/>
      <family val="1"/>
    </font>
    <font>
      <i/>
      <sz val="10"/>
      <color rgb="FFFF0000"/>
      <name val="Arial"/>
      <family val="2"/>
    </font>
    <font>
      <u/>
      <sz val="11"/>
      <color theme="10"/>
      <name val="Times New Roman"/>
      <family val="1"/>
    </font>
    <font>
      <b/>
      <sz val="8"/>
      <name val="Arial"/>
      <family val="2"/>
    </font>
    <font>
      <i/>
      <sz val="8"/>
      <name val="Arial"/>
      <family val="2"/>
    </font>
    <font>
      <b/>
      <i/>
      <sz val="8"/>
      <name val="Arial"/>
      <family val="2"/>
    </font>
    <font>
      <b/>
      <i/>
      <sz val="8"/>
      <color rgb="FFFF0000"/>
      <name val="Arial"/>
      <family val="2"/>
    </font>
    <font>
      <i/>
      <sz val="8"/>
      <color rgb="FFFF0000"/>
      <name val="Arial"/>
      <family val="2"/>
    </font>
    <font>
      <i/>
      <sz val="11"/>
      <color rgb="FF0070C0"/>
      <name val="Times New Roman"/>
      <family val="1"/>
    </font>
    <font>
      <b/>
      <sz val="11"/>
      <color rgb="FF00B0F0"/>
      <name val="Times New Roman"/>
      <family val="1"/>
    </font>
    <font>
      <i/>
      <sz val="10"/>
      <name val="Times New Roman"/>
      <family val="1"/>
    </font>
    <font>
      <b/>
      <sz val="10"/>
      <color indexed="81"/>
      <name val="Tahoma"/>
      <family val="2"/>
    </font>
    <font>
      <sz val="10"/>
      <color indexed="81"/>
      <name val="Tahoma"/>
      <family val="2"/>
    </font>
    <font>
      <sz val="11"/>
      <color rgb="FF00B0F0"/>
      <name val="Times New Roman"/>
      <family val="1"/>
    </font>
    <font>
      <b/>
      <u/>
      <sz val="11"/>
      <color rgb="FFFF0000"/>
      <name val="Times New Roman"/>
      <family val="1"/>
    </font>
    <font>
      <b/>
      <sz val="10"/>
      <color rgb="FFFF0000"/>
      <name val="Times New Roman"/>
      <family val="1"/>
    </font>
    <font>
      <b/>
      <sz val="8"/>
      <color rgb="FFFF0000"/>
      <name val="Times New Roman"/>
      <family val="1"/>
    </font>
    <font>
      <sz val="10"/>
      <color rgb="FFFF0000"/>
      <name val="Times New Roman"/>
      <family val="1"/>
    </font>
    <font>
      <b/>
      <sz val="8"/>
      <color rgb="FF0000FF"/>
      <name val="Arial"/>
      <family val="2"/>
    </font>
    <font>
      <u/>
      <sz val="9"/>
      <color indexed="12"/>
      <name val="Tahoma"/>
      <family val="2"/>
    </font>
  </fonts>
  <fills count="71">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bgColor indexed="15"/>
      </patternFill>
    </fill>
    <fill>
      <patternFill patternType="solid">
        <fgColor indexed="22"/>
      </patternFill>
    </fill>
    <fill>
      <patternFill patternType="solid">
        <fgColor indexed="55"/>
      </patternFill>
    </fill>
    <fill>
      <patternFill patternType="solid">
        <fgColor indexed="42"/>
        <bgColor indexed="64"/>
      </patternFill>
    </fill>
    <fill>
      <patternFill patternType="solid">
        <fgColor indexed="43"/>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indexed="26"/>
      </patternFill>
    </fill>
    <fill>
      <patternFill patternType="solid">
        <fgColor indexed="22"/>
        <bgColor indexed="9"/>
      </patternFill>
    </fill>
    <fill>
      <patternFill patternType="solid">
        <fgColor indexed="44"/>
        <bgColor indexed="9"/>
      </patternFill>
    </fill>
    <fill>
      <patternFill patternType="solid">
        <fgColor indexed="26"/>
        <bgColor indexed="64"/>
      </patternFill>
    </fill>
    <fill>
      <patternFill patternType="mediumGray">
        <fgColor indexed="22"/>
      </patternFill>
    </fill>
    <fill>
      <patternFill patternType="solid">
        <fgColor indexed="27"/>
        <bgColor indexed="64"/>
      </patternFill>
    </fill>
    <fill>
      <patternFill patternType="solid">
        <fgColor indexed="54"/>
      </patternFill>
    </fill>
    <fill>
      <patternFill patternType="solid">
        <fgColor rgb="FFFFFF99"/>
        <bgColor indexed="64"/>
      </patternFill>
    </fill>
    <fill>
      <patternFill patternType="solid">
        <fgColor rgb="FFFFCCFF"/>
        <bgColor indexed="64"/>
      </patternFill>
    </fill>
    <fill>
      <patternFill patternType="solid">
        <fgColor theme="0" tint="-0.499984740745262"/>
        <bgColor indexed="64"/>
      </patternFill>
    </fill>
    <fill>
      <patternFill patternType="solid">
        <fgColor rgb="FFFFFF00"/>
        <bgColor indexed="64"/>
      </patternFill>
    </fill>
    <fill>
      <patternFill patternType="solid">
        <fgColor rgb="FF92D050"/>
        <bgColor indexed="64"/>
      </patternFill>
    </fill>
    <fill>
      <patternFill patternType="solid">
        <fgColor theme="8" tint="0.39997558519241921"/>
        <bgColor indexed="64"/>
      </patternFill>
    </fill>
    <fill>
      <patternFill patternType="solid">
        <fgColor rgb="FFFF0000"/>
        <bgColor indexed="64"/>
      </patternFill>
    </fill>
    <fill>
      <patternFill patternType="solid">
        <fgColor theme="0"/>
        <bgColor indexed="64"/>
      </patternFill>
    </fill>
  </fills>
  <borders count="65">
    <border>
      <left/>
      <right/>
      <top/>
      <bottom/>
      <diagonal/>
    </border>
    <border>
      <left/>
      <right/>
      <top/>
      <bottom style="medium">
        <color indexed="64"/>
      </bottom>
      <diagonal/>
    </border>
    <border>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right/>
      <top/>
      <bottom style="thin">
        <color indexed="8"/>
      </bottom>
      <diagonal/>
    </border>
    <border>
      <left/>
      <right/>
      <top/>
      <bottom style="double">
        <color indexed="64"/>
      </bottom>
      <diagonal/>
    </border>
    <border>
      <left/>
      <right/>
      <top style="thin">
        <color indexed="64"/>
      </top>
      <bottom style="thin">
        <color indexed="64"/>
      </bottom>
      <diagonal/>
    </border>
    <border>
      <left/>
      <right/>
      <top style="thin">
        <color indexed="64"/>
      </top>
      <bottom style="double">
        <color indexed="64"/>
      </bottom>
      <diagonal/>
    </border>
    <border>
      <left/>
      <right/>
      <top/>
      <bottom style="double">
        <color indexed="8"/>
      </bottom>
      <diagonal/>
    </border>
    <border>
      <left/>
      <right/>
      <top style="thin">
        <color indexed="8"/>
      </top>
      <bottom style="thin">
        <color indexed="64"/>
      </bottom>
      <diagonal/>
    </border>
    <border>
      <left/>
      <right/>
      <top style="thin">
        <color indexed="64"/>
      </top>
      <bottom/>
      <diagonal/>
    </border>
    <border>
      <left/>
      <right/>
      <top/>
      <bottom style="thin">
        <color auto="1"/>
      </bottom>
      <diagonal/>
    </border>
    <border>
      <left/>
      <right/>
      <top style="thin">
        <color auto="1"/>
      </top>
      <bottom/>
      <diagonal/>
    </border>
    <border>
      <left style="thin">
        <color rgb="FFB2B2B2"/>
      </left>
      <right style="thin">
        <color rgb="FFB2B2B2"/>
      </right>
      <top style="thin">
        <color rgb="FFB2B2B2"/>
      </top>
      <bottom style="thin">
        <color rgb="FFB2B2B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right/>
      <top style="thin">
        <color indexed="62"/>
      </top>
      <bottom style="double">
        <color indexed="62"/>
      </bottom>
      <diagonal/>
    </border>
    <border>
      <left/>
      <right/>
      <top style="double">
        <color indexed="8"/>
      </top>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indexed="9"/>
      </left>
      <right style="thin">
        <color indexed="9"/>
      </right>
      <top style="thin">
        <color indexed="9"/>
      </top>
      <bottom style="thin">
        <color indexed="9"/>
      </bottom>
      <diagonal/>
    </border>
    <border>
      <left/>
      <right/>
      <top style="thin">
        <color auto="1"/>
      </top>
      <bottom style="double">
        <color indexed="64"/>
      </bottom>
      <diagonal/>
    </border>
    <border>
      <left/>
      <right/>
      <top style="thin">
        <color indexed="64"/>
      </top>
      <bottom style="thin">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8"/>
      </left>
      <right/>
      <top style="thin">
        <color indexed="8"/>
      </top>
      <bottom/>
      <diagonal/>
    </border>
    <border>
      <left style="thin">
        <color indexed="9"/>
      </left>
      <right style="thin">
        <color indexed="9"/>
      </right>
      <top style="thin">
        <color indexed="9"/>
      </top>
      <bottom style="thin">
        <color indexed="9"/>
      </bottom>
      <diagonal/>
    </border>
    <border>
      <left/>
      <right/>
      <top style="thin">
        <color indexed="62"/>
      </top>
      <bottom style="double">
        <color indexed="62"/>
      </bottom>
      <diagonal/>
    </border>
    <border>
      <left/>
      <right/>
      <top/>
      <bottom style="thick">
        <color indexed="49"/>
      </bottom>
      <diagonal/>
    </border>
    <border>
      <left/>
      <right/>
      <top/>
      <bottom style="thick">
        <color indexed="27"/>
      </bottom>
      <diagonal/>
    </border>
    <border>
      <left/>
      <right/>
      <top/>
      <bottom style="medium">
        <color indexed="27"/>
      </bottom>
      <diagonal/>
    </border>
    <border>
      <left/>
      <right/>
      <top/>
      <bottom style="double">
        <color indexed="10"/>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auto="1"/>
      </top>
      <bottom style="thin">
        <color indexed="64"/>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thin">
        <color indexed="49"/>
      </top>
      <bottom style="double">
        <color indexed="49"/>
      </bottom>
      <diagonal/>
    </border>
    <border>
      <left style="thin">
        <color indexed="55"/>
      </left>
      <right style="thin">
        <color indexed="55"/>
      </right>
      <top style="thin">
        <color indexed="55"/>
      </top>
      <bottom style="thin">
        <color indexed="55"/>
      </bottom>
      <diagonal/>
    </border>
    <border>
      <left/>
      <right/>
      <top style="double">
        <color auto="1"/>
      </top>
      <bottom/>
      <diagonal/>
    </border>
    <border>
      <left/>
      <right/>
      <top style="thin">
        <color auto="1"/>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25634">
    <xf numFmtId="167" fontId="0" fillId="0" borderId="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2" borderId="0" applyNumberFormat="0" applyBorder="0" applyAlignment="0" applyProtection="0"/>
    <xf numFmtId="0" fontId="52" fillId="25" borderId="0" applyNumberFormat="0" applyBorder="0" applyAlignment="0" applyProtection="0"/>
    <xf numFmtId="0" fontId="52" fillId="25"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3"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5"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6"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7" borderId="0" applyNumberFormat="0" applyBorder="0" applyAlignment="0" applyProtection="0"/>
    <xf numFmtId="0" fontId="52" fillId="30" borderId="0" applyNumberFormat="0" applyBorder="0" applyAlignment="0" applyProtection="0"/>
    <xf numFmtId="0" fontId="52" fillId="30"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9" borderId="0" applyNumberFormat="0" applyBorder="0" applyAlignment="0" applyProtection="0"/>
    <xf numFmtId="0" fontId="52" fillId="32" borderId="0" applyNumberFormat="0" applyBorder="0" applyAlignment="0" applyProtection="0"/>
    <xf numFmtId="0" fontId="52" fillId="32"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1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5" borderId="0" applyNumberFormat="0" applyBorder="0" applyAlignment="0" applyProtection="0"/>
    <xf numFmtId="0" fontId="52" fillId="34" borderId="0" applyNumberFormat="0" applyBorder="0" applyAlignment="0" applyProtection="0"/>
    <xf numFmtId="0" fontId="52" fillId="34"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8" borderId="0" applyNumberFormat="0" applyBorder="0" applyAlignment="0" applyProtection="0"/>
    <xf numFmtId="0" fontId="52" fillId="35" borderId="0" applyNumberFormat="0" applyBorder="0" applyAlignment="0" applyProtection="0"/>
    <xf numFmtId="0" fontId="52" fillId="35"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1" fillId="11" borderId="0" applyNumberFormat="0" applyBorder="0" applyAlignment="0" applyProtection="0"/>
    <xf numFmtId="0" fontId="52" fillId="36" borderId="0" applyNumberFormat="0" applyBorder="0" applyAlignment="0" applyProtection="0"/>
    <xf numFmtId="0" fontId="52" fillId="36"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12"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9" borderId="0" applyNumberFormat="0" applyBorder="0" applyAlignment="0" applyProtection="0"/>
    <xf numFmtId="0" fontId="53" fillId="38" borderId="0" applyNumberFormat="0" applyBorder="0" applyAlignment="0" applyProtection="0"/>
    <xf numFmtId="0" fontId="53" fillId="38"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0" borderId="0" applyNumberFormat="0" applyBorder="0" applyAlignment="0" applyProtection="0"/>
    <xf numFmtId="0" fontId="53" fillId="39" borderId="0" applyNumberFormat="0" applyBorder="0" applyAlignment="0" applyProtection="0"/>
    <xf numFmtId="0" fontId="53" fillId="39"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3" borderId="0" applyNumberFormat="0" applyBorder="0" applyAlignment="0" applyProtection="0"/>
    <xf numFmtId="0" fontId="53" fillId="40" borderId="0" applyNumberFormat="0" applyBorder="0" applyAlignment="0" applyProtection="0"/>
    <xf numFmtId="0" fontId="53" fillId="40"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4" borderId="0" applyNumberFormat="0" applyBorder="0" applyAlignment="0" applyProtection="0"/>
    <xf numFmtId="0" fontId="53" fillId="41" borderId="0" applyNumberFormat="0" applyBorder="0" applyAlignment="0" applyProtection="0"/>
    <xf numFmtId="0" fontId="53" fillId="41"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5" borderId="0" applyNumberFormat="0" applyBorder="0" applyAlignment="0" applyProtection="0"/>
    <xf numFmtId="0" fontId="53" fillId="42" borderId="0" applyNumberFormat="0" applyBorder="0" applyAlignment="0" applyProtection="0"/>
    <xf numFmtId="0" fontId="53" fillId="42"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6" borderId="0" applyNumberFormat="0" applyBorder="0" applyAlignment="0" applyProtection="0"/>
    <xf numFmtId="0" fontId="53" fillId="43" borderId="0" applyNumberFormat="0" applyBorder="0" applyAlignment="0" applyProtection="0"/>
    <xf numFmtId="0" fontId="53" fillId="43"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7" borderId="0" applyNumberFormat="0" applyBorder="0" applyAlignment="0" applyProtection="0"/>
    <xf numFmtId="0" fontId="53" fillId="44" borderId="0" applyNumberFormat="0" applyBorder="0" applyAlignment="0" applyProtection="0"/>
    <xf numFmtId="0" fontId="53" fillId="44"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8" borderId="0" applyNumberFormat="0" applyBorder="0" applyAlignment="0" applyProtection="0"/>
    <xf numFmtId="0" fontId="53" fillId="45" borderId="0" applyNumberFormat="0" applyBorder="0" applyAlignment="0" applyProtection="0"/>
    <xf numFmtId="0" fontId="53" fillId="45"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3" borderId="0" applyNumberFormat="0" applyBorder="0" applyAlignment="0" applyProtection="0"/>
    <xf numFmtId="0" fontId="53" fillId="46" borderId="0" applyNumberFormat="0" applyBorder="0" applyAlignment="0" applyProtection="0"/>
    <xf numFmtId="0" fontId="53" fillId="46"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4" borderId="0" applyNumberFormat="0" applyBorder="0" applyAlignment="0" applyProtection="0"/>
    <xf numFmtId="0" fontId="53" fillId="47" borderId="0" applyNumberFormat="0" applyBorder="0" applyAlignment="0" applyProtection="0"/>
    <xf numFmtId="0" fontId="53" fillId="47"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0" fontId="32" fillId="19" borderId="0" applyNumberFormat="0" applyBorder="0" applyAlignment="0" applyProtection="0"/>
    <xf numFmtId="0" fontId="53" fillId="48" borderId="0" applyNumberFormat="0" applyBorder="0" applyAlignment="0" applyProtection="0"/>
    <xf numFmtId="0" fontId="53" fillId="48" borderId="0" applyNumberFormat="0" applyBorder="0" applyAlignment="0" applyProtection="0"/>
    <xf numFmtId="37" fontId="46" fillId="20" borderId="0" applyNumberFormat="0">
      <protection locked="0"/>
    </xf>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0" fontId="33" fillId="3" borderId="0" applyNumberFormat="0" applyBorder="0" applyAlignment="0" applyProtection="0"/>
    <xf numFmtId="0" fontId="54" fillId="49" borderId="0" applyNumberFormat="0" applyBorder="0" applyAlignment="0" applyProtection="0"/>
    <xf numFmtId="0" fontId="54" fillId="49" borderId="0" applyNumberFormat="0" applyBorder="0" applyAlignment="0" applyProtection="0"/>
    <xf numFmtId="165" fontId="19" fillId="0" borderId="1" applyNumberFormat="0" applyFill="0" applyAlignment="0" applyProtection="0">
      <alignment horizontal="center"/>
    </xf>
    <xf numFmtId="166" fontId="19" fillId="0" borderId="22" applyFill="0" applyAlignment="0" applyProtection="0">
      <alignment horizontal="center"/>
    </xf>
    <xf numFmtId="166" fontId="19" fillId="0" borderId="2" applyFill="0" applyAlignment="0" applyProtection="0">
      <alignment horizontal="center"/>
    </xf>
    <xf numFmtId="166" fontId="19" fillId="0" borderId="2" applyFill="0" applyAlignment="0" applyProtection="0">
      <alignment horizontal="center"/>
    </xf>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9" fillId="21" borderId="3" applyNumberFormat="0" applyAlignment="0" applyProtection="0"/>
    <xf numFmtId="0" fontId="55" fillId="50" borderId="9" applyNumberFormat="0" applyAlignment="0" applyProtection="0"/>
    <xf numFmtId="0" fontId="55" fillId="50" borderId="9"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0" fontId="34" fillId="22" borderId="4" applyNumberFormat="0" applyAlignment="0" applyProtection="0"/>
    <xf numFmtId="0" fontId="56" fillId="51" borderId="10" applyNumberFormat="0" applyAlignment="0" applyProtection="0"/>
    <xf numFmtId="0" fontId="56" fillId="51" borderId="10" applyNumberFormat="0" applyAlignment="0" applyProtection="0"/>
    <xf numFmtId="38" fontId="21" fillId="0" borderId="0" applyFont="0" applyFill="0" applyBorder="0" applyAlignment="0" applyProtection="0"/>
    <xf numFmtId="43" fontId="15"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48"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3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30" fillId="0" borderId="0" applyFont="0" applyFill="0" applyBorder="0" applyAlignment="0" applyProtection="0"/>
    <xf numFmtId="43" fontId="30"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7"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45"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4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3" fontId="2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7"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27" fillId="0" borderId="0" applyFont="0" applyFill="0" applyBorder="0" applyAlignment="0" applyProtection="0"/>
    <xf numFmtId="43" fontId="29" fillId="0" borderId="0" applyFont="0" applyFill="0" applyBorder="0" applyAlignment="0" applyProtection="0"/>
    <xf numFmtId="40" fontId="21"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0" fontId="28" fillId="0" borderId="0"/>
    <xf numFmtId="0" fontId="38" fillId="0" borderId="0"/>
    <xf numFmtId="0" fontId="38" fillId="0" borderId="0"/>
    <xf numFmtId="37" fontId="15" fillId="0" borderId="0" applyBorder="0">
      <alignment horizontal="left" vertical="top"/>
      <protection locked="0"/>
    </xf>
    <xf numFmtId="6" fontId="21" fillId="0" borderId="0" applyFont="0" applyFill="0" applyBorder="0" applyAlignment="0" applyProtection="0"/>
    <xf numFmtId="44" fontId="26" fillId="0" borderId="0" applyFont="0" applyFill="0" applyBorder="0" applyAlignment="0" applyProtection="0"/>
    <xf numFmtId="44" fontId="15"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44" fontId="15" fillId="0" borderId="0" applyFont="0" applyFill="0" applyBorder="0" applyAlignment="0" applyProtection="0"/>
    <xf numFmtId="8" fontId="2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27" fillId="0" borderId="0" applyFont="0" applyFill="0" applyBorder="0" applyAlignment="0" applyProtection="0"/>
    <xf numFmtId="44" fontId="15" fillId="0" borderId="0" applyFont="0" applyFill="0" applyBorder="0" applyAlignment="0" applyProtection="0"/>
    <xf numFmtId="44" fontId="26" fillId="0" borderId="0" applyFont="0" applyFill="0" applyBorder="0" applyAlignment="0" applyProtection="0"/>
    <xf numFmtId="44" fontId="15" fillId="0" borderId="0" applyFont="0" applyFill="0" applyBorder="0" applyAlignment="0" applyProtection="0"/>
    <xf numFmtId="44" fontId="27"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35"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168" fontId="49" fillId="0" borderId="0" applyBorder="0">
      <alignment horizontal="left" vertical="top"/>
    </xf>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36" fillId="4" borderId="0" applyNumberFormat="0" applyBorder="0" applyAlignment="0" applyProtection="0"/>
    <xf numFmtId="0" fontId="59" fillId="52" borderId="0" applyNumberFormat="0" applyBorder="0" applyAlignment="0" applyProtection="0"/>
    <xf numFmtId="0" fontId="59" fillId="52" borderId="0" applyNumberFormat="0" applyBorder="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0" fillId="0" borderId="5" applyNumberFormat="0" applyFill="0" applyAlignment="0" applyProtection="0"/>
    <xf numFmtId="0" fontId="60" fillId="0" borderId="11" applyNumberFormat="0" applyFill="0" applyAlignment="0" applyProtection="0"/>
    <xf numFmtId="0" fontId="60" fillId="0" borderId="11"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1" fillId="0" borderId="6" applyNumberFormat="0" applyFill="0" applyAlignment="0" applyProtection="0"/>
    <xf numFmtId="0" fontId="61" fillId="0" borderId="12" applyNumberFormat="0" applyFill="0" applyAlignment="0" applyProtection="0"/>
    <xf numFmtId="0" fontId="61" fillId="0" borderId="12"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7" applyNumberFormat="0" applyFill="0" applyAlignment="0" applyProtection="0"/>
    <xf numFmtId="0" fontId="62" fillId="0" borderId="13" applyNumberFormat="0" applyFill="0" applyAlignment="0" applyProtection="0"/>
    <xf numFmtId="0" fontId="62" fillId="0" borderId="13" applyNumberFormat="0" applyFill="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42" fillId="0" borderId="0" applyNumberFormat="0" applyFill="0" applyBorder="0" applyAlignment="0" applyProtection="0"/>
    <xf numFmtId="0" fontId="62" fillId="0" borderId="0" applyNumberFormat="0" applyFill="0" applyBorder="0" applyAlignment="0" applyProtection="0"/>
    <xf numFmtId="0" fontId="62" fillId="0" borderId="0" applyNumberFormat="0" applyFill="0" applyBorder="0" applyAlignment="0" applyProtection="0"/>
    <xf numFmtId="0" fontId="63" fillId="0" borderId="0" applyNumberFormat="0" applyFill="0" applyBorder="0" applyAlignment="0" applyProtection="0">
      <alignment vertical="top"/>
      <protection locked="0"/>
    </xf>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0" fontId="37" fillId="7" borderId="3" applyNumberFormat="0" applyAlignment="0" applyProtection="0"/>
    <xf numFmtId="0" fontId="64" fillId="53" borderId="9" applyNumberFormat="0" applyAlignment="0" applyProtection="0"/>
    <xf numFmtId="0" fontId="64" fillId="53" borderId="9" applyNumberFormat="0" applyAlignment="0" applyProtection="0"/>
    <xf numFmtId="41" fontId="50" fillId="23" borderId="0" applyNumberFormat="0" applyBorder="0">
      <alignment horizontal="center" vertical="top"/>
    </xf>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3" fillId="0" borderId="8" applyNumberFormat="0" applyFill="0" applyAlignment="0" applyProtection="0"/>
    <xf numFmtId="0" fontId="65" fillId="0" borderId="14" applyNumberFormat="0" applyFill="0" applyAlignment="0" applyProtection="0"/>
    <xf numFmtId="0" fontId="65" fillId="0" borderId="14" applyNumberFormat="0" applyFill="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44" fillId="24" borderId="0" applyNumberFormat="0" applyBorder="0" applyAlignment="0" applyProtection="0"/>
    <xf numFmtId="0" fontId="66" fillId="54" borderId="0" applyNumberFormat="0" applyBorder="0" applyAlignment="0" applyProtection="0"/>
    <xf numFmtId="0" fontId="66" fillId="54" borderId="0" applyNumberFormat="0" applyBorder="0" applyAlignment="0" applyProtection="0"/>
    <xf numFmtId="0" fontId="19" fillId="0" borderId="0" applyNumberFormat="0" applyFill="0" applyAlignment="0" applyProtection="0"/>
    <xf numFmtId="0" fontId="47" fillId="0" borderId="0"/>
    <xf numFmtId="0" fontId="47" fillId="0" borderId="0"/>
    <xf numFmtId="0" fontId="47" fillId="0" borderId="0"/>
    <xf numFmtId="0" fontId="47" fillId="0" borderId="0"/>
    <xf numFmtId="0" fontId="47"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164" fontId="28" fillId="0" borderId="0"/>
    <xf numFmtId="0" fontId="29" fillId="0" borderId="0"/>
    <xf numFmtId="164" fontId="28" fillId="0" borderId="0"/>
    <xf numFmtId="0" fontId="29" fillId="0" borderId="0"/>
    <xf numFmtId="0" fontId="29" fillId="0" borderId="0"/>
    <xf numFmtId="0" fontId="15"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164" fontId="28" fillId="0" borderId="0"/>
    <xf numFmtId="0" fontId="29" fillId="0" borderId="0"/>
    <xf numFmtId="164" fontId="28" fillId="0" borderId="0"/>
    <xf numFmtId="0" fontId="29" fillId="0" borderId="0"/>
    <xf numFmtId="0" fontId="29" fillId="0" borderId="0"/>
    <xf numFmtId="0" fontId="15" fillId="0" borderId="0"/>
    <xf numFmtId="0" fontId="29" fillId="0" borderId="0"/>
    <xf numFmtId="0" fontId="29" fillId="0" borderId="0"/>
    <xf numFmtId="0" fontId="29"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164" fontId="28" fillId="0" borderId="0"/>
    <xf numFmtId="0" fontId="29" fillId="0" borderId="0"/>
    <xf numFmtId="164" fontId="28" fillId="0" borderId="0"/>
    <xf numFmtId="0" fontId="29" fillId="0" borderId="0"/>
    <xf numFmtId="0" fontId="29" fillId="0" borderId="0"/>
    <xf numFmtId="0" fontId="15" fillId="0" borderId="0"/>
    <xf numFmtId="0" fontId="29" fillId="0" borderId="0"/>
    <xf numFmtId="0" fontId="29" fillId="0" borderId="0"/>
    <xf numFmtId="0" fontId="29" fillId="0" borderId="0"/>
    <xf numFmtId="0" fontId="52" fillId="0" borderId="0"/>
    <xf numFmtId="0" fontId="52" fillId="0" borderId="0"/>
    <xf numFmtId="0" fontId="15" fillId="0" borderId="0"/>
    <xf numFmtId="0" fontId="15" fillId="0" borderId="0"/>
    <xf numFmtId="0" fontId="52" fillId="0" borderId="0"/>
    <xf numFmtId="0" fontId="52" fillId="0" borderId="0"/>
    <xf numFmtId="0" fontId="52" fillId="0" borderId="0"/>
    <xf numFmtId="0" fontId="52" fillId="0" borderId="0"/>
    <xf numFmtId="0" fontId="25" fillId="0" borderId="0"/>
    <xf numFmtId="0" fontId="29"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164" fontId="28" fillId="0" borderId="0"/>
    <xf numFmtId="0" fontId="16" fillId="0" borderId="0"/>
    <xf numFmtId="164" fontId="28" fillId="0" borderId="0"/>
    <xf numFmtId="0" fontId="16" fillId="0" borderId="0"/>
    <xf numFmtId="0" fontId="16"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164" fontId="28" fillId="0" borderId="0"/>
    <xf numFmtId="0" fontId="29" fillId="0" borderId="0"/>
    <xf numFmtId="0" fontId="15" fillId="0" borderId="0"/>
    <xf numFmtId="0" fontId="15"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164" fontId="28" fillId="0" borderId="0"/>
    <xf numFmtId="0" fontId="16" fillId="0" borderId="0"/>
    <xf numFmtId="164" fontId="28" fillId="0" borderId="0"/>
    <xf numFmtId="0" fontId="16" fillId="0" borderId="0"/>
    <xf numFmtId="0" fontId="16" fillId="0" borderId="0"/>
    <xf numFmtId="0" fontId="15"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29"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52" fillId="0" borderId="0"/>
    <xf numFmtId="0" fontId="52" fillId="0" borderId="0"/>
    <xf numFmtId="0" fontId="15" fillId="0" borderId="0"/>
    <xf numFmtId="0" fontId="52" fillId="0" borderId="0"/>
    <xf numFmtId="164" fontId="28" fillId="0" borderId="0"/>
    <xf numFmtId="0" fontId="52" fillId="0" borderId="0"/>
    <xf numFmtId="164" fontId="28" fillId="0" borderId="0"/>
    <xf numFmtId="0" fontId="52" fillId="0" borderId="0"/>
    <xf numFmtId="0" fontId="52" fillId="0" borderId="0"/>
    <xf numFmtId="0" fontId="15" fillId="0" borderId="0"/>
    <xf numFmtId="0" fontId="16"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29" fillId="0" borderId="0"/>
    <xf numFmtId="0" fontId="29" fillId="0" borderId="0"/>
    <xf numFmtId="0" fontId="15" fillId="0" borderId="0"/>
    <xf numFmtId="0" fontId="29" fillId="0" borderId="0"/>
    <xf numFmtId="0" fontId="15"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15" fillId="0" borderId="0"/>
    <xf numFmtId="0" fontId="25" fillId="0" borderId="0"/>
    <xf numFmtId="0" fontId="25" fillId="0" borderId="0"/>
    <xf numFmtId="0" fontId="29" fillId="0" borderId="0"/>
    <xf numFmtId="0" fontId="25" fillId="0" borderId="0"/>
    <xf numFmtId="0" fontId="29" fillId="0" borderId="0"/>
    <xf numFmtId="0" fontId="25" fillId="0" borderId="0"/>
    <xf numFmtId="0" fontId="29" fillId="0" borderId="0"/>
    <xf numFmtId="0" fontId="25" fillId="0" borderId="0"/>
    <xf numFmtId="0" fontId="29" fillId="0" borderId="0"/>
    <xf numFmtId="0" fontId="25" fillId="0" borderId="0"/>
    <xf numFmtId="0" fontId="29" fillId="0" borderId="0"/>
    <xf numFmtId="164" fontId="28" fillId="0" borderId="0"/>
    <xf numFmtId="0" fontId="29" fillId="0" borderId="0"/>
    <xf numFmtId="0" fontId="29" fillId="0" borderId="0"/>
    <xf numFmtId="0" fontId="15" fillId="0" borderId="0"/>
    <xf numFmtId="0" fontId="15" fillId="0" borderId="0"/>
    <xf numFmtId="164" fontId="28" fillId="0" borderId="0"/>
    <xf numFmtId="0" fontId="29" fillId="0" borderId="0"/>
    <xf numFmtId="0" fontId="29" fillId="0" borderId="0"/>
    <xf numFmtId="0" fontId="15" fillId="0" borderId="0"/>
    <xf numFmtId="0" fontId="25" fillId="0" borderId="0"/>
    <xf numFmtId="0" fontId="15" fillId="0" borderId="0"/>
    <xf numFmtId="0" fontId="15"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15" fillId="0" borderId="0"/>
    <xf numFmtId="0" fontId="25" fillId="0" borderId="0"/>
    <xf numFmtId="0" fontId="15" fillId="0" borderId="0"/>
    <xf numFmtId="0" fontId="25" fillId="0" borderId="0"/>
    <xf numFmtId="0" fontId="15" fillId="0" borderId="0"/>
    <xf numFmtId="164" fontId="28" fillId="0" borderId="0"/>
    <xf numFmtId="0" fontId="15" fillId="0" borderId="0"/>
    <xf numFmtId="0" fontId="15" fillId="0" borderId="0"/>
    <xf numFmtId="0" fontId="15" fillId="0" borderId="0"/>
    <xf numFmtId="0" fontId="15" fillId="0" borderId="0"/>
    <xf numFmtId="164" fontId="28" fillId="0" borderId="0"/>
    <xf numFmtId="0" fontId="29" fillId="0" borderId="0"/>
    <xf numFmtId="164" fontId="28" fillId="0" borderId="0"/>
    <xf numFmtId="0" fontId="29" fillId="0" borderId="0"/>
    <xf numFmtId="0" fontId="15"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5" fillId="0" borderId="0"/>
    <xf numFmtId="0" fontId="25" fillId="0" borderId="0"/>
    <xf numFmtId="0" fontId="29" fillId="0" borderId="0"/>
    <xf numFmtId="0" fontId="25" fillId="0" borderId="0"/>
    <xf numFmtId="0" fontId="25" fillId="0" borderId="0"/>
    <xf numFmtId="0" fontId="29" fillId="0" borderId="0"/>
    <xf numFmtId="0" fontId="25" fillId="0" borderId="0"/>
    <xf numFmtId="0" fontId="25"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5" fillId="0" borderId="0"/>
    <xf numFmtId="0" fontId="52"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81" fontId="19" fillId="0" borderId="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19" fillId="0" borderId="22" applyNumberFormat="0" applyFill="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77" fillId="0" borderId="0" applyNumberForma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8" fontId="21"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9"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0" fontId="21" fillId="0" borderId="0" applyFont="0" applyFill="0" applyBorder="0" applyAlignment="0" applyProtection="0"/>
    <xf numFmtId="38" fontId="21" fillId="0" borderId="0" applyFont="0" applyFill="0" applyBorder="0" applyAlignment="0" applyProtection="0"/>
    <xf numFmtId="6" fontId="21" fillId="0" borderId="0" applyFont="0" applyFill="0" applyBorder="0" applyAlignment="0" applyProtection="0"/>
    <xf numFmtId="170" fontId="19" fillId="0" borderId="0"/>
    <xf numFmtId="177" fontId="23" fillId="0" borderId="17"/>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38"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164" fontId="28" fillId="0" borderId="0"/>
    <xf numFmtId="164" fontId="28" fillId="0" borderId="0"/>
    <xf numFmtId="0" fontId="25" fillId="0" borderId="0"/>
    <xf numFmtId="0" fontId="25" fillId="0" borderId="0"/>
    <xf numFmtId="0" fontId="15" fillId="0" borderId="0"/>
    <xf numFmtId="164" fontId="38" fillId="0" borderId="0"/>
    <xf numFmtId="164" fontId="28" fillId="0" borderId="0"/>
    <xf numFmtId="164"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164" fontId="3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1" fillId="0" borderId="29"/>
    <xf numFmtId="0" fontId="38" fillId="0" borderId="29"/>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44" fontId="79" fillId="0" borderId="0" applyFont="0" applyFill="0" applyBorder="0" applyAlignment="0" applyProtection="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25" fillId="0" borderId="0" applyFont="0" applyFill="0" applyBorder="0" applyAlignment="0" applyProtection="0"/>
    <xf numFmtId="0" fontId="86" fillId="0" borderId="0"/>
    <xf numFmtId="43" fontId="25" fillId="0" borderId="0" applyFont="0" applyFill="0" applyBorder="0" applyAlignment="0" applyProtection="0"/>
    <xf numFmtId="0" fontId="25" fillId="0" borderId="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0" fontId="31" fillId="2" borderId="0" applyNumberFormat="0" applyBorder="0" applyAlignment="0" applyProtection="0"/>
    <xf numFmtId="0" fontId="31" fillId="3" borderId="0" applyNumberFormat="0" applyBorder="0" applyAlignment="0" applyProtection="0"/>
    <xf numFmtId="0" fontId="31" fillId="4" borderId="0" applyNumberFormat="0" applyBorder="0" applyAlignment="0" applyProtection="0"/>
    <xf numFmtId="0" fontId="31" fillId="5" borderId="0" applyNumberFormat="0" applyBorder="0" applyAlignment="0" applyProtection="0"/>
    <xf numFmtId="0" fontId="31" fillId="6" borderId="0" applyNumberFormat="0" applyBorder="0" applyAlignment="0" applyProtection="0"/>
    <xf numFmtId="0" fontId="31" fillId="7" borderId="0" applyNumberFormat="0" applyBorder="0" applyAlignment="0" applyProtection="0"/>
    <xf numFmtId="0" fontId="31" fillId="8" borderId="0" applyNumberFormat="0" applyBorder="0" applyAlignment="0" applyProtection="0"/>
    <xf numFmtId="0" fontId="31" fillId="9" borderId="0" applyNumberFormat="0" applyBorder="0" applyAlignment="0" applyProtection="0"/>
    <xf numFmtId="0" fontId="31" fillId="10" borderId="0" applyNumberFormat="0" applyBorder="0" applyAlignment="0" applyProtection="0"/>
    <xf numFmtId="0" fontId="31" fillId="5" borderId="0" applyNumberFormat="0" applyBorder="0" applyAlignment="0" applyProtection="0"/>
    <xf numFmtId="0" fontId="31" fillId="8" borderId="0" applyNumberFormat="0" applyBorder="0" applyAlignment="0" applyProtection="0"/>
    <xf numFmtId="0" fontId="31" fillId="11" borderId="0" applyNumberFormat="0" applyBorder="0" applyAlignment="0" applyProtection="0"/>
    <xf numFmtId="0" fontId="32" fillId="12" borderId="0" applyNumberFormat="0" applyBorder="0" applyAlignment="0" applyProtection="0"/>
    <xf numFmtId="0" fontId="32" fillId="9" borderId="0" applyNumberFormat="0" applyBorder="0" applyAlignment="0" applyProtection="0"/>
    <xf numFmtId="0" fontId="32" fillId="10"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5" borderId="0" applyNumberFormat="0" applyBorder="0" applyAlignment="0" applyProtection="0"/>
    <xf numFmtId="0" fontId="32" fillId="16" borderId="0" applyNumberFormat="0" applyBorder="0" applyAlignment="0" applyProtection="0"/>
    <xf numFmtId="0" fontId="32" fillId="17" borderId="0" applyNumberFormat="0" applyBorder="0" applyAlignment="0" applyProtection="0"/>
    <xf numFmtId="0" fontId="32" fillId="18" borderId="0" applyNumberFormat="0" applyBorder="0" applyAlignment="0" applyProtection="0"/>
    <xf numFmtId="0" fontId="32" fillId="13" borderId="0" applyNumberFormat="0" applyBorder="0" applyAlignment="0" applyProtection="0"/>
    <xf numFmtId="0" fontId="32" fillId="14" borderId="0" applyNumberFormat="0" applyBorder="0" applyAlignment="0" applyProtection="0"/>
    <xf numFmtId="0" fontId="32" fillId="19" borderId="0" applyNumberFormat="0" applyBorder="0" applyAlignment="0" applyProtection="0"/>
    <xf numFmtId="0" fontId="33" fillId="3" borderId="0" applyNumberFormat="0" applyBorder="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9" fillId="21" borderId="3" applyNumberFormat="0" applyAlignment="0" applyProtection="0"/>
    <xf numFmtId="0" fontId="34" fillId="22" borderId="4"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9"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35" fillId="0" borderId="0" applyNumberFormat="0" applyFill="0" applyBorder="0" applyAlignment="0" applyProtection="0"/>
    <xf numFmtId="0" fontId="36" fillId="4" borderId="0" applyNumberFormat="0" applyBorder="0" applyAlignment="0" applyProtection="0"/>
    <xf numFmtId="0" fontId="40" fillId="0" borderId="5" applyNumberFormat="0" applyFill="0" applyAlignment="0" applyProtection="0"/>
    <xf numFmtId="0" fontId="41" fillId="0" borderId="6" applyNumberFormat="0" applyFill="0" applyAlignment="0" applyProtection="0"/>
    <xf numFmtId="0" fontId="42" fillId="0" borderId="7" applyNumberFormat="0" applyFill="0" applyAlignment="0" applyProtection="0"/>
    <xf numFmtId="0" fontId="42" fillId="0" borderId="0" applyNumberFormat="0" applyFill="0" applyBorder="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37" fillId="7" borderId="3" applyNumberFormat="0" applyAlignment="0" applyProtection="0"/>
    <xf numFmtId="0" fontId="43" fillId="0" borderId="8" applyNumberFormat="0" applyFill="0" applyAlignment="0" applyProtection="0"/>
    <xf numFmtId="0" fontId="44" fillId="24" borderId="0" applyNumberFormat="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4" fontId="28"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164" fontId="28"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52" fillId="0" borderId="0"/>
    <xf numFmtId="0" fontId="25" fillId="0" borderId="0"/>
    <xf numFmtId="0" fontId="25" fillId="0" borderId="0"/>
    <xf numFmtId="0" fontId="52" fillId="0" borderId="0"/>
    <xf numFmtId="0" fontId="25"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39" fontId="87" fillId="0" borderId="0"/>
    <xf numFmtId="39" fontId="87" fillId="0" borderId="0"/>
    <xf numFmtId="0" fontId="25" fillId="0" borderId="0"/>
    <xf numFmtId="0" fontId="25" fillId="0" borderId="0"/>
    <xf numFmtId="0" fontId="25" fillId="0" borderId="0"/>
    <xf numFmtId="0" fontId="25" fillId="0" borderId="0"/>
    <xf numFmtId="0" fontId="15" fillId="0" borderId="0"/>
    <xf numFmtId="0" fontId="15" fillId="0" borderId="0"/>
    <xf numFmtId="0" fontId="25" fillId="0" borderId="0"/>
    <xf numFmtId="0" fontId="14" fillId="0" borderId="0"/>
    <xf numFmtId="0" fontId="14" fillId="0" borderId="0"/>
    <xf numFmtId="0" fontId="14" fillId="0" borderId="0"/>
    <xf numFmtId="0" fontId="14" fillId="0" borderId="0"/>
    <xf numFmtId="0" fontId="29" fillId="0" borderId="0"/>
    <xf numFmtId="0" fontId="29" fillId="0" borderId="0"/>
    <xf numFmtId="0" fontId="15" fillId="0" borderId="0"/>
    <xf numFmtId="0" fontId="25" fillId="0" borderId="0"/>
    <xf numFmtId="0" fontId="52" fillId="0" borderId="0"/>
    <xf numFmtId="164" fontId="28" fillId="0" borderId="0"/>
    <xf numFmtId="0" fontId="25" fillId="0" borderId="0"/>
    <xf numFmtId="0" fontId="25" fillId="0" borderId="0"/>
    <xf numFmtId="164" fontId="28" fillId="0" borderId="0"/>
    <xf numFmtId="0" fontId="25"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9" fillId="0" borderId="0"/>
    <xf numFmtId="0" fontId="15" fillId="0" borderId="0"/>
    <xf numFmtId="0" fontId="25"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15" fillId="0" borderId="0"/>
    <xf numFmtId="0" fontId="29" fillId="0" borderId="0"/>
    <xf numFmtId="0" fontId="25" fillId="0" borderId="0"/>
    <xf numFmtId="0" fontId="1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52" fillId="0" borderId="0"/>
    <xf numFmtId="0" fontId="52" fillId="0" borderId="0"/>
    <xf numFmtId="0" fontId="25" fillId="0" borderId="0"/>
    <xf numFmtId="0" fontId="52" fillId="0" borderId="0"/>
    <xf numFmtId="0" fontId="15" fillId="0" borderId="0"/>
    <xf numFmtId="0" fontId="52" fillId="0" borderId="0"/>
    <xf numFmtId="0" fontId="52"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25" fillId="0" borderId="0"/>
    <xf numFmtId="0" fontId="2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15"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0" borderId="0"/>
    <xf numFmtId="0" fontId="52" fillId="0" borderId="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5" borderId="24"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52" fillId="55" borderId="24"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52" fillId="55" borderId="24"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25" fillId="56" borderId="25" applyNumberFormat="0" applyFon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0" fontId="83" fillId="21" borderId="26" applyNumberFormat="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85" fillId="0" borderId="0" applyNumberFormat="0" applyFill="0" applyBorder="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4" fillId="0" borderId="28" applyNumberFormat="0" applyFill="0" applyAlignment="0" applyProtection="0"/>
    <xf numFmtId="0" fontId="82" fillId="0" borderId="0" applyNumberFormat="0" applyFill="0" applyBorder="0" applyAlignment="0" applyProtection="0"/>
    <xf numFmtId="43" fontId="7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0" fontId="79" fillId="0" borderId="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79" fillId="0" borderId="0"/>
    <xf numFmtId="0" fontId="79" fillId="0" borderId="0"/>
    <xf numFmtId="0" fontId="79" fillId="0" borderId="0"/>
    <xf numFmtId="44" fontId="79" fillId="0" borderId="0" applyFont="0" applyFill="0" applyBorder="0" applyAlignment="0" applyProtection="0"/>
    <xf numFmtId="0" fontId="79" fillId="0" borderId="0"/>
    <xf numFmtId="0" fontId="79" fillId="0" borderId="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4" fontId="79" fillId="0" borderId="0" applyFont="0" applyFill="0" applyBorder="0" applyAlignment="0" applyProtection="0"/>
    <xf numFmtId="43" fontId="79" fillId="0" borderId="0" applyFont="0" applyFill="0" applyBorder="0" applyAlignment="0" applyProtection="0"/>
    <xf numFmtId="43" fontId="79"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6" fillId="0" borderId="0"/>
    <xf numFmtId="0" fontId="52" fillId="0" borderId="0"/>
    <xf numFmtId="0" fontId="52" fillId="0" borderId="0"/>
    <xf numFmtId="0" fontId="16" fillId="0" borderId="0"/>
    <xf numFmtId="0" fontId="52" fillId="0" borderId="0"/>
    <xf numFmtId="0" fontId="52" fillId="0" borderId="0"/>
    <xf numFmtId="0" fontId="16" fillId="0" borderId="0"/>
    <xf numFmtId="0" fontId="52" fillId="0" borderId="0"/>
    <xf numFmtId="0" fontId="52" fillId="0" borderId="0"/>
    <xf numFmtId="0" fontId="29" fillId="0" borderId="0"/>
    <xf numFmtId="0" fontId="29" fillId="0" borderId="0"/>
    <xf numFmtId="0" fontId="52" fillId="0" borderId="0"/>
    <xf numFmtId="0" fontId="52" fillId="0" borderId="0"/>
    <xf numFmtId="0" fontId="52" fillId="0" borderId="0"/>
    <xf numFmtId="0" fontId="52"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29"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52" fillId="0" borderId="0"/>
    <xf numFmtId="0" fontId="15" fillId="0" borderId="0"/>
    <xf numFmtId="0" fontId="15"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29"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29" fillId="0" borderId="0"/>
    <xf numFmtId="0" fontId="29" fillId="0" borderId="0"/>
    <xf numFmtId="0" fontId="52" fillId="0" borderId="0"/>
    <xf numFmtId="0" fontId="52" fillId="0" borderId="0"/>
    <xf numFmtId="0" fontId="52" fillId="0" borderId="0"/>
    <xf numFmtId="0" fontId="52" fillId="0" borderId="0"/>
    <xf numFmtId="0" fontId="29" fillId="0" borderId="0"/>
    <xf numFmtId="0" fontId="15" fillId="0" borderId="0"/>
    <xf numFmtId="0" fontId="1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25" fillId="55" borderId="24" applyNumberFormat="0" applyFon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88" fillId="50" borderId="30" applyNumberFormat="0" applyAlignment="0" applyProtection="0"/>
    <xf numFmtId="0" fontId="15" fillId="0" borderId="0"/>
    <xf numFmtId="0" fontId="15" fillId="0" borderId="0"/>
    <xf numFmtId="0" fontId="77" fillId="0" borderId="0" applyNumberFormat="0" applyFill="0" applyBorder="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89" fillId="0" borderId="31" applyNumberFormat="0" applyFill="0" applyAlignment="0" applyProtection="0"/>
    <xf numFmtId="0" fontId="38" fillId="0" borderId="29"/>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90"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2" fillId="0" borderId="0"/>
    <xf numFmtId="44" fontId="12" fillId="0" borderId="0" applyFont="0" applyFill="0" applyBorder="0" applyAlignment="0" applyProtection="0"/>
    <xf numFmtId="43" fontId="52" fillId="0" borderId="0" applyFont="0" applyFill="0" applyBorder="0" applyAlignment="0" applyProtection="0"/>
    <xf numFmtId="0" fontId="58" fillId="0" borderId="0" applyNumberForma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90" fillId="0" borderId="0" applyNumberFormat="0" applyFill="0" applyBorder="0" applyAlignment="0" applyProtection="0"/>
    <xf numFmtId="0" fontId="52" fillId="55" borderId="24" applyNumberFormat="0" applyFont="0" applyAlignment="0" applyProtection="0"/>
    <xf numFmtId="0" fontId="29" fillId="0" borderId="0"/>
    <xf numFmtId="0" fontId="29" fillId="0" borderId="0"/>
    <xf numFmtId="0" fontId="29" fillId="0" borderId="0"/>
    <xf numFmtId="0" fontId="29" fillId="0" borderId="0"/>
    <xf numFmtId="0" fontId="25" fillId="0" borderId="0"/>
    <xf numFmtId="43" fontId="29" fillId="0" borderId="0" applyFont="0" applyFill="0" applyBorder="0" applyAlignment="0" applyProtection="0"/>
    <xf numFmtId="43" fontId="12" fillId="0" borderId="0" applyFont="0" applyFill="0" applyBorder="0" applyAlignment="0" applyProtection="0"/>
    <xf numFmtId="0" fontId="12" fillId="0" borderId="0"/>
    <xf numFmtId="0" fontId="52" fillId="55" borderId="24" applyNumberFormat="0" applyFont="0" applyAlignment="0" applyProtection="0"/>
    <xf numFmtId="0" fontId="29" fillId="0" borderId="0"/>
    <xf numFmtId="43" fontId="15" fillId="0" borderId="0" applyFont="0" applyFill="0" applyBorder="0" applyAlignment="0" applyProtection="0"/>
    <xf numFmtId="0" fontId="29" fillId="0" borderId="0"/>
    <xf numFmtId="44" fontId="12" fillId="0" borderId="0" applyFont="0" applyFill="0" applyBorder="0" applyAlignment="0" applyProtection="0"/>
    <xf numFmtId="0" fontId="12" fillId="0" borderId="0"/>
    <xf numFmtId="0" fontId="15" fillId="0" borderId="0"/>
    <xf numFmtId="0" fontId="15" fillId="0" borderId="0"/>
    <xf numFmtId="0" fontId="15" fillId="0" borderId="0"/>
    <xf numFmtId="0" fontId="15" fillId="0" borderId="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1" fillId="30" borderId="0" applyNumberFormat="0" applyBorder="0" applyAlignment="0" applyProtection="0"/>
    <xf numFmtId="0" fontId="11" fillId="36" borderId="0" applyNumberFormat="0" applyBorder="0" applyAlignment="0" applyProtection="0"/>
    <xf numFmtId="43" fontId="11" fillId="0" borderId="0" applyFont="0" applyFill="0" applyBorder="0" applyAlignment="0" applyProtection="0"/>
    <xf numFmtId="179" fontId="9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19" fillId="0" borderId="2" applyNumberFormat="0" applyFill="0" applyAlignment="0" applyProtection="0"/>
    <xf numFmtId="0" fontId="19" fillId="0" borderId="2" applyNumberFormat="0" applyFill="0" applyAlignment="0" applyProtection="0"/>
    <xf numFmtId="49" fontId="25" fillId="57" borderId="32" applyNumberFormat="0" applyFont="0" applyFill="0" applyBorder="0" applyAlignment="0" applyProtection="0">
      <alignment horizontal="left"/>
    </xf>
    <xf numFmtId="49" fontId="25" fillId="57" borderId="32" applyNumberFormat="0" applyFont="0" applyFill="0" applyBorder="0" applyAlignment="0" applyProtection="0">
      <alignment horizontal="right"/>
    </xf>
    <xf numFmtId="49" fontId="25" fillId="58" borderId="32" applyNumberFormat="0" applyFont="0" applyFill="0" applyBorder="0" applyAlignment="0" applyProtection="0">
      <alignment horizontal="left" vertical="top"/>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3" fontId="25" fillId="58" borderId="32" applyNumberFormat="0" applyFont="0" applyFill="0" applyBorder="0" applyAlignment="0" applyProtection="0">
      <alignment horizontal="right"/>
    </xf>
    <xf numFmtId="49" fontId="93" fillId="58" borderId="32" applyNumberFormat="0" applyFont="0" applyFill="0" applyBorder="0" applyAlignment="0" applyProtection="0">
      <alignment horizontal="left" vertical="top"/>
    </xf>
    <xf numFmtId="0" fontId="15" fillId="0" borderId="0"/>
    <xf numFmtId="0" fontId="19" fillId="0" borderId="2" applyNumberFormat="0" applyFill="0" applyAlignment="0" applyProtection="0"/>
    <xf numFmtId="0" fontId="15" fillId="0" borderId="0"/>
    <xf numFmtId="0" fontId="15" fillId="0" borderId="0"/>
    <xf numFmtId="0" fontId="15" fillId="0" borderId="0"/>
    <xf numFmtId="0" fontId="15" fillId="56" borderId="25" applyNumberFormat="0" applyFont="0" applyAlignment="0" applyProtection="0"/>
    <xf numFmtId="41" fontId="94" fillId="59" borderId="0" applyNumberFormat="0" applyBorder="0">
      <alignment horizontal="center" vertical="top"/>
    </xf>
    <xf numFmtId="0" fontId="15" fillId="0" borderId="0"/>
    <xf numFmtId="0" fontId="29" fillId="0" borderId="0" applyNumberFormat="0" applyFont="0" applyFill="0" applyBorder="0" applyAlignment="0" applyProtection="0">
      <alignment horizontal="left"/>
    </xf>
    <xf numFmtId="15" fontId="29" fillId="0" borderId="0" applyFont="0" applyFill="0" applyBorder="0" applyAlignment="0" applyProtection="0"/>
    <xf numFmtId="4" fontId="29" fillId="0" borderId="0" applyFont="0" applyFill="0" applyBorder="0" applyAlignment="0" applyProtection="0"/>
    <xf numFmtId="0" fontId="95" fillId="0" borderId="1">
      <alignment horizontal="center"/>
    </xf>
    <xf numFmtId="3" fontId="29" fillId="0" borderId="0" applyFont="0" applyFill="0" applyBorder="0" applyAlignment="0" applyProtection="0"/>
    <xf numFmtId="0" fontId="29" fillId="60" borderId="0" applyNumberFormat="0" applyFont="0" applyBorder="0" applyAlignment="0" applyProtection="0"/>
    <xf numFmtId="41" fontId="50" fillId="61" borderId="0" applyNumberFormat="0" applyBorder="0">
      <alignment horizontal="center" vertical="top"/>
    </xf>
    <xf numFmtId="180" fontId="15" fillId="0" borderId="0">
      <alignment horizontal="center" vertical="top"/>
    </xf>
    <xf numFmtId="17" fontId="96" fillId="0" borderId="0" applyBorder="0">
      <alignment horizontal="center" vertical="top"/>
    </xf>
    <xf numFmtId="0" fontId="15" fillId="0" borderId="0"/>
    <xf numFmtId="40"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40" fontId="21" fillId="0" borderId="0" applyFont="0" applyFill="0" applyBorder="0" applyAlignment="0" applyProtection="0"/>
    <xf numFmtId="8" fontId="21" fillId="0" borderId="0" applyFont="0" applyFill="0" applyBorder="0" applyAlignment="0" applyProtection="0"/>
    <xf numFmtId="8" fontId="21" fillId="0" borderId="0" applyFont="0" applyFill="0" applyBorder="0" applyAlignment="0" applyProtection="0"/>
    <xf numFmtId="40" fontId="21" fillId="0" borderId="0" applyFont="0" applyFill="0" applyBorder="0" applyAlignment="0" applyProtection="0"/>
    <xf numFmtId="8"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0" fontId="2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30" borderId="0" applyNumberFormat="0" applyBorder="0" applyAlignment="0" applyProtection="0"/>
    <xf numFmtId="0" fontId="10" fillId="36" borderId="0" applyNumberFormat="0" applyBorder="0" applyAlignment="0" applyProtection="0"/>
    <xf numFmtId="0" fontId="10" fillId="0" borderId="0"/>
    <xf numFmtId="43" fontId="10" fillId="0" borderId="0" applyFont="0" applyFill="0" applyBorder="0" applyAlignment="0" applyProtection="0"/>
    <xf numFmtId="166" fontId="19" fillId="0" borderId="2" applyFill="0" applyAlignment="0" applyProtection="0">
      <alignment horizontal="center"/>
    </xf>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3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29" fillId="0" borderId="0"/>
    <xf numFmtId="0" fontId="29" fillId="0" borderId="0"/>
    <xf numFmtId="0" fontId="29" fillId="0" borderId="0"/>
    <xf numFmtId="0" fontId="16" fillId="0" borderId="0"/>
    <xf numFmtId="0" fontId="16" fillId="0" borderId="0"/>
    <xf numFmtId="0" fontId="52" fillId="0" borderId="0"/>
    <xf numFmtId="0" fontId="52" fillId="0" borderId="0"/>
    <xf numFmtId="0" fontId="52" fillId="0" borderId="0"/>
    <xf numFmtId="0" fontId="5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43" fontId="1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43" fontId="10" fillId="0" borderId="0" applyFont="0" applyFill="0" applyBorder="0" applyAlignment="0" applyProtection="0"/>
    <xf numFmtId="167" fontId="23" fillId="0" borderId="0"/>
    <xf numFmtId="167" fontId="23" fillId="0" borderId="0"/>
    <xf numFmtId="167" fontId="23" fillId="0" borderId="0"/>
    <xf numFmtId="8" fontId="21" fillId="0" borderId="0" applyFont="0" applyFill="0" applyBorder="0" applyAlignment="0" applyProtection="0"/>
    <xf numFmtId="166" fontId="19" fillId="0" borderId="2" applyFill="0" applyAlignment="0" applyProtection="0">
      <alignment horizontal="center"/>
    </xf>
    <xf numFmtId="166" fontId="19" fillId="0" borderId="2" applyFill="0" applyAlignment="0" applyProtection="0">
      <alignment horizontal="center"/>
    </xf>
    <xf numFmtId="166" fontId="19" fillId="0" borderId="2" applyFill="0" applyAlignment="0" applyProtection="0">
      <alignment horizontal="center"/>
    </xf>
    <xf numFmtId="40" fontId="21"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0" fillId="0" borderId="0" applyFont="0" applyFill="0" applyBorder="0" applyAlignment="0" applyProtection="0"/>
    <xf numFmtId="44" fontId="15" fillId="0" borderId="0" applyFont="0" applyFill="0" applyBorder="0" applyAlignment="0" applyProtection="0"/>
    <xf numFmtId="0" fontId="2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0" fontId="15" fillId="0" borderId="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4" fontId="15" fillId="0" borderId="0" applyFont="0" applyFill="0" applyBorder="0" applyAlignment="0" applyProtection="0"/>
    <xf numFmtId="0" fontId="15" fillId="0" borderId="0"/>
    <xf numFmtId="0" fontId="15" fillId="0" borderId="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4" fontId="10" fillId="0" borderId="0" applyFont="0" applyFill="0" applyBorder="0" applyAlignment="0" applyProtection="0"/>
    <xf numFmtId="43" fontId="10" fillId="0" borderId="0" applyFont="0" applyFill="0" applyBorder="0" applyAlignment="0" applyProtection="0"/>
    <xf numFmtId="0" fontId="10" fillId="0" borderId="0"/>
    <xf numFmtId="44" fontId="10" fillId="0" borderId="0" applyFont="0" applyFill="0" applyBorder="0" applyAlignment="0" applyProtection="0"/>
    <xf numFmtId="0" fontId="10" fillId="0" borderId="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10" fillId="30" borderId="0" applyNumberFormat="0" applyBorder="0" applyAlignment="0" applyProtection="0"/>
    <xf numFmtId="0" fontId="10" fillId="36"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9" fillId="0" borderId="0" applyFont="0" applyFill="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30" borderId="0" applyNumberFormat="0" applyBorder="0" applyAlignment="0" applyProtection="0"/>
    <xf numFmtId="0" fontId="9" fillId="36" borderId="0" applyNumberFormat="0" applyBorder="0" applyAlignment="0" applyProtection="0"/>
    <xf numFmtId="0" fontId="9" fillId="0" borderId="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44" fontId="9" fillId="0" borderId="0" applyFont="0" applyFill="0" applyBorder="0" applyAlignment="0" applyProtection="0"/>
    <xf numFmtId="43" fontId="9" fillId="0" borderId="0" applyFont="0" applyFill="0" applyBorder="0" applyAlignment="0" applyProtection="0"/>
    <xf numFmtId="0" fontId="9" fillId="0" borderId="0"/>
    <xf numFmtId="44" fontId="9" fillId="0" borderId="0" applyFont="0" applyFill="0" applyBorder="0" applyAlignment="0" applyProtection="0"/>
    <xf numFmtId="0" fontId="9" fillId="0" borderId="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9" fillId="30" borderId="0" applyNumberFormat="0" applyBorder="0" applyAlignment="0" applyProtection="0"/>
    <xf numFmtId="0" fontId="9" fillId="36" borderId="0" applyNumberFormat="0" applyBorder="0" applyAlignment="0" applyProtection="0"/>
    <xf numFmtId="43" fontId="9" fillId="0" borderId="0" applyFont="0" applyFill="0" applyBorder="0" applyAlignment="0" applyProtection="0"/>
    <xf numFmtId="0" fontId="15" fillId="0" borderId="0"/>
    <xf numFmtId="43" fontId="15" fillId="0" borderId="0" applyFont="0" applyFill="0" applyBorder="0" applyAlignment="0" applyProtection="0"/>
    <xf numFmtId="170" fontId="19" fillId="0" borderId="0" applyFill="0" applyBorder="0" applyAlignment="0" applyProtection="0"/>
    <xf numFmtId="167" fontId="23" fillId="0" borderId="0"/>
    <xf numFmtId="167" fontId="23"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166" fontId="19" fillId="0" borderId="2" applyFill="0" applyAlignment="0" applyProtection="0">
      <alignment horizontal="center"/>
    </xf>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15" fillId="0" borderId="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43" fontId="25" fillId="0" borderId="0" applyFont="0" applyFill="0" applyBorder="0" applyAlignment="0" applyProtection="0"/>
    <xf numFmtId="43" fontId="25" fillId="0" borderId="0" applyFont="0" applyFill="0" applyBorder="0" applyAlignment="0" applyProtection="0"/>
    <xf numFmtId="43" fontId="25"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15" fillId="0" borderId="0"/>
    <xf numFmtId="0" fontId="15" fillId="0" borderId="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15" fillId="0" borderId="0"/>
    <xf numFmtId="43" fontId="15" fillId="0" borderId="0" applyFont="0" applyFill="0" applyBorder="0" applyAlignment="0" applyProtection="0"/>
    <xf numFmtId="0" fontId="29" fillId="0" borderId="0"/>
    <xf numFmtId="0" fontId="15" fillId="0" borderId="0"/>
    <xf numFmtId="167" fontId="23"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15"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43" fontId="15"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43" fontId="15" fillId="0" borderId="0" applyFont="0" applyFill="0" applyBorder="0" applyAlignment="0" applyProtection="0"/>
    <xf numFmtId="167" fontId="23" fillId="0" borderId="0"/>
    <xf numFmtId="167" fontId="23" fillId="0" borderId="0"/>
    <xf numFmtId="0" fontId="89" fillId="0" borderId="47" applyNumberFormat="0" applyFill="0" applyAlignment="0" applyProtection="0"/>
    <xf numFmtId="0" fontId="89" fillId="0" borderId="47" applyNumberFormat="0" applyFill="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167" fontId="67" fillId="0" borderId="0"/>
    <xf numFmtId="167" fontId="23"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67" fillId="0" borderId="0"/>
    <xf numFmtId="167" fontId="23" fillId="0" borderId="0"/>
    <xf numFmtId="167" fontId="67" fillId="0" borderId="0"/>
    <xf numFmtId="0" fontId="25" fillId="55" borderId="48" applyNumberFormat="0" applyFont="0" applyAlignment="0" applyProtection="0"/>
    <xf numFmtId="0" fontId="25" fillId="55" borderId="48" applyNumberFormat="0" applyFont="0" applyAlignment="0" applyProtection="0"/>
    <xf numFmtId="0" fontId="89" fillId="0" borderId="47" applyNumberFormat="0" applyFill="0" applyAlignment="0" applyProtection="0"/>
    <xf numFmtId="167" fontId="67" fillId="0" borderId="0"/>
    <xf numFmtId="167" fontId="67" fillId="0" borderId="0"/>
    <xf numFmtId="167" fontId="67" fillId="0" borderId="0"/>
    <xf numFmtId="167" fontId="67" fillId="0" borderId="0"/>
    <xf numFmtId="167" fontId="67"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25" fillId="56" borderId="35" applyNumberFormat="0" applyFont="0" applyAlignment="0" applyProtection="0"/>
    <xf numFmtId="167" fontId="23" fillId="0" borderId="0"/>
    <xf numFmtId="0" fontId="83" fillId="21" borderId="37" applyNumberFormat="0" applyAlignment="0" applyProtection="0"/>
    <xf numFmtId="0" fontId="15" fillId="0" borderId="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0" fontId="83" fillId="21" borderId="37" applyNumberFormat="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43" fontId="80" fillId="0" borderId="38" applyFont="0" applyBorder="0">
      <alignment horizontal="center" vertical="center" wrapText="1"/>
    </xf>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0" fontId="89" fillId="0" borderId="47" applyNumberFormat="0" applyFill="0" applyAlignment="0" applyProtection="0"/>
    <xf numFmtId="167" fontId="23" fillId="0" borderId="0"/>
    <xf numFmtId="43" fontId="80" fillId="0" borderId="38" applyFont="0" applyBorder="0">
      <alignment horizontal="center" vertical="center" wrapText="1"/>
    </xf>
    <xf numFmtId="0" fontId="89" fillId="0" borderId="47" applyNumberFormat="0" applyFill="0" applyAlignment="0" applyProtection="0"/>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43" fontId="80" fillId="0" borderId="38" applyFont="0" applyBorder="0">
      <alignment horizontal="center" vertical="center" wrapText="1"/>
    </xf>
    <xf numFmtId="167" fontId="23" fillId="0" borderId="0"/>
    <xf numFmtId="167" fontId="23" fillId="0" borderId="0"/>
    <xf numFmtId="49" fontId="25" fillId="57" borderId="39" applyNumberFormat="0" applyFont="0" applyFill="0" applyBorder="0" applyAlignment="0" applyProtection="0">
      <alignment horizontal="left"/>
    </xf>
    <xf numFmtId="167" fontId="23" fillId="0" borderId="0"/>
    <xf numFmtId="49" fontId="25" fillId="57" borderId="39" applyNumberFormat="0" applyFont="0" applyFill="0" applyBorder="0" applyAlignment="0" applyProtection="0">
      <alignment horizontal="right"/>
    </xf>
    <xf numFmtId="167" fontId="23" fillId="0" borderId="0"/>
    <xf numFmtId="49" fontId="25" fillId="58" borderId="39" applyNumberFormat="0" applyFont="0" applyFill="0" applyBorder="0" applyAlignment="0" applyProtection="0">
      <alignment horizontal="left" vertical="top"/>
    </xf>
    <xf numFmtId="167" fontId="23" fillId="0" borderId="0"/>
    <xf numFmtId="49" fontId="25" fillId="58" borderId="39" applyNumberFormat="0" applyFont="0" applyFill="0" applyBorder="0" applyAlignment="0" applyProtection="0">
      <alignment horizontal="right"/>
    </xf>
    <xf numFmtId="167" fontId="23" fillId="0" borderId="0"/>
    <xf numFmtId="49" fontId="25" fillId="58" borderId="39" applyNumberFormat="0" applyFont="0" applyFill="0" applyBorder="0" applyAlignment="0" applyProtection="0">
      <alignment horizontal="right"/>
    </xf>
    <xf numFmtId="167" fontId="23" fillId="0" borderId="0"/>
    <xf numFmtId="49" fontId="25" fillId="58" borderId="39" applyNumberFormat="0" applyFont="0" applyFill="0" applyBorder="0" applyAlignment="0" applyProtection="0">
      <alignment horizontal="right"/>
    </xf>
    <xf numFmtId="167" fontId="23" fillId="0" borderId="0"/>
    <xf numFmtId="3" fontId="25" fillId="58" borderId="39" applyNumberFormat="0" applyFont="0" applyFill="0" applyBorder="0" applyAlignment="0" applyProtection="0">
      <alignment horizontal="right"/>
    </xf>
    <xf numFmtId="167" fontId="23" fillId="0" borderId="0"/>
    <xf numFmtId="49" fontId="93" fillId="58" borderId="39" applyNumberFormat="0" applyFont="0" applyFill="0" applyBorder="0" applyAlignment="0" applyProtection="0">
      <alignment horizontal="left" vertical="top"/>
    </xf>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0" fontId="84" fillId="0" borderId="40" applyNumberFormat="0" applyFill="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43" fontId="15" fillId="0" borderId="0" applyFont="0" applyFill="0" applyBorder="0" applyAlignment="0" applyProtection="0"/>
    <xf numFmtId="0" fontId="15" fillId="0" borderId="0"/>
    <xf numFmtId="167" fontId="23" fillId="0" borderId="0"/>
    <xf numFmtId="0" fontId="52" fillId="0" borderId="0"/>
    <xf numFmtId="44" fontId="52" fillId="0" borderId="0" applyFont="0" applyFill="0" applyBorder="0" applyAlignment="0" applyProtection="0"/>
    <xf numFmtId="0" fontId="52" fillId="0" borderId="0"/>
    <xf numFmtId="43" fontId="52" fillId="0" borderId="0" applyFont="0" applyFill="0" applyBorder="0" applyAlignment="0" applyProtection="0"/>
    <xf numFmtId="44" fontId="52" fillId="0" borderId="0" applyFont="0" applyFill="0" applyBorder="0" applyAlignment="0" applyProtection="0"/>
    <xf numFmtId="0" fontId="52" fillId="0" borderId="0"/>
    <xf numFmtId="43" fontId="52" fillId="0" borderId="0" applyFont="0" applyFill="0" applyBorder="0" applyAlignment="0" applyProtection="0"/>
    <xf numFmtId="43" fontId="52" fillId="0" borderId="0" applyFont="0" applyFill="0" applyBorder="0" applyAlignment="0" applyProtection="0"/>
    <xf numFmtId="0" fontId="52" fillId="0" borderId="0"/>
    <xf numFmtId="0" fontId="8" fillId="0" borderId="0"/>
    <xf numFmtId="43" fontId="8"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2" fillId="0" borderId="0"/>
    <xf numFmtId="0" fontId="15" fillId="0" borderId="0"/>
    <xf numFmtId="0" fontId="8" fillId="0" borderId="0"/>
    <xf numFmtId="0" fontId="8" fillId="0" borderId="0"/>
    <xf numFmtId="43" fontId="8" fillId="0" borderId="0" applyFont="0" applyFill="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29"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32"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8"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7"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29" fillId="0" borderId="0" applyFont="0" applyFill="0" applyBorder="0" applyAlignment="0" applyProtection="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37" fontId="15" fillId="0" borderId="0" applyBorder="0">
      <alignment horizontal="left" vertical="top"/>
      <protection locked="0"/>
    </xf>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31"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5" fillId="0" borderId="0"/>
    <xf numFmtId="0" fontId="15" fillId="0" borderId="0"/>
    <xf numFmtId="0" fontId="16" fillId="0" borderId="0"/>
    <xf numFmtId="0" fontId="16" fillId="0" borderId="0"/>
    <xf numFmtId="0" fontId="15" fillId="0" borderId="0"/>
    <xf numFmtId="0" fontId="15"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52" fillId="0" borderId="0"/>
    <xf numFmtId="0" fontId="52" fillId="0" borderId="0"/>
    <xf numFmtId="0" fontId="16" fillId="0" borderId="0"/>
    <xf numFmtId="0" fontId="16"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6"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52" fillId="0" borderId="0"/>
    <xf numFmtId="0" fontId="52" fillId="0" borderId="0"/>
    <xf numFmtId="0" fontId="16"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8" fillId="0" borderId="0"/>
    <xf numFmtId="0" fontId="52" fillId="0" borderId="0"/>
    <xf numFmtId="0" fontId="52" fillId="0" borderId="0"/>
    <xf numFmtId="0" fontId="52" fillId="0" borderId="0"/>
    <xf numFmtId="0" fontId="52" fillId="0" borderId="0"/>
    <xf numFmtId="0" fontId="15" fillId="0" borderId="0"/>
    <xf numFmtId="0" fontId="8" fillId="0" borderId="0"/>
    <xf numFmtId="0" fontId="15" fillId="0" borderId="0"/>
    <xf numFmtId="0" fontId="15"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16" fillId="0" borderId="0"/>
    <xf numFmtId="0" fontId="16" fillId="0" borderId="0"/>
    <xf numFmtId="0" fontId="15" fillId="0" borderId="0"/>
    <xf numFmtId="0" fontId="52" fillId="0" borderId="0"/>
    <xf numFmtId="0" fontId="52"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29" fillId="0" borderId="0"/>
    <xf numFmtId="0" fontId="29" fillId="0" borderId="0"/>
    <xf numFmtId="0" fontId="29" fillId="0" borderId="0"/>
    <xf numFmtId="0" fontId="29" fillId="0" borderId="0"/>
    <xf numFmtId="0" fontId="29" fillId="0" borderId="0"/>
    <xf numFmtId="0" fontId="29" fillId="0" borderId="0"/>
    <xf numFmtId="0" fontId="52" fillId="0" borderId="0"/>
    <xf numFmtId="0" fontId="52" fillId="0" borderId="0"/>
    <xf numFmtId="0" fontId="52" fillId="0" borderId="0"/>
    <xf numFmtId="0" fontId="52" fillId="0" borderId="0"/>
    <xf numFmtId="0" fontId="52" fillId="0" borderId="0"/>
    <xf numFmtId="0" fontId="29" fillId="0" borderId="0"/>
    <xf numFmtId="0" fontId="52" fillId="0" borderId="0"/>
    <xf numFmtId="0" fontId="52" fillId="0" borderId="0"/>
    <xf numFmtId="0" fontId="52" fillId="0" borderId="0"/>
    <xf numFmtId="0" fontId="5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25" fillId="0" borderId="0"/>
    <xf numFmtId="9" fontId="15" fillId="0" borderId="0" applyFon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0" fontId="28" fillId="0" borderId="29"/>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25" fillId="0" borderId="0"/>
    <xf numFmtId="43" fontId="52" fillId="0" borderId="0" applyFont="0" applyFill="0" applyBorder="0" applyAlignment="0" applyProtection="0"/>
    <xf numFmtId="0" fontId="15" fillId="0" borderId="0"/>
    <xf numFmtId="0" fontId="2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0" fontId="15" fillId="0" borderId="0"/>
    <xf numFmtId="43" fontId="52" fillId="0" borderId="0" applyFont="0" applyFill="0" applyBorder="0" applyAlignment="0" applyProtection="0"/>
    <xf numFmtId="0" fontId="15" fillId="0" borderId="0"/>
    <xf numFmtId="43" fontId="25" fillId="0" borderId="0" applyFont="0" applyFill="0" applyBorder="0" applyAlignment="0" applyProtection="0"/>
    <xf numFmtId="9" fontId="25" fillId="0" borderId="0" applyFont="0" applyFill="0" applyBorder="0" applyAlignment="0" applyProtection="0"/>
    <xf numFmtId="0" fontId="109" fillId="0" borderId="0"/>
    <xf numFmtId="0" fontId="110" fillId="52" borderId="0" applyNumberFormat="0" applyBorder="0" applyAlignment="0" applyProtection="0"/>
    <xf numFmtId="0" fontId="111" fillId="49" borderId="0" applyNumberFormat="0" applyBorder="0" applyAlignment="0" applyProtection="0"/>
    <xf numFmtId="0" fontId="112" fillId="54" borderId="0" applyNumberFormat="0" applyBorder="0" applyAlignment="0" applyProtection="0"/>
    <xf numFmtId="0" fontId="113" fillId="53" borderId="9" applyNumberFormat="0" applyAlignment="0" applyProtection="0"/>
    <xf numFmtId="0" fontId="114" fillId="50" borderId="30" applyNumberFormat="0" applyAlignment="0" applyProtection="0"/>
    <xf numFmtId="0" fontId="115" fillId="50" borderId="9" applyNumberFormat="0" applyAlignment="0" applyProtection="0"/>
    <xf numFmtId="0" fontId="116" fillId="0" borderId="14" applyNumberFormat="0" applyFill="0" applyAlignment="0" applyProtection="0"/>
    <xf numFmtId="0" fontId="117" fillId="51" borderId="10" applyNumberFormat="0" applyAlignment="0" applyProtection="0"/>
    <xf numFmtId="0" fontId="101" fillId="0" borderId="0" applyNumberFormat="0" applyFill="0" applyBorder="0" applyAlignment="0" applyProtection="0"/>
    <xf numFmtId="0" fontId="109" fillId="55" borderId="24" applyNumberFormat="0" applyFont="0" applyAlignment="0" applyProtection="0"/>
    <xf numFmtId="0" fontId="118" fillId="0" borderId="0" applyNumberFormat="0" applyFill="0" applyBorder="0" applyAlignment="0" applyProtection="0"/>
    <xf numFmtId="0" fontId="107" fillId="0" borderId="31" applyNumberFormat="0" applyFill="0" applyAlignment="0" applyProtection="0"/>
    <xf numFmtId="0" fontId="119" fillId="43" borderId="0" applyNumberFormat="0" applyBorder="0" applyAlignment="0" applyProtection="0"/>
    <xf numFmtId="0" fontId="109" fillId="25" borderId="0" applyNumberFormat="0" applyBorder="0" applyAlignment="0" applyProtection="0"/>
    <xf numFmtId="0" fontId="109" fillId="31" borderId="0" applyNumberFormat="0" applyBorder="0" applyAlignment="0" applyProtection="0"/>
    <xf numFmtId="0" fontId="119" fillId="37" borderId="0" applyNumberFormat="0" applyBorder="0" applyAlignment="0" applyProtection="0"/>
    <xf numFmtId="0" fontId="119" fillId="44" borderId="0" applyNumberFormat="0" applyBorder="0" applyAlignment="0" applyProtection="0"/>
    <xf numFmtId="0" fontId="109" fillId="26" borderId="0" applyNumberFormat="0" applyBorder="0" applyAlignment="0" applyProtection="0"/>
    <xf numFmtId="0" fontId="109" fillId="32" borderId="0" applyNumberFormat="0" applyBorder="0" applyAlignment="0" applyProtection="0"/>
    <xf numFmtId="0" fontId="119" fillId="38" borderId="0" applyNumberFormat="0" applyBorder="0" applyAlignment="0" applyProtection="0"/>
    <xf numFmtId="0" fontId="119" fillId="45" borderId="0" applyNumberFormat="0" applyBorder="0" applyAlignment="0" applyProtection="0"/>
    <xf numFmtId="0" fontId="109" fillId="27" borderId="0" applyNumberFormat="0" applyBorder="0" applyAlignment="0" applyProtection="0"/>
    <xf numFmtId="0" fontId="109" fillId="33" borderId="0" applyNumberFormat="0" applyBorder="0" applyAlignment="0" applyProtection="0"/>
    <xf numFmtId="0" fontId="119" fillId="39" borderId="0" applyNumberFormat="0" applyBorder="0" applyAlignment="0" applyProtection="0"/>
    <xf numFmtId="0" fontId="119" fillId="46" borderId="0" applyNumberFormat="0" applyBorder="0" applyAlignment="0" applyProtection="0"/>
    <xf numFmtId="0" fontId="109" fillId="28" borderId="0" applyNumberFormat="0" applyBorder="0" applyAlignment="0" applyProtection="0"/>
    <xf numFmtId="0" fontId="109" fillId="34" borderId="0" applyNumberFormat="0" applyBorder="0" applyAlignment="0" applyProtection="0"/>
    <xf numFmtId="0" fontId="119" fillId="40" borderId="0" applyNumberFormat="0" applyBorder="0" applyAlignment="0" applyProtection="0"/>
    <xf numFmtId="0" fontId="119" fillId="47" borderId="0" applyNumberFormat="0" applyBorder="0" applyAlignment="0" applyProtection="0"/>
    <xf numFmtId="0" fontId="109" fillId="29" borderId="0" applyNumberFormat="0" applyBorder="0" applyAlignment="0" applyProtection="0"/>
    <xf numFmtId="0" fontId="109" fillId="35" borderId="0" applyNumberFormat="0" applyBorder="0" applyAlignment="0" applyProtection="0"/>
    <xf numFmtId="0" fontId="119" fillId="41" borderId="0" applyNumberFormat="0" applyBorder="0" applyAlignment="0" applyProtection="0"/>
    <xf numFmtId="0" fontId="119" fillId="48" borderId="0" applyNumberFormat="0" applyBorder="0" applyAlignment="0" applyProtection="0"/>
    <xf numFmtId="0" fontId="109" fillId="30" borderId="0" applyNumberFormat="0" applyBorder="0" applyAlignment="0" applyProtection="0"/>
    <xf numFmtId="0" fontId="109" fillId="36" borderId="0" applyNumberFormat="0" applyBorder="0" applyAlignment="0" applyProtection="0"/>
    <xf numFmtId="0" fontId="119" fillId="42" borderId="0" applyNumberFormat="0" applyBorder="0" applyAlignment="0" applyProtection="0"/>
    <xf numFmtId="0" fontId="88" fillId="50" borderId="30" applyNumberFormat="0" applyAlignment="0" applyProtection="0"/>
    <xf numFmtId="0" fontId="90" fillId="0" borderId="0" applyNumberFormat="0" applyFill="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22"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1" borderId="0" applyNumberFormat="0" applyBorder="0" applyAlignment="0" applyProtection="0"/>
    <xf numFmtId="0" fontId="53" fillId="62" borderId="0" applyNumberFormat="0" applyBorder="0" applyAlignment="0" applyProtection="0"/>
    <xf numFmtId="0" fontId="53" fillId="17" borderId="0" applyNumberFormat="0" applyBorder="0" applyAlignment="0" applyProtection="0"/>
    <xf numFmtId="0" fontId="108" fillId="50" borderId="9" applyNumberFormat="0" applyAlignment="0" applyProtection="0"/>
    <xf numFmtId="43" fontId="100" fillId="0" borderId="0" applyFont="0" applyFill="0" applyBorder="0" applyAlignment="0" applyProtection="0"/>
    <xf numFmtId="43" fontId="16" fillId="0" borderId="0" applyFont="0" applyFill="0" applyBorder="0" applyAlignment="0" applyProtection="0"/>
    <xf numFmtId="43" fontId="16"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100" fillId="0" borderId="0" applyFont="0" applyFill="0" applyBorder="0" applyAlignment="0" applyProtection="0"/>
    <xf numFmtId="0" fontId="122" fillId="0" borderId="0" applyNumberFormat="0" applyFill="0" applyBorder="0" applyAlignment="0" applyProtection="0"/>
    <xf numFmtId="0" fontId="120" fillId="6" borderId="0" applyNumberFormat="0" applyBorder="0" applyAlignment="0" applyProtection="0"/>
    <xf numFmtId="0" fontId="102" fillId="0" borderId="41" applyNumberFormat="0" applyFill="0" applyAlignment="0" applyProtection="0"/>
    <xf numFmtId="0" fontId="103" fillId="0" borderId="42" applyNumberFormat="0" applyFill="0" applyAlignment="0" applyProtection="0"/>
    <xf numFmtId="0" fontId="104" fillId="0" borderId="43" applyNumberFormat="0" applyFill="0" applyAlignment="0" applyProtection="0"/>
    <xf numFmtId="0" fontId="104" fillId="0" borderId="0" applyNumberFormat="0" applyFill="0" applyBorder="0" applyAlignment="0" applyProtection="0"/>
    <xf numFmtId="0" fontId="64" fillId="9" borderId="9" applyNumberFormat="0" applyAlignment="0" applyProtection="0"/>
    <xf numFmtId="0" fontId="105" fillId="0" borderId="44" applyNumberFormat="0" applyFill="0" applyAlignment="0" applyProtection="0"/>
    <xf numFmtId="0" fontId="121" fillId="54" borderId="0" applyNumberFormat="0" applyBorder="0" applyAlignment="0" applyProtection="0"/>
    <xf numFmtId="0" fontId="16" fillId="0" borderId="0"/>
    <xf numFmtId="0" fontId="16" fillId="0" borderId="0"/>
    <xf numFmtId="0" fontId="52"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9" fillId="0" borderId="0"/>
    <xf numFmtId="0" fontId="25" fillId="0" borderId="0"/>
    <xf numFmtId="0" fontId="29" fillId="0" borderId="0"/>
    <xf numFmtId="0" fontId="29" fillId="0" borderId="0"/>
    <xf numFmtId="0" fontId="29" fillId="0" borderId="0"/>
    <xf numFmtId="0" fontId="29" fillId="0" borderId="0"/>
    <xf numFmtId="0" fontId="29" fillId="0" borderId="0"/>
    <xf numFmtId="0" fontId="16" fillId="0" borderId="0"/>
    <xf numFmtId="0" fontId="16" fillId="0" borderId="0"/>
    <xf numFmtId="0" fontId="16" fillId="0" borderId="0"/>
    <xf numFmtId="0" fontId="1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8" fillId="0" borderId="0"/>
    <xf numFmtId="0" fontId="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29" fillId="0" borderId="0"/>
    <xf numFmtId="0" fontId="16" fillId="0" borderId="0"/>
    <xf numFmtId="0" fontId="16" fillId="0" borderId="0"/>
    <xf numFmtId="0" fontId="29" fillId="0" borderId="0"/>
    <xf numFmtId="0" fontId="29"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15" fillId="0" borderId="0"/>
    <xf numFmtId="0" fontId="15" fillId="0" borderId="0"/>
    <xf numFmtId="0" fontId="15" fillId="0" borderId="0"/>
    <xf numFmtId="0" fontId="15" fillId="0" borderId="0"/>
    <xf numFmtId="0" fontId="89" fillId="0" borderId="47" applyNumberFormat="0" applyFill="0" applyAlignment="0" applyProtection="0"/>
    <xf numFmtId="0" fontId="15" fillId="0" borderId="0"/>
    <xf numFmtId="0" fontId="15" fillId="0" borderId="0"/>
    <xf numFmtId="0" fontId="25" fillId="55" borderId="46" applyNumberFormat="0" applyFont="0" applyAlignment="0" applyProtection="0"/>
    <xf numFmtId="0" fontId="25" fillId="55" borderId="46" applyNumberFormat="0" applyFont="0" applyAlignment="0" applyProtection="0"/>
    <xf numFmtId="0" fontId="25" fillId="55" borderId="46" applyNumberFormat="0" applyFont="0" applyAlignment="0" applyProtection="0"/>
    <xf numFmtId="0" fontId="25" fillId="55" borderId="46" applyNumberFormat="0" applyFont="0" applyAlignment="0" applyProtection="0"/>
    <xf numFmtId="0" fontId="25" fillId="55" borderId="46" applyNumberFormat="0" applyFont="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89" fillId="0" borderId="45" applyNumberFormat="0" applyFill="0" applyAlignment="0" applyProtection="0"/>
    <xf numFmtId="0" fontId="38" fillId="0" borderId="29"/>
    <xf numFmtId="0" fontId="28" fillId="0" borderId="29"/>
    <xf numFmtId="0" fontId="28" fillId="0" borderId="29"/>
    <xf numFmtId="0" fontId="28" fillId="0" borderId="29"/>
    <xf numFmtId="0" fontId="28" fillId="0" borderId="29"/>
    <xf numFmtId="0" fontId="90" fillId="0" borderId="0" applyNumberFormat="0" applyFill="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6"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9"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4"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5"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11"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62"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0" fontId="108" fillId="50" borderId="9" applyNumberFormat="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3" fontId="29"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20" fillId="6" borderId="0" applyNumberFormat="0" applyBorder="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3" fillId="0" borderId="42"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43" applyNumberFormat="0" applyFill="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104" fillId="0" borderId="0" applyNumberFormat="0" applyFill="0" applyBorder="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64" fillId="9" borderId="9" applyNumberFormat="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05" fillId="0" borderId="44" applyNumberFormat="0" applyFill="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121" fillId="54" borderId="0" applyNumberFormat="0" applyBorder="0" applyAlignment="0" applyProtection="0"/>
    <xf numFmtId="0" fontId="25" fillId="55" borderId="46" applyNumberFormat="0" applyFont="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89" fillId="0" borderId="45" applyNumberFormat="0" applyFill="0" applyAlignment="0" applyProtection="0"/>
    <xf numFmtId="0" fontId="29" fillId="0" borderId="0"/>
    <xf numFmtId="164" fontId="28" fillId="0" borderId="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0" borderId="0"/>
    <xf numFmtId="0" fontId="52" fillId="8"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0" fontId="52" fillId="56" borderId="0" applyNumberFormat="0" applyBorder="0" applyAlignment="0" applyProtection="0"/>
    <xf numFmtId="42" fontId="25" fillId="0" borderId="0"/>
    <xf numFmtId="44" fontId="25" fillId="0" borderId="0"/>
    <xf numFmtId="0" fontId="15" fillId="0" borderId="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88" fillId="50" borderId="30" applyNumberFormat="0" applyAlignment="0" applyProtection="0"/>
    <xf numFmtId="0" fontId="90" fillId="0" borderId="0" applyNumberFormat="0" applyFill="0" applyBorder="0" applyAlignment="0" applyProtection="0"/>
    <xf numFmtId="0" fontId="8" fillId="0" borderId="0"/>
    <xf numFmtId="0" fontId="8" fillId="0" borderId="0"/>
    <xf numFmtId="0" fontId="8" fillId="0" borderId="0"/>
    <xf numFmtId="43" fontId="8" fillId="0" borderId="0" applyFont="0" applyFill="0" applyBorder="0" applyAlignment="0" applyProtection="0"/>
    <xf numFmtId="0" fontId="8" fillId="0" borderId="0"/>
    <xf numFmtId="0" fontId="8" fillId="0" borderId="0"/>
    <xf numFmtId="0" fontId="8"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15" fillId="0" borderId="0" applyFont="0" applyFill="0" applyBorder="0" applyAlignment="0" applyProtection="0"/>
    <xf numFmtId="0" fontId="15" fillId="0" borderId="0"/>
    <xf numFmtId="0" fontId="15" fillId="0" borderId="0"/>
    <xf numFmtId="0" fontId="1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0" fontId="25" fillId="55" borderId="48" applyNumberFormat="0" applyFont="0" applyAlignment="0" applyProtection="0"/>
    <xf numFmtId="0" fontId="15" fillId="0" borderId="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25" fillId="55" borderId="48" applyNumberFormat="0" applyFont="0" applyAlignment="0" applyProtection="0"/>
    <xf numFmtId="0" fontId="89" fillId="0" borderId="47" applyNumberFormat="0" applyFill="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15" fillId="0" borderId="0"/>
    <xf numFmtId="43" fontId="15" fillId="0" borderId="0" applyFont="0" applyFill="0" applyBorder="0" applyAlignment="0" applyProtection="0"/>
    <xf numFmtId="0" fontId="25" fillId="55" borderId="48" applyNumberFormat="0" applyFont="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89" fillId="0" borderId="47" applyNumberFormat="0" applyFill="0" applyAlignment="0" applyProtection="0"/>
    <xf numFmtId="0" fontId="25" fillId="55" borderId="48" applyNumberFormat="0" applyFont="0" applyAlignment="0" applyProtection="0"/>
    <xf numFmtId="0" fontId="15" fillId="0" borderId="0"/>
    <xf numFmtId="43" fontId="7" fillId="0" borderId="0" applyFont="0" applyFill="0" applyBorder="0" applyAlignment="0" applyProtection="0"/>
    <xf numFmtId="43" fontId="7" fillId="0" borderId="0" applyFont="0" applyFill="0" applyBorder="0" applyAlignment="0" applyProtection="0"/>
    <xf numFmtId="0" fontId="15" fillId="56" borderId="35" applyNumberFormat="0" applyFont="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7" fillId="30" borderId="0" applyNumberFormat="0" applyBorder="0" applyAlignment="0" applyProtection="0"/>
    <xf numFmtId="0" fontId="7" fillId="36" borderId="0" applyNumberFormat="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0" fontId="39" fillId="21" borderId="36" applyNumberFormat="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37" fillId="7" borderId="36" applyNumberFormat="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25" fillId="56" borderId="35" applyNumberFormat="0" applyFon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0" fontId="83" fillId="21" borderId="37" applyNumberFormat="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0" fontId="84" fillId="0" borderId="40" applyNumberFormat="0" applyFill="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43" fontId="7" fillId="0" borderId="0" applyFont="0" applyFill="0" applyBorder="0" applyAlignment="0" applyProtection="0"/>
    <xf numFmtId="0" fontId="7" fillId="0" borderId="0"/>
    <xf numFmtId="44" fontId="7" fillId="0" borderId="0" applyFont="0" applyFill="0" applyBorder="0" applyAlignment="0" applyProtection="0"/>
    <xf numFmtId="0" fontId="7" fillId="0" borderId="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7" fillId="30" borderId="0" applyNumberFormat="0" applyBorder="0" applyAlignment="0" applyProtection="0"/>
    <xf numFmtId="0" fontId="7" fillId="36" borderId="0" applyNumberFormat="0" applyBorder="0" applyAlignment="0" applyProtection="0"/>
    <xf numFmtId="43" fontId="7" fillId="0" borderId="0" applyFont="0" applyFill="0" applyBorder="0" applyAlignment="0" applyProtection="0"/>
    <xf numFmtId="49" fontId="25" fillId="57" borderId="39" applyNumberFormat="0" applyFont="0" applyFill="0" applyBorder="0" applyAlignment="0" applyProtection="0">
      <alignment horizontal="left"/>
    </xf>
    <xf numFmtId="49" fontId="25" fillId="57" borderId="39" applyNumberFormat="0" applyFont="0" applyFill="0" applyBorder="0" applyAlignment="0" applyProtection="0">
      <alignment horizontal="right"/>
    </xf>
    <xf numFmtId="49" fontId="25" fillId="58" borderId="39" applyNumberFormat="0" applyFont="0" applyFill="0" applyBorder="0" applyAlignment="0" applyProtection="0">
      <alignment horizontal="left" vertical="top"/>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3" fontId="25" fillId="58" borderId="39" applyNumberFormat="0" applyFont="0" applyFill="0" applyBorder="0" applyAlignment="0" applyProtection="0">
      <alignment horizontal="right"/>
    </xf>
    <xf numFmtId="49" fontId="93" fillId="58" borderId="39" applyNumberFormat="0" applyFont="0" applyFill="0" applyBorder="0" applyAlignment="0" applyProtection="0">
      <alignment horizontal="left" vertical="top"/>
    </xf>
    <xf numFmtId="0" fontId="15" fillId="56" borderId="35" applyNumberFormat="0" applyFont="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0" fontId="7" fillId="0" borderId="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0" fontId="124" fillId="0" borderId="0"/>
    <xf numFmtId="43" fontId="29" fillId="0" borderId="0" applyFont="0" applyFill="0" applyBorder="0" applyAlignment="0" applyProtection="0"/>
    <xf numFmtId="0" fontId="15" fillId="0" borderId="0"/>
    <xf numFmtId="0" fontId="6" fillId="0" borderId="0"/>
    <xf numFmtId="0" fontId="125" fillId="0" borderId="0"/>
    <xf numFmtId="43" fontId="125"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43" fontId="125" fillId="0" borderId="0" applyFont="0" applyFill="0" applyBorder="0" applyAlignment="0" applyProtection="0"/>
    <xf numFmtId="43" fontId="6" fillId="0" borderId="0" applyFont="0" applyFill="0" applyBorder="0" applyAlignment="0" applyProtection="0"/>
    <xf numFmtId="0" fontId="6" fillId="0" borderId="0"/>
    <xf numFmtId="0" fontId="29" fillId="0" borderId="0"/>
    <xf numFmtId="0" fontId="6" fillId="0" borderId="0"/>
    <xf numFmtId="9" fontId="23" fillId="0" borderId="0" applyFont="0" applyFill="0" applyBorder="0" applyAlignment="0" applyProtection="0"/>
    <xf numFmtId="0" fontId="126" fillId="0" borderId="0"/>
    <xf numFmtId="43" fontId="1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26" fillId="0" borderId="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30" borderId="0" applyNumberFormat="0" applyBorder="0" applyAlignment="0" applyProtection="0"/>
    <xf numFmtId="0" fontId="5" fillId="36" borderId="0" applyNumberFormat="0" applyBorder="0" applyAlignment="0" applyProtection="0"/>
    <xf numFmtId="0" fontId="5" fillId="0" borderId="0"/>
    <xf numFmtId="43" fontId="5" fillId="0" borderId="0" applyFont="0" applyFill="0" applyBorder="0" applyAlignment="0" applyProtection="0"/>
    <xf numFmtId="0" fontId="15" fillId="0" borderId="0"/>
    <xf numFmtId="43" fontId="15" fillId="0" borderId="0" applyFont="0" applyFill="0" applyBorder="0" applyAlignment="0" applyProtection="0"/>
    <xf numFmtId="0" fontId="15" fillId="0" borderId="0"/>
    <xf numFmtId="0" fontId="15" fillId="0" borderId="0"/>
    <xf numFmtId="43" fontId="52"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0" fontId="15" fillId="0" borderId="0"/>
    <xf numFmtId="43" fontId="15" fillId="0" borderId="0" applyFont="0" applyFill="0" applyBorder="0" applyAlignment="0" applyProtection="0"/>
    <xf numFmtId="0" fontId="29" fillId="0" borderId="0"/>
    <xf numFmtId="0" fontId="5" fillId="0" borderId="0"/>
    <xf numFmtId="43" fontId="5" fillId="0" borderId="0" applyFont="0" applyFill="0" applyBorder="0" applyAlignment="0" applyProtection="0"/>
    <xf numFmtId="0" fontId="126" fillId="0" borderId="0"/>
    <xf numFmtId="0" fontId="15" fillId="0" borderId="0"/>
    <xf numFmtId="0" fontId="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5" fillId="0" borderId="0"/>
    <xf numFmtId="43" fontId="1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43"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15" fillId="0" borderId="0"/>
    <xf numFmtId="43" fontId="15" fillId="0" borderId="0" applyFont="0" applyFill="0" applyBorder="0" applyAlignment="0" applyProtection="0"/>
    <xf numFmtId="0" fontId="5" fillId="0" borderId="0"/>
    <xf numFmtId="0" fontId="5" fillId="0" borderId="0"/>
    <xf numFmtId="0" fontId="5" fillId="0" borderId="0"/>
    <xf numFmtId="0" fontId="5" fillId="0" borderId="0"/>
    <xf numFmtId="43" fontId="15" fillId="0" borderId="0" applyFont="0" applyFill="0" applyBorder="0" applyAlignment="0" applyProtection="0"/>
    <xf numFmtId="44" fontId="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5" fillId="0" borderId="0"/>
    <xf numFmtId="43" fontId="15" fillId="0" borderId="0" applyFont="0" applyFill="0" applyBorder="0" applyAlignment="0" applyProtection="0"/>
    <xf numFmtId="0" fontId="126" fillId="0" borderId="0"/>
    <xf numFmtId="43" fontId="15" fillId="0" borderId="0" applyFont="0" applyFill="0" applyBorder="0" applyAlignment="0" applyProtection="0"/>
    <xf numFmtId="0" fontId="5" fillId="0" borderId="0"/>
    <xf numFmtId="0" fontId="52" fillId="0" borderId="0"/>
    <xf numFmtId="0" fontId="15" fillId="0" borderId="0"/>
    <xf numFmtId="0" fontId="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43" fontId="1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44" fontId="5" fillId="0" borderId="0" applyFont="0" applyFill="0" applyBorder="0" applyAlignment="0" applyProtection="0"/>
    <xf numFmtId="43" fontId="5" fillId="0" borderId="0" applyFont="0" applyFill="0" applyBorder="0" applyAlignment="0" applyProtection="0"/>
    <xf numFmtId="0" fontId="5" fillId="0" borderId="0"/>
    <xf numFmtId="44" fontId="5" fillId="0" borderId="0" applyFont="0" applyFill="0" applyBorder="0" applyAlignment="0" applyProtection="0"/>
    <xf numFmtId="0" fontId="5" fillId="0" borderId="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30" borderId="0" applyNumberFormat="0" applyBorder="0" applyAlignment="0" applyProtection="0"/>
    <xf numFmtId="0" fontId="5" fillId="36" borderId="0" applyNumberFormat="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44"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0" fontId="25" fillId="55" borderId="51" applyNumberFormat="0" applyFont="0" applyAlignment="0" applyProtection="0"/>
    <xf numFmtId="44"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0" fontId="84" fillId="0" borderId="28" applyNumberFormat="0" applyFill="0" applyAlignment="0" applyProtection="0"/>
    <xf numFmtId="49" fontId="25" fillId="58" borderId="32" applyNumberFormat="0" applyFont="0" applyFill="0" applyBorder="0" applyAlignment="0" applyProtection="0">
      <alignment horizontal="right"/>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4" fontId="23" fillId="0" borderId="0" applyFont="0" applyFill="0" applyBorder="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23" fillId="0" borderId="0" applyFont="0" applyFill="0" applyBorder="0" applyAlignment="0" applyProtection="0"/>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43"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5"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164" fontId="38" fillId="0" borderId="0"/>
    <xf numFmtId="0" fontId="15" fillId="0" borderId="0"/>
    <xf numFmtId="0" fontId="29"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0" borderId="0"/>
    <xf numFmtId="0" fontId="25" fillId="0" borderId="0"/>
    <xf numFmtId="0" fontId="25"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28" fillId="0" borderId="0"/>
    <xf numFmtId="164" fontId="28" fillId="0" borderId="0"/>
    <xf numFmtId="0" fontId="25" fillId="0" borderId="0"/>
    <xf numFmtId="0" fontId="25" fillId="0" borderId="0"/>
    <xf numFmtId="0" fontId="15" fillId="0" borderId="0"/>
    <xf numFmtId="164" fontId="38" fillId="0" borderId="0"/>
    <xf numFmtId="0" fontId="15" fillId="0" borderId="0"/>
    <xf numFmtId="164" fontId="28" fillId="0" borderId="0"/>
    <xf numFmtId="164" fontId="28"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15" fillId="0" borderId="0"/>
    <xf numFmtId="164" fontId="3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164" fontId="28"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25" fillId="56" borderId="35" applyNumberFormat="0" applyFont="0" applyAlignment="0" applyProtection="0"/>
    <xf numFmtId="0" fontId="83" fillId="21" borderId="37" applyNumberFormat="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19" fillId="0" borderId="22" applyNumberFormat="0" applyFill="0" applyAlignment="0" applyProtection="0"/>
    <xf numFmtId="49" fontId="25" fillId="57" borderId="39" applyNumberFormat="0" applyFont="0" applyFill="0" applyBorder="0" applyAlignment="0" applyProtection="0">
      <alignment horizontal="left"/>
    </xf>
    <xf numFmtId="49" fontId="25" fillId="57" borderId="39" applyNumberFormat="0" applyFont="0" applyFill="0" applyBorder="0" applyAlignment="0" applyProtection="0">
      <alignment horizontal="right"/>
    </xf>
    <xf numFmtId="49" fontId="25" fillId="58" borderId="39" applyNumberFormat="0" applyFont="0" applyFill="0" applyBorder="0" applyAlignment="0" applyProtection="0">
      <alignment horizontal="left" vertical="top"/>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49" fontId="25" fillId="58" borderId="39" applyNumberFormat="0" applyFont="0" applyFill="0" applyBorder="0" applyAlignment="0" applyProtection="0">
      <alignment horizontal="right"/>
    </xf>
    <xf numFmtId="3" fontId="25" fillId="58" borderId="39" applyNumberFormat="0" applyFont="0" applyFill="0" applyBorder="0" applyAlignment="0" applyProtection="0">
      <alignment horizontal="right"/>
    </xf>
    <xf numFmtId="49" fontId="93" fillId="58" borderId="39" applyNumberFormat="0" applyFont="0" applyFill="0" applyBorder="0" applyAlignment="0" applyProtection="0">
      <alignment horizontal="left" vertical="top"/>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1" fillId="0" borderId="29"/>
    <xf numFmtId="0" fontId="38" fillId="0" borderId="29"/>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82" fillId="0" borderId="0" applyNumberFormat="0" applyFill="0" applyBorder="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9" fontId="93" fillId="58" borderId="32" applyNumberFormat="0" applyFont="0" applyFill="0" applyBorder="0" applyAlignment="0" applyProtection="0">
      <alignment horizontal="left" vertical="top"/>
    </xf>
    <xf numFmtId="3"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right"/>
    </xf>
    <xf numFmtId="49" fontId="25" fillId="58" borderId="32" applyNumberFormat="0" applyFont="0" applyFill="0" applyBorder="0" applyAlignment="0" applyProtection="0">
      <alignment horizontal="left" vertical="top"/>
    </xf>
    <xf numFmtId="49" fontId="25" fillId="57" borderId="32" applyNumberFormat="0" applyFont="0" applyFill="0" applyBorder="0" applyAlignment="0" applyProtection="0">
      <alignment horizontal="right"/>
    </xf>
    <xf numFmtId="49" fontId="25" fillId="57" borderId="32" applyNumberFormat="0" applyFont="0" applyFill="0" applyBorder="0" applyAlignment="0" applyProtection="0">
      <alignment horizontal="left"/>
    </xf>
    <xf numFmtId="0" fontId="19" fillId="0" borderId="2" applyNumberFormat="0" applyFill="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83" fillId="21" borderId="26" applyNumberFormat="0" applyAlignment="0" applyProtection="0"/>
    <xf numFmtId="0" fontId="25" fillId="56" borderId="25" applyNumberFormat="0" applyFont="0" applyAlignment="0" applyProtection="0"/>
    <xf numFmtId="43" fontId="23" fillId="0" borderId="0" applyFont="0" applyFill="0" applyBorder="0" applyAlignment="0" applyProtection="0"/>
    <xf numFmtId="44" fontId="23" fillId="0" borderId="0" applyFont="0" applyFill="0" applyBorder="0" applyAlignment="0" applyProtection="0"/>
    <xf numFmtId="0" fontId="4" fillId="0" borderId="0"/>
    <xf numFmtId="0" fontId="4" fillId="0" borderId="0"/>
    <xf numFmtId="43" fontId="23" fillId="0" borderId="0" applyFont="0" applyFill="0" applyBorder="0" applyAlignment="0" applyProtection="0"/>
    <xf numFmtId="43" fontId="23" fillId="0" borderId="0" applyFont="0" applyFill="0" applyBorder="0" applyAlignment="0" applyProtection="0"/>
    <xf numFmtId="0" fontId="77" fillId="0" borderId="0" applyNumberFormat="0" applyFill="0" applyBorder="0" applyAlignment="0" applyProtection="0"/>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43" fontId="80" fillId="0" borderId="27" applyFont="0" applyBorder="0">
      <alignment horizontal="center" vertical="center" wrapText="1"/>
    </xf>
    <xf numFmtId="0" fontId="4" fillId="0" borderId="0"/>
    <xf numFmtId="0" fontId="4" fillId="0" borderId="0"/>
    <xf numFmtId="44" fontId="23" fillId="0" borderId="0" applyFont="0" applyFill="0" applyBorder="0" applyAlignment="0" applyProtection="0"/>
    <xf numFmtId="43"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44" fontId="23" fillId="0" borderId="0" applyFont="0" applyFill="0" applyBorder="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89" fillId="0" borderId="50" applyNumberFormat="0" applyFill="0" applyAlignment="0" applyProtection="0"/>
    <xf numFmtId="0" fontId="25" fillId="55" borderId="51" applyNumberFormat="0" applyFont="0" applyAlignment="0" applyProtection="0"/>
    <xf numFmtId="0" fontId="25" fillId="55" borderId="51" applyNumberFormat="0" applyFont="0" applyAlignment="0" applyProtection="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164" fontId="28" fillId="0" borderId="0"/>
    <xf numFmtId="43" fontId="27" fillId="0" borderId="0" applyFont="0" applyFill="0" applyBorder="0" applyAlignment="0" applyProtection="0"/>
    <xf numFmtId="44" fontId="27" fillId="0" borderId="0" applyFont="0" applyFill="0" applyBorder="0" applyAlignment="0" applyProtection="0"/>
    <xf numFmtId="167" fontId="23" fillId="0" borderId="0"/>
    <xf numFmtId="167" fontId="23" fillId="0" borderId="0"/>
    <xf numFmtId="167" fontId="23" fillId="0" borderId="0"/>
    <xf numFmtId="44" fontId="23" fillId="0" borderId="0" applyFont="0" applyFill="0" applyBorder="0" applyAlignment="0" applyProtection="0"/>
    <xf numFmtId="43" fontId="23" fillId="0" borderId="0" applyFont="0" applyFill="0" applyBorder="0" applyAlignment="0" applyProtection="0"/>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166" fontId="19" fillId="0" borderId="22" applyFill="0" applyAlignment="0" applyProtection="0">
      <alignment horizontal="center"/>
    </xf>
    <xf numFmtId="0" fontId="19" fillId="0" borderId="22" applyNumberFormat="0" applyFill="0" applyAlignment="0" applyProtection="0"/>
    <xf numFmtId="0" fontId="4" fillId="0" borderId="0"/>
    <xf numFmtId="43" fontId="4" fillId="0" borderId="0" applyFont="0" applyFill="0" applyBorder="0" applyAlignment="0" applyProtection="0"/>
    <xf numFmtId="0" fontId="4" fillId="0" borderId="0"/>
    <xf numFmtId="0" fontId="4" fillId="0" borderId="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9" fontId="23" fillId="0" borderId="0" applyFont="0" applyFill="0" applyBorder="0" applyAlignment="0" applyProtection="0"/>
    <xf numFmtId="43" fontId="23" fillId="0" borderId="0" applyFont="0" applyFill="0" applyBorder="0" applyAlignment="0" applyProtection="0"/>
    <xf numFmtId="167" fontId="23" fillId="0" borderId="0"/>
    <xf numFmtId="44" fontId="23" fillId="0" borderId="0" applyFont="0" applyFill="0" applyBorder="0" applyAlignment="0" applyProtection="0"/>
    <xf numFmtId="166" fontId="19" fillId="0" borderId="22" applyFill="0" applyAlignment="0" applyProtection="0">
      <alignment horizontal="center"/>
    </xf>
    <xf numFmtId="166" fontId="19" fillId="0" borderId="22" applyFill="0" applyAlignment="0" applyProtection="0">
      <alignment horizontal="center"/>
    </xf>
    <xf numFmtId="44" fontId="23" fillId="0" borderId="0" applyFont="0" applyFill="0" applyBorder="0" applyAlignment="0" applyProtection="0"/>
    <xf numFmtId="43" fontId="23" fillId="0" borderId="0" applyFont="0" applyFill="0" applyBorder="0" applyAlignment="0" applyProtection="0"/>
    <xf numFmtId="44" fontId="23" fillId="0" borderId="0" applyFont="0" applyFill="0" applyBorder="0" applyAlignment="0" applyProtection="0"/>
    <xf numFmtId="0" fontId="19" fillId="0" borderId="22" applyNumberFormat="0" applyFill="0" applyAlignment="0" applyProtection="0"/>
    <xf numFmtId="43" fontId="23" fillId="0" borderId="0" applyFont="0" applyFill="0" applyBorder="0" applyAlignment="0" applyProtection="0"/>
    <xf numFmtId="167" fontId="23" fillId="0" borderId="0"/>
    <xf numFmtId="166" fontId="19" fillId="0" borderId="22" applyFill="0" applyAlignment="0" applyProtection="0">
      <alignment horizontal="center"/>
    </xf>
    <xf numFmtId="166" fontId="19" fillId="0" borderId="22" applyFill="0" applyAlignment="0" applyProtection="0">
      <alignment horizontal="center"/>
    </xf>
    <xf numFmtId="43" fontId="23" fillId="0" borderId="0" applyFont="0" applyFill="0" applyBorder="0" applyAlignment="0" applyProtection="0"/>
    <xf numFmtId="167" fontId="23" fillId="0" borderId="0"/>
    <xf numFmtId="44" fontId="23" fillId="0" borderId="0" applyFont="0" applyFill="0" applyBorder="0" applyAlignment="0" applyProtection="0"/>
    <xf numFmtId="43" fontId="23" fillId="0" borderId="0" applyFont="0" applyFill="0" applyBorder="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4" fontId="23" fillId="0" borderId="0" applyFont="0" applyFill="0" applyBorder="0" applyAlignment="0" applyProtection="0"/>
    <xf numFmtId="0" fontId="89" fillId="0" borderId="52" applyNumberFormat="0" applyFill="0" applyAlignment="0" applyProtection="0"/>
    <xf numFmtId="43" fontId="23" fillId="0" borderId="0" applyFont="0" applyFill="0" applyBorder="0" applyAlignment="0" applyProtection="0"/>
    <xf numFmtId="44" fontId="23" fillId="0" borderId="0" applyFont="0" applyFill="0" applyBorder="0" applyAlignment="0" applyProtection="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4" fontId="23" fillId="0" borderId="0" applyFont="0" applyFill="0" applyBorder="0" applyAlignment="0" applyProtection="0"/>
    <xf numFmtId="0" fontId="89" fillId="0" borderId="52" applyNumberFormat="0" applyFill="0" applyAlignment="0" applyProtection="0"/>
    <xf numFmtId="4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0" fontId="89" fillId="0" borderId="52" applyNumberFormat="0" applyFill="0" applyAlignment="0" applyProtection="0"/>
    <xf numFmtId="0" fontId="25" fillId="55" borderId="53" applyNumberFormat="0" applyFont="0" applyAlignment="0" applyProtection="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89" fillId="0" borderId="52" applyNumberFormat="0" applyFill="0" applyAlignment="0" applyProtection="0"/>
    <xf numFmtId="0" fontId="25" fillId="55" borderId="53" applyNumberFormat="0" applyFont="0" applyAlignment="0" applyProtection="0"/>
    <xf numFmtId="44" fontId="23" fillId="0" borderId="0" applyFont="0" applyFill="0" applyBorder="0" applyAlignment="0" applyProtection="0"/>
    <xf numFmtId="0" fontId="89" fillId="0" borderId="52" applyNumberFormat="0" applyFill="0" applyAlignment="0" applyProtection="0"/>
    <xf numFmtId="0" fontId="3" fillId="0" borderId="0"/>
    <xf numFmtId="0" fontId="3" fillId="0" borderId="0"/>
    <xf numFmtId="43" fontId="23" fillId="0" borderId="0" applyFont="0" applyFill="0" applyBorder="0" applyAlignment="0" applyProtection="0"/>
    <xf numFmtId="0" fontId="89" fillId="0" borderId="52" applyNumberFormat="0" applyFill="0" applyAlignment="0" applyProtection="0"/>
    <xf numFmtId="0" fontId="3" fillId="0" borderId="0"/>
    <xf numFmtId="0" fontId="3" fillId="0" borderId="0"/>
    <xf numFmtId="0" fontId="25" fillId="55" borderId="53" applyNumberFormat="0" applyFont="0" applyAlignment="0" applyProtection="0"/>
    <xf numFmtId="0" fontId="89" fillId="0" borderId="52" applyNumberFormat="0" applyFill="0" applyAlignment="0" applyProtection="0"/>
    <xf numFmtId="0" fontId="89" fillId="0" borderId="52" applyNumberFormat="0" applyFill="0" applyAlignment="0" applyProtection="0"/>
    <xf numFmtId="43" fontId="23" fillId="0" borderId="0" applyFont="0" applyFill="0" applyBorder="0" applyAlignment="0" applyProtection="0"/>
    <xf numFmtId="43" fontId="23" fillId="0" borderId="0" applyFont="0" applyFill="0" applyBorder="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0" fontId="89" fillId="0" borderId="52" applyNumberFormat="0" applyFill="0" applyAlignment="0" applyProtection="0"/>
    <xf numFmtId="44" fontId="23" fillId="0" borderId="0" applyFon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129" fillId="0" borderId="0"/>
    <xf numFmtId="43" fontId="15" fillId="0" borderId="0" applyFont="0" applyFill="0" applyBorder="0" applyAlignment="0" applyProtection="0"/>
    <xf numFmtId="44" fontId="15" fillId="0" borderId="0" applyFont="0" applyFill="0" applyBorder="0" applyAlignment="0" applyProtection="0"/>
    <xf numFmtId="0" fontId="129" fillId="0" borderId="0"/>
    <xf numFmtId="0" fontId="129" fillId="0" borderId="0"/>
    <xf numFmtId="0" fontId="129" fillId="0" borderId="0"/>
    <xf numFmtId="43" fontId="15" fillId="0" borderId="0" applyFont="0" applyFill="0" applyBorder="0" applyAlignment="0" applyProtection="0"/>
    <xf numFmtId="44" fontId="15"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25" fillId="0" borderId="0"/>
    <xf numFmtId="0" fontId="25" fillId="0" borderId="0"/>
    <xf numFmtId="0" fontId="25" fillId="0" borderId="0"/>
    <xf numFmtId="0" fontId="25" fillId="0" borderId="0"/>
    <xf numFmtId="0" fontId="15" fillId="0" borderId="0"/>
    <xf numFmtId="0" fontId="25" fillId="0" borderId="0"/>
    <xf numFmtId="0" fontId="25" fillId="0" borderId="0"/>
    <xf numFmtId="0" fontId="29" fillId="0" borderId="0"/>
    <xf numFmtId="0" fontId="25" fillId="0" borderId="0"/>
    <xf numFmtId="0" fontId="25" fillId="0" borderId="0"/>
    <xf numFmtId="0" fontId="25" fillId="0" borderId="0"/>
    <xf numFmtId="0" fontId="25" fillId="0" borderId="0"/>
    <xf numFmtId="0" fontId="25" fillId="0" borderId="0"/>
    <xf numFmtId="0" fontId="25" fillId="0" borderId="0"/>
    <xf numFmtId="0" fontId="3" fillId="0" borderId="0"/>
    <xf numFmtId="0" fontId="15" fillId="0" borderId="0"/>
    <xf numFmtId="0" fontId="52" fillId="0" borderId="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9" fontId="15" fillId="0" borderId="0" applyFont="0" applyFill="0" applyBorder="0" applyAlignment="0" applyProtection="0"/>
    <xf numFmtId="0" fontId="3" fillId="0" borderId="0"/>
    <xf numFmtId="43" fontId="3" fillId="0" borderId="0" applyFont="0" applyFill="0" applyBorder="0" applyAlignment="0" applyProtection="0"/>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43" fontId="80" fillId="0" borderId="38" applyFont="0" applyBorder="0">
      <alignment horizontal="center" vertical="center" wrapText="1"/>
    </xf>
    <xf numFmtId="0" fontId="130" fillId="0" borderId="0"/>
    <xf numFmtId="0" fontId="131" fillId="0" borderId="0"/>
    <xf numFmtId="43" fontId="15" fillId="0" borderId="0" applyFont="0" applyFill="0" applyBorder="0" applyAlignment="0" applyProtection="0"/>
    <xf numFmtId="43" fontId="131"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29"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25"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43" fontId="3" fillId="0" borderId="0" applyFont="0" applyFill="0" applyBorder="0" applyAlignment="0" applyProtection="0"/>
    <xf numFmtId="43" fontId="129" fillId="0" borderId="0" applyFont="0" applyFill="0" applyBorder="0" applyAlignment="0" applyProtection="0"/>
    <xf numFmtId="167" fontId="138" fillId="0" borderId="0" applyNumberFormat="0" applyFill="0" applyBorder="0" applyAlignment="0" applyProtection="0"/>
    <xf numFmtId="181" fontId="19" fillId="0" borderId="0" applyFill="0" applyBorder="0" applyAlignment="0" applyProtection="0"/>
    <xf numFmtId="43" fontId="2" fillId="0" borderId="0" applyFont="0" applyFill="0" applyBorder="0" applyAlignment="0" applyProtection="0"/>
    <xf numFmtId="43" fontId="1" fillId="0" borderId="0" applyFont="0" applyFill="0" applyBorder="0" applyAlignment="0" applyProtection="0"/>
  </cellStyleXfs>
  <cellXfs count="501">
    <xf numFmtId="167" fontId="0" fillId="0" borderId="0" xfId="0"/>
    <xf numFmtId="0" fontId="20" fillId="0" borderId="0" xfId="0" applyNumberFormat="1" applyFont="1" applyAlignment="1">
      <alignment horizontal="centerContinuous"/>
    </xf>
    <xf numFmtId="0" fontId="19" fillId="0" borderId="0" xfId="0" applyNumberFormat="1" applyFont="1" applyAlignment="1">
      <alignment horizontal="centerContinuous"/>
    </xf>
    <xf numFmtId="0" fontId="20" fillId="0" borderId="0" xfId="0" applyNumberFormat="1" applyFont="1" applyAlignment="1">
      <alignment horizontal="center"/>
    </xf>
    <xf numFmtId="0" fontId="19" fillId="0" borderId="0" xfId="0" applyNumberFormat="1" applyFont="1"/>
    <xf numFmtId="0" fontId="20" fillId="0" borderId="2" xfId="0" applyNumberFormat="1" applyFont="1" applyBorder="1" applyAlignment="1">
      <alignment horizontal="center"/>
    </xf>
    <xf numFmtId="0" fontId="19" fillId="0" borderId="0" xfId="0" applyNumberFormat="1" applyFont="1" applyAlignment="1">
      <alignment horizontal="right"/>
    </xf>
    <xf numFmtId="170" fontId="19" fillId="0" borderId="18" xfId="5154" applyNumberFormat="1" applyFill="1" applyBorder="1" applyAlignment="1"/>
    <xf numFmtId="170" fontId="19" fillId="0" borderId="0" xfId="0" applyNumberFormat="1" applyFont="1"/>
    <xf numFmtId="170" fontId="19" fillId="0" borderId="2" xfId="5154" applyNumberFormat="1" applyFill="1" applyBorder="1" applyAlignment="1"/>
    <xf numFmtId="170" fontId="19" fillId="0" borderId="0" xfId="5154" applyNumberFormat="1" applyFill="1" applyBorder="1" applyAlignment="1">
      <alignment horizontal="right"/>
    </xf>
    <xf numFmtId="0" fontId="20" fillId="0" borderId="0" xfId="0" applyNumberFormat="1" applyFont="1"/>
    <xf numFmtId="0" fontId="19" fillId="0" borderId="0" xfId="0" quotePrefix="1" applyNumberFormat="1" applyFont="1" applyAlignment="1">
      <alignment horizontal="center"/>
    </xf>
    <xf numFmtId="0" fontId="20" fillId="0" borderId="15" xfId="0" applyNumberFormat="1" applyFont="1" applyBorder="1" applyAlignment="1">
      <alignment horizontal="center"/>
    </xf>
    <xf numFmtId="0" fontId="20" fillId="0" borderId="0" xfId="0" applyNumberFormat="1" applyFont="1" applyAlignment="1">
      <alignment horizontal="left"/>
    </xf>
    <xf numFmtId="170" fontId="19" fillId="0" borderId="21" xfId="5154" applyNumberFormat="1" applyFill="1" applyBorder="1" applyAlignment="1"/>
    <xf numFmtId="167" fontId="0" fillId="0" borderId="0" xfId="0" applyAlignment="1">
      <alignment horizontal="centerContinuous"/>
    </xf>
    <xf numFmtId="0" fontId="20" fillId="0" borderId="2" xfId="0" applyNumberFormat="1" applyFont="1" applyBorder="1" applyAlignment="1">
      <alignment horizontal="centerContinuous"/>
    </xf>
    <xf numFmtId="0" fontId="19" fillId="0" borderId="2" xfId="0" applyNumberFormat="1" applyFont="1" applyBorder="1" applyAlignment="1">
      <alignment horizontal="centerContinuous"/>
    </xf>
    <xf numFmtId="0" fontId="19" fillId="0" borderId="0" xfId="0" applyNumberFormat="1" applyFont="1" applyAlignment="1">
      <alignment horizontal="center"/>
    </xf>
    <xf numFmtId="170" fontId="19" fillId="0" borderId="15" xfId="5154" applyNumberFormat="1" applyFill="1" applyBorder="1" applyAlignment="1"/>
    <xf numFmtId="8" fontId="19" fillId="0" borderId="0" xfId="0" applyNumberFormat="1" applyFont="1" applyAlignment="1">
      <alignment horizontal="center"/>
    </xf>
    <xf numFmtId="171" fontId="19" fillId="0" borderId="0" xfId="5154" applyNumberFormat="1" applyFill="1" applyBorder="1" applyAlignment="1"/>
    <xf numFmtId="171" fontId="19" fillId="0" borderId="0" xfId="5154" applyNumberFormat="1" applyFill="1" applyAlignment="1"/>
    <xf numFmtId="172" fontId="19" fillId="0" borderId="0" xfId="5154" applyNumberFormat="1" applyFill="1" applyAlignment="1"/>
    <xf numFmtId="172" fontId="19" fillId="0" borderId="2" xfId="5154" applyNumberFormat="1" applyFill="1" applyBorder="1" applyAlignment="1"/>
    <xf numFmtId="170" fontId="19" fillId="0" borderId="0" xfId="5154" applyNumberFormat="1" applyFill="1" applyBorder="1" applyAlignment="1">
      <alignment horizontal="center"/>
    </xf>
    <xf numFmtId="0" fontId="19" fillId="0" borderId="0" xfId="0" quotePrefix="1" applyNumberFormat="1" applyFont="1" applyAlignment="1">
      <alignment horizontal="left"/>
    </xf>
    <xf numFmtId="167" fontId="0" fillId="0" borderId="0" xfId="0" quotePrefix="1" applyAlignment="1">
      <alignment horizontal="centerContinuous"/>
    </xf>
    <xf numFmtId="164" fontId="19" fillId="0" borderId="0" xfId="0" applyNumberFormat="1" applyFont="1" applyAlignment="1">
      <alignment horizontal="left"/>
    </xf>
    <xf numFmtId="0" fontId="69" fillId="0" borderId="0" xfId="0" applyNumberFormat="1" applyFont="1" applyAlignment="1">
      <alignment horizontal="left"/>
    </xf>
    <xf numFmtId="0" fontId="69" fillId="0" borderId="0" xfId="0" applyNumberFormat="1" applyFont="1" applyAlignment="1">
      <alignment horizontal="center"/>
    </xf>
    <xf numFmtId="0" fontId="70" fillId="0" borderId="0" xfId="0" applyNumberFormat="1" applyFont="1" applyAlignment="1">
      <alignment horizontal="center"/>
    </xf>
    <xf numFmtId="0" fontId="70" fillId="0" borderId="2" xfId="0" applyNumberFormat="1" applyFont="1" applyBorder="1" applyAlignment="1">
      <alignment horizontal="center"/>
    </xf>
    <xf numFmtId="15" fontId="19" fillId="0" borderId="0" xfId="0" quotePrefix="1" applyNumberFormat="1" applyFont="1" applyAlignment="1">
      <alignment horizontal="centerContinuous"/>
    </xf>
    <xf numFmtId="170" fontId="19" fillId="0" borderId="0" xfId="5154" applyNumberFormat="1" applyFill="1" applyAlignment="1">
      <alignment horizontal="right"/>
    </xf>
    <xf numFmtId="0" fontId="71" fillId="0" borderId="0" xfId="0" applyNumberFormat="1" applyFont="1"/>
    <xf numFmtId="0" fontId="19" fillId="0" borderId="0" xfId="0" quotePrefix="1" applyNumberFormat="1" applyFont="1" applyAlignment="1">
      <alignment horizontal="centerContinuous"/>
    </xf>
    <xf numFmtId="0" fontId="70" fillId="0" borderId="0" xfId="0" applyNumberFormat="1" applyFont="1" applyAlignment="1">
      <alignment horizontal="centerContinuous"/>
    </xf>
    <xf numFmtId="170" fontId="19" fillId="0" borderId="0" xfId="5154" applyNumberFormat="1" applyFill="1"/>
    <xf numFmtId="0" fontId="19" fillId="0" borderId="0" xfId="0" quotePrefix="1" applyNumberFormat="1" applyFont="1"/>
    <xf numFmtId="0" fontId="20" fillId="0" borderId="0" xfId="0" quotePrefix="1" applyNumberFormat="1" applyFont="1" applyAlignment="1">
      <alignment horizontal="center"/>
    </xf>
    <xf numFmtId="170" fontId="19" fillId="0" borderId="0" xfId="5154" applyNumberFormat="1" applyFill="1" applyAlignment="1">
      <alignment horizontal="center"/>
    </xf>
    <xf numFmtId="0" fontId="20" fillId="0" borderId="0" xfId="0" applyNumberFormat="1" applyFont="1" applyAlignment="1">
      <alignment wrapText="1"/>
    </xf>
    <xf numFmtId="167" fontId="19" fillId="0" borderId="0" xfId="0" applyFont="1"/>
    <xf numFmtId="42" fontId="19" fillId="0" borderId="0" xfId="0" applyNumberFormat="1" applyFont="1"/>
    <xf numFmtId="40" fontId="19" fillId="0" borderId="0" xfId="0" applyNumberFormat="1" applyFont="1" applyAlignment="1">
      <alignment horizontal="centerContinuous"/>
    </xf>
    <xf numFmtId="40" fontId="19" fillId="0" borderId="0" xfId="0" applyNumberFormat="1" applyFont="1"/>
    <xf numFmtId="0" fontId="72" fillId="0" borderId="0" xfId="0" applyNumberFormat="1" applyFont="1" applyAlignment="1">
      <alignment horizontal="center"/>
    </xf>
    <xf numFmtId="174" fontId="19" fillId="0" borderId="0" xfId="0" quotePrefix="1" applyNumberFormat="1" applyFont="1" applyAlignment="1">
      <alignment horizontal="centerContinuous"/>
    </xf>
    <xf numFmtId="170" fontId="19" fillId="0" borderId="0" xfId="5154" applyNumberFormat="1" applyFill="1" applyAlignment="1">
      <alignment horizontal="center" vertical="center"/>
    </xf>
    <xf numFmtId="0" fontId="20" fillId="0" borderId="17" xfId="0" applyNumberFormat="1" applyFont="1" applyBorder="1" applyAlignment="1">
      <alignment horizontal="centerContinuous"/>
    </xf>
    <xf numFmtId="0" fontId="19" fillId="0" borderId="17" xfId="0" applyNumberFormat="1" applyFont="1" applyBorder="1" applyAlignment="1">
      <alignment horizontal="centerContinuous"/>
    </xf>
    <xf numFmtId="37" fontId="73" fillId="0" borderId="0" xfId="0" applyNumberFormat="1" applyFont="1" applyAlignment="1">
      <alignment horizontal="left"/>
    </xf>
    <xf numFmtId="0" fontId="19" fillId="0" borderId="0" xfId="0" applyNumberFormat="1" applyFont="1" applyAlignment="1">
      <alignment horizontal="left"/>
    </xf>
    <xf numFmtId="40" fontId="20" fillId="0" borderId="22" xfId="0" applyNumberFormat="1" applyFont="1" applyBorder="1" applyAlignment="1">
      <alignment horizontal="center"/>
    </xf>
    <xf numFmtId="170" fontId="19" fillId="0" borderId="22" xfId="5154" applyNumberFormat="1" applyFill="1" applyBorder="1" applyAlignment="1"/>
    <xf numFmtId="0" fontId="76" fillId="0" borderId="0" xfId="0" applyNumberFormat="1" applyFont="1"/>
    <xf numFmtId="170" fontId="19" fillId="0" borderId="0" xfId="5154" applyNumberFormat="1" applyFill="1" applyAlignment="1"/>
    <xf numFmtId="0" fontId="20" fillId="0" borderId="22" xfId="0" applyNumberFormat="1" applyFont="1" applyBorder="1" applyAlignment="1">
      <alignment horizontal="center"/>
    </xf>
    <xf numFmtId="167" fontId="0" fillId="0" borderId="0" xfId="0" applyAlignment="1">
      <alignment horizontal="left"/>
    </xf>
    <xf numFmtId="0" fontId="20" fillId="0" borderId="22" xfId="0" applyNumberFormat="1" applyFont="1" applyBorder="1" applyAlignment="1">
      <alignment horizontal="centerContinuous"/>
    </xf>
    <xf numFmtId="41" fontId="19" fillId="0" borderId="0" xfId="0" applyNumberFormat="1" applyFont="1"/>
    <xf numFmtId="169" fontId="19" fillId="0" borderId="0" xfId="1681" applyNumberFormat="1" applyFont="1" applyFill="1" applyAlignment="1"/>
    <xf numFmtId="41" fontId="19" fillId="0" borderId="0" xfId="1681" applyNumberFormat="1" applyFont="1" applyFill="1" applyBorder="1" applyAlignment="1"/>
    <xf numFmtId="41" fontId="19" fillId="0" borderId="0" xfId="1681" applyNumberFormat="1" applyFont="1" applyFill="1" applyAlignment="1"/>
    <xf numFmtId="3" fontId="20" fillId="0" borderId="0" xfId="0" applyNumberFormat="1" applyFont="1" applyAlignment="1">
      <alignment horizontal="center"/>
    </xf>
    <xf numFmtId="3" fontId="20" fillId="0" borderId="22" xfId="0" applyNumberFormat="1" applyFont="1" applyBorder="1" applyAlignment="1">
      <alignment horizontal="center"/>
    </xf>
    <xf numFmtId="176" fontId="19" fillId="0" borderId="0" xfId="1681" applyNumberFormat="1" applyFont="1" applyFill="1" applyProtection="1"/>
    <xf numFmtId="169" fontId="19" fillId="0" borderId="0" xfId="1681" applyNumberFormat="1" applyFont="1" applyFill="1" applyProtection="1"/>
    <xf numFmtId="164" fontId="20" fillId="0" borderId="0" xfId="0" applyNumberFormat="1" applyFont="1"/>
    <xf numFmtId="164" fontId="20" fillId="0" borderId="0" xfId="0" applyNumberFormat="1" applyFont="1" applyAlignment="1">
      <alignment horizontal="center"/>
    </xf>
    <xf numFmtId="164" fontId="20" fillId="0" borderId="15" xfId="0" applyNumberFormat="1" applyFont="1" applyBorder="1" applyAlignment="1">
      <alignment horizontal="center"/>
    </xf>
    <xf numFmtId="37" fontId="20" fillId="0" borderId="0" xfId="0" applyNumberFormat="1" applyFont="1"/>
    <xf numFmtId="37" fontId="20" fillId="0" borderId="0" xfId="0" applyNumberFormat="1" applyFont="1" applyAlignment="1">
      <alignment horizontal="center"/>
    </xf>
    <xf numFmtId="37" fontId="20" fillId="0" borderId="15" xfId="0" applyNumberFormat="1" applyFont="1" applyBorder="1" applyAlignment="1">
      <alignment horizontal="center"/>
    </xf>
    <xf numFmtId="164" fontId="20" fillId="0" borderId="22" xfId="0" applyNumberFormat="1" applyFont="1" applyBorder="1" applyAlignment="1">
      <alignment horizontal="centerContinuous"/>
    </xf>
    <xf numFmtId="0" fontId="70" fillId="0" borderId="22" xfId="0" applyNumberFormat="1" applyFont="1" applyBorder="1" applyAlignment="1">
      <alignment horizontal="centerContinuous"/>
    </xf>
    <xf numFmtId="0" fontId="74" fillId="0" borderId="0" xfId="5811" applyFont="1"/>
    <xf numFmtId="0" fontId="15" fillId="0" borderId="0" xfId="5811"/>
    <xf numFmtId="0" fontId="19" fillId="0" borderId="22" xfId="0" applyNumberFormat="1" applyFont="1" applyBorder="1" applyAlignment="1">
      <alignment horizontal="centerContinuous"/>
    </xf>
    <xf numFmtId="174" fontId="19" fillId="0" borderId="0" xfId="0" quotePrefix="1" applyNumberFormat="1" applyFont="1" applyAlignment="1">
      <alignment horizontal="center"/>
    </xf>
    <xf numFmtId="170" fontId="19" fillId="0" borderId="23" xfId="5154" applyNumberFormat="1" applyFill="1" applyBorder="1" applyAlignment="1"/>
    <xf numFmtId="0" fontId="20" fillId="0" borderId="2" xfId="0" quotePrefix="1" applyNumberFormat="1" applyFont="1" applyBorder="1" applyAlignment="1">
      <alignment horizontal="centerContinuous"/>
    </xf>
    <xf numFmtId="0" fontId="70" fillId="0" borderId="22" xfId="0" applyNumberFormat="1" applyFont="1" applyBorder="1" applyAlignment="1">
      <alignment horizontal="center"/>
    </xf>
    <xf numFmtId="169" fontId="19" fillId="0" borderId="0" xfId="2842" applyNumberFormat="1" applyFont="1"/>
    <xf numFmtId="39" fontId="19" fillId="0" borderId="0" xfId="2842" applyNumberFormat="1" applyFont="1"/>
    <xf numFmtId="164" fontId="19" fillId="0" borderId="0" xfId="2842" applyNumberFormat="1" applyFont="1"/>
    <xf numFmtId="0" fontId="19" fillId="0" borderId="0" xfId="2842" applyFont="1"/>
    <xf numFmtId="169" fontId="19" fillId="0" borderId="0" xfId="2169" applyNumberFormat="1" applyFont="1" applyFill="1" applyBorder="1" applyProtection="1"/>
    <xf numFmtId="37" fontId="19" fillId="0" borderId="0" xfId="2842" applyNumberFormat="1" applyFont="1"/>
    <xf numFmtId="0" fontId="19" fillId="0" borderId="0" xfId="2842" applyFont="1" applyAlignment="1">
      <alignment horizontal="left"/>
    </xf>
    <xf numFmtId="164" fontId="19" fillId="0" borderId="0" xfId="2842" applyNumberFormat="1" applyFont="1" applyAlignment="1">
      <alignment horizontal="left"/>
    </xf>
    <xf numFmtId="167" fontId="91" fillId="0" borderId="0" xfId="0" applyFont="1"/>
    <xf numFmtId="37" fontId="19" fillId="0" borderId="0" xfId="0" applyNumberFormat="1" applyFont="1" applyAlignment="1">
      <alignment horizontal="left"/>
    </xf>
    <xf numFmtId="0" fontId="19" fillId="0" borderId="0" xfId="13345" applyFont="1"/>
    <xf numFmtId="164" fontId="19" fillId="0" borderId="0" xfId="0" quotePrefix="1" applyNumberFormat="1" applyFont="1" applyAlignment="1">
      <alignment horizontal="left"/>
    </xf>
    <xf numFmtId="169" fontId="19" fillId="0" borderId="0" xfId="1695" applyNumberFormat="1" applyFont="1" applyFill="1"/>
    <xf numFmtId="37" fontId="19" fillId="0" borderId="0" xfId="0" applyNumberFormat="1" applyFont="1"/>
    <xf numFmtId="37" fontId="73" fillId="0" borderId="0" xfId="0" applyNumberFormat="1" applyFont="1"/>
    <xf numFmtId="164" fontId="19" fillId="0" borderId="0" xfId="0" applyNumberFormat="1" applyFont="1" applyAlignment="1">
      <alignment horizontal="center"/>
    </xf>
    <xf numFmtId="170" fontId="19" fillId="0" borderId="17" xfId="5154" applyNumberFormat="1" applyFill="1" applyBorder="1" applyAlignment="1"/>
    <xf numFmtId="164" fontId="19" fillId="0" borderId="0" xfId="0" applyNumberFormat="1" applyFont="1"/>
    <xf numFmtId="181" fontId="19" fillId="0" borderId="0" xfId="5154" applyFill="1" applyAlignment="1"/>
    <xf numFmtId="181" fontId="19" fillId="0" borderId="2" xfId="5154" applyFill="1" applyBorder="1" applyAlignment="1"/>
    <xf numFmtId="181" fontId="19" fillId="0" borderId="0" xfId="5154" applyFill="1" applyBorder="1" applyAlignment="1"/>
    <xf numFmtId="170" fontId="19" fillId="0" borderId="0" xfId="5154" applyNumberFormat="1" applyFill="1" applyBorder="1" applyAlignment="1"/>
    <xf numFmtId="181" fontId="19" fillId="0" borderId="22" xfId="5154" applyFill="1" applyBorder="1" applyAlignment="1"/>
    <xf numFmtId="181" fontId="19" fillId="0" borderId="0" xfId="5154" applyFill="1" applyAlignment="1">
      <alignment horizontal="centerContinuous"/>
    </xf>
    <xf numFmtId="181" fontId="19" fillId="0" borderId="0" xfId="5154" applyFill="1" applyBorder="1" applyAlignment="1" applyProtection="1"/>
    <xf numFmtId="181" fontId="19" fillId="0" borderId="2" xfId="5154" applyFill="1" applyBorder="1" applyAlignment="1" applyProtection="1"/>
    <xf numFmtId="167" fontId="19" fillId="0" borderId="0" xfId="1681" applyNumberFormat="1" applyFont="1" applyFill="1" applyBorder="1" applyProtection="1"/>
    <xf numFmtId="167" fontId="19" fillId="0" borderId="22" xfId="1681" applyNumberFormat="1" applyFont="1" applyFill="1" applyBorder="1" applyProtection="1"/>
    <xf numFmtId="177" fontId="19" fillId="0" borderId="0" xfId="2842" applyNumberFormat="1" applyFont="1"/>
    <xf numFmtId="177" fontId="19" fillId="0" borderId="22" xfId="2842" applyNumberFormat="1" applyFont="1" applyBorder="1"/>
    <xf numFmtId="170" fontId="19" fillId="0" borderId="22" xfId="5154" applyNumberFormat="1" applyFill="1" applyBorder="1" applyAlignment="1">
      <alignment horizontal="right"/>
    </xf>
    <xf numFmtId="0" fontId="73" fillId="0" borderId="0" xfId="0" applyNumberFormat="1" applyFont="1"/>
    <xf numFmtId="0" fontId="98" fillId="0" borderId="0" xfId="0" applyNumberFormat="1" applyFont="1" applyAlignment="1">
      <alignment horizontal="centerContinuous"/>
    </xf>
    <xf numFmtId="0" fontId="20" fillId="0" borderId="22" xfId="0" quotePrefix="1" applyNumberFormat="1" applyFont="1" applyBorder="1" applyAlignment="1">
      <alignment horizontal="center"/>
    </xf>
    <xf numFmtId="170" fontId="19" fillId="0" borderId="0" xfId="5155" applyNumberFormat="1" applyFont="1"/>
    <xf numFmtId="0" fontId="78" fillId="0" borderId="0" xfId="0" applyNumberFormat="1" applyFont="1"/>
    <xf numFmtId="0" fontId="99" fillId="0" borderId="0" xfId="0" applyNumberFormat="1" applyFont="1"/>
    <xf numFmtId="0" fontId="68" fillId="0" borderId="0" xfId="0" applyNumberFormat="1" applyFont="1" applyAlignment="1">
      <alignment horizontal="centerContinuous"/>
    </xf>
    <xf numFmtId="170" fontId="19" fillId="0" borderId="0" xfId="5155" applyNumberFormat="1" applyFont="1" applyAlignment="1">
      <alignment horizontal="right"/>
    </xf>
    <xf numFmtId="38" fontId="19" fillId="0" borderId="0" xfId="5935" applyNumberFormat="1" applyFont="1" applyFill="1" applyAlignment="1"/>
    <xf numFmtId="38" fontId="19" fillId="0" borderId="0" xfId="0" applyNumberFormat="1" applyFont="1"/>
    <xf numFmtId="38" fontId="19" fillId="0" borderId="17" xfId="14040" applyNumberFormat="1" applyFill="1" applyBorder="1" applyAlignment="1"/>
    <xf numFmtId="38" fontId="19" fillId="0" borderId="2" xfId="14040" applyNumberFormat="1" applyFill="1" applyBorder="1" applyAlignment="1"/>
    <xf numFmtId="174" fontId="19" fillId="0" borderId="0" xfId="0" quotePrefix="1" applyNumberFormat="1" applyFont="1" applyAlignment="1">
      <alignment horizontal="left"/>
    </xf>
    <xf numFmtId="170" fontId="19" fillId="0" borderId="15" xfId="14040" applyFill="1" applyBorder="1" applyAlignment="1"/>
    <xf numFmtId="170" fontId="19" fillId="0" borderId="17" xfId="14040" applyFill="1" applyBorder="1" applyAlignment="1"/>
    <xf numFmtId="170" fontId="19" fillId="0" borderId="2" xfId="14040" applyFill="1" applyBorder="1"/>
    <xf numFmtId="170" fontId="19" fillId="0" borderId="0" xfId="14040" applyFill="1" applyBorder="1" applyAlignment="1"/>
    <xf numFmtId="0" fontId="0" fillId="0" borderId="0" xfId="0" applyNumberFormat="1"/>
    <xf numFmtId="167" fontId="97" fillId="0" borderId="0" xfId="0" applyFont="1"/>
    <xf numFmtId="10" fontId="19" fillId="0" borderId="0" xfId="24620" applyNumberFormat="1" applyFont="1" applyFill="1" applyBorder="1" applyAlignment="1"/>
    <xf numFmtId="10" fontId="19" fillId="0" borderId="0" xfId="24620" applyNumberFormat="1" applyFont="1" applyFill="1" applyAlignment="1"/>
    <xf numFmtId="0" fontId="20" fillId="0" borderId="22" xfId="0" applyNumberFormat="1" applyFont="1" applyBorder="1"/>
    <xf numFmtId="167" fontId="19" fillId="0" borderId="21" xfId="1681" applyNumberFormat="1" applyFont="1" applyFill="1" applyBorder="1" applyProtection="1"/>
    <xf numFmtId="167" fontId="19" fillId="0" borderId="2" xfId="1681" applyNumberFormat="1" applyFont="1" applyFill="1" applyBorder="1" applyProtection="1"/>
    <xf numFmtId="170" fontId="19" fillId="0" borderId="0" xfId="14040" applyFill="1"/>
    <xf numFmtId="170" fontId="19" fillId="0" borderId="0" xfId="14040" applyFill="1" applyAlignment="1"/>
    <xf numFmtId="170" fontId="19" fillId="0" borderId="2" xfId="14040" applyFill="1" applyBorder="1" applyAlignment="1"/>
    <xf numFmtId="0" fontId="20" fillId="0" borderId="0" xfId="0" applyNumberFormat="1" applyFont="1" applyAlignment="1">
      <alignment horizontal="right"/>
    </xf>
    <xf numFmtId="170" fontId="19" fillId="0" borderId="0" xfId="18807" applyNumberFormat="1" applyFont="1" applyFill="1" applyAlignment="1"/>
    <xf numFmtId="170" fontId="19" fillId="0" borderId="0" xfId="18807" applyNumberFormat="1" applyFont="1" applyFill="1" applyBorder="1" applyAlignment="1"/>
    <xf numFmtId="178" fontId="19" fillId="0" borderId="0" xfId="0" quotePrefix="1" applyNumberFormat="1" applyFont="1" applyAlignment="1">
      <alignment horizontal="center"/>
    </xf>
    <xf numFmtId="178" fontId="19" fillId="0" borderId="0" xfId="0" applyNumberFormat="1" applyFont="1" applyAlignment="1">
      <alignment horizontal="center"/>
    </xf>
    <xf numFmtId="167" fontId="0" fillId="0" borderId="0" xfId="0" applyAlignment="1">
      <alignment horizontal="center"/>
    </xf>
    <xf numFmtId="0" fontId="19" fillId="0" borderId="0" xfId="0" applyNumberFormat="1" applyFont="1" applyAlignment="1">
      <alignment horizontal="justify"/>
    </xf>
    <xf numFmtId="170" fontId="19" fillId="0" borderId="19" xfId="5154" applyNumberFormat="1" applyFill="1" applyBorder="1" applyAlignment="1"/>
    <xf numFmtId="38" fontId="19" fillId="0" borderId="17" xfId="18765" applyNumberFormat="1" applyFont="1" applyFill="1" applyBorder="1" applyAlignment="1"/>
    <xf numFmtId="170" fontId="19" fillId="0" borderId="16" xfId="5154" applyNumberFormat="1" applyFill="1" applyBorder="1" applyAlignment="1"/>
    <xf numFmtId="171" fontId="19" fillId="0" borderId="19" xfId="5154" applyNumberFormat="1" applyFill="1" applyBorder="1" applyAlignment="1"/>
    <xf numFmtId="167" fontId="19" fillId="0" borderId="18" xfId="1681" applyNumberFormat="1" applyFont="1" applyFill="1" applyBorder="1" applyProtection="1"/>
    <xf numFmtId="167" fontId="19" fillId="0" borderId="34" xfId="1681" applyNumberFormat="1" applyFont="1" applyFill="1" applyBorder="1" applyProtection="1"/>
    <xf numFmtId="177" fontId="19" fillId="0" borderId="33" xfId="2842" applyNumberFormat="1" applyFont="1" applyBorder="1"/>
    <xf numFmtId="177" fontId="19" fillId="0" borderId="34" xfId="2842" applyNumberFormat="1" applyFont="1" applyBorder="1"/>
    <xf numFmtId="177" fontId="19" fillId="0" borderId="18" xfId="2842" applyNumberFormat="1" applyFont="1" applyBorder="1"/>
    <xf numFmtId="167" fontId="19" fillId="0" borderId="33" xfId="1681" applyNumberFormat="1" applyFont="1" applyFill="1" applyBorder="1" applyProtection="1"/>
    <xf numFmtId="170" fontId="19" fillId="0" borderId="34" xfId="5154" applyNumberFormat="1" applyFill="1" applyBorder="1" applyAlignment="1">
      <alignment horizontal="right"/>
    </xf>
    <xf numFmtId="170" fontId="19" fillId="0" borderId="33" xfId="5154" applyNumberFormat="1" applyFill="1" applyBorder="1" applyAlignment="1">
      <alignment horizontal="right"/>
    </xf>
    <xf numFmtId="170" fontId="19" fillId="0" borderId="21" xfId="5154" applyNumberFormat="1" applyFill="1" applyBorder="1"/>
    <xf numFmtId="170" fontId="19" fillId="0" borderId="18" xfId="5154" applyNumberFormat="1" applyFill="1" applyBorder="1"/>
    <xf numFmtId="173" fontId="19" fillId="0" borderId="0" xfId="5154" applyNumberFormat="1" applyFill="1" applyBorder="1" applyAlignment="1"/>
    <xf numFmtId="173" fontId="19" fillId="0" borderId="18" xfId="5154" applyNumberFormat="1" applyFill="1" applyBorder="1" applyAlignment="1"/>
    <xf numFmtId="181" fontId="19" fillId="0" borderId="16" xfId="5154" applyFill="1" applyBorder="1" applyAlignment="1" applyProtection="1"/>
    <xf numFmtId="181" fontId="19" fillId="0" borderId="18" xfId="5154" applyFill="1" applyBorder="1" applyAlignment="1" applyProtection="1"/>
    <xf numFmtId="0" fontId="68" fillId="0" borderId="0" xfId="0" applyNumberFormat="1" applyFont="1" applyAlignment="1">
      <alignment horizontal="center" vertical="center" textRotation="90"/>
    </xf>
    <xf numFmtId="0" fontId="68" fillId="0" borderId="0" xfId="0" applyNumberFormat="1" applyFont="1" applyAlignment="1">
      <alignment horizontal="center" vertical="top"/>
    </xf>
    <xf numFmtId="170" fontId="68" fillId="0" borderId="0" xfId="0" applyNumberFormat="1" applyFont="1" applyAlignment="1">
      <alignment horizontal="center" vertical="top"/>
    </xf>
    <xf numFmtId="164" fontId="68" fillId="0" borderId="0" xfId="0" applyNumberFormat="1" applyFont="1" applyAlignment="1">
      <alignment horizontal="center" vertical="center" textRotation="90"/>
    </xf>
    <xf numFmtId="176" fontId="20" fillId="0" borderId="17" xfId="14068" applyNumberFormat="1" applyFont="1" applyFill="1" applyBorder="1" applyAlignment="1"/>
    <xf numFmtId="176" fontId="20" fillId="0" borderId="18" xfId="14068" applyNumberFormat="1" applyFont="1" applyFill="1" applyBorder="1" applyAlignment="1"/>
    <xf numFmtId="170" fontId="19" fillId="0" borderId="0" xfId="5155" applyNumberFormat="1" applyFont="1" applyAlignment="1">
      <alignment horizontal="left"/>
    </xf>
    <xf numFmtId="38" fontId="19" fillId="0" borderId="0" xfId="24797" applyNumberFormat="1" applyFont="1" applyFill="1" applyAlignment="1">
      <alignment horizontal="right"/>
    </xf>
    <xf numFmtId="38" fontId="19" fillId="0" borderId="0" xfId="24799" applyNumberFormat="1" applyFont="1" applyFill="1" applyAlignment="1">
      <alignment horizontal="right"/>
    </xf>
    <xf numFmtId="169" fontId="19" fillId="0" borderId="0" xfId="25134" applyNumberFormat="1" applyFont="1" applyFill="1" applyAlignment="1"/>
    <xf numFmtId="38" fontId="19" fillId="0" borderId="15" xfId="13911" applyNumberFormat="1" applyFont="1" applyFill="1" applyBorder="1" applyAlignment="1"/>
    <xf numFmtId="38" fontId="23" fillId="0" borderId="0" xfId="13911" applyNumberFormat="1" applyFont="1"/>
    <xf numFmtId="38" fontId="19" fillId="0" borderId="0" xfId="14041" applyNumberFormat="1" applyFont="1"/>
    <xf numFmtId="38" fontId="23" fillId="0" borderId="0" xfId="14042" applyNumberFormat="1"/>
    <xf numFmtId="38" fontId="19" fillId="0" borderId="15" xfId="14041" applyNumberFormat="1" applyFont="1" applyBorder="1"/>
    <xf numFmtId="38" fontId="19" fillId="0" borderId="0" xfId="13911" applyNumberFormat="1" applyFont="1" applyFill="1" applyBorder="1" applyAlignment="1"/>
    <xf numFmtId="38" fontId="19" fillId="0" borderId="0" xfId="13911" applyNumberFormat="1" applyFont="1" applyFill="1" applyAlignment="1"/>
    <xf numFmtId="38" fontId="19" fillId="0" borderId="22" xfId="13911" applyNumberFormat="1" applyFont="1" applyFill="1" applyBorder="1" applyAlignment="1"/>
    <xf numFmtId="169" fontId="23" fillId="0" borderId="0" xfId="25134" applyNumberFormat="1"/>
    <xf numFmtId="169" fontId="23" fillId="0" borderId="0" xfId="25134" applyNumberFormat="1" applyFont="1"/>
    <xf numFmtId="38" fontId="19" fillId="0" borderId="0" xfId="4440" applyNumberFormat="1" applyFont="1"/>
    <xf numFmtId="38" fontId="15" fillId="0" borderId="0" xfId="13875" applyNumberFormat="1"/>
    <xf numFmtId="38" fontId="19" fillId="0" borderId="0" xfId="14040" applyNumberFormat="1" applyFill="1" applyBorder="1" applyAlignment="1"/>
    <xf numFmtId="38" fontId="23" fillId="0" borderId="0" xfId="5155" applyNumberFormat="1"/>
    <xf numFmtId="38" fontId="19" fillId="0" borderId="0" xfId="24815" applyNumberFormat="1" applyFont="1" applyFill="1" applyAlignment="1">
      <alignment horizontal="right"/>
    </xf>
    <xf numFmtId="38" fontId="19" fillId="0" borderId="0" xfId="25111" applyNumberFormat="1" applyFont="1" applyFill="1" applyAlignment="1">
      <alignment horizontal="right"/>
    </xf>
    <xf numFmtId="38" fontId="19" fillId="0" borderId="0" xfId="25115" applyNumberFormat="1" applyFont="1" applyFill="1" applyAlignment="1">
      <alignment horizontal="right"/>
    </xf>
    <xf numFmtId="38" fontId="19" fillId="0" borderId="0" xfId="25135" applyNumberFormat="1" applyFont="1" applyFill="1" applyAlignment="1">
      <alignment horizontal="right"/>
    </xf>
    <xf numFmtId="169" fontId="76" fillId="0" borderId="0" xfId="25229" applyNumberFormat="1" applyFont="1" applyFill="1" applyAlignment="1">
      <alignment horizontal="right"/>
    </xf>
    <xf numFmtId="169" fontId="76" fillId="0" borderId="0" xfId="25256" applyNumberFormat="1" applyFont="1" applyFill="1" applyAlignment="1">
      <alignment horizontal="right"/>
    </xf>
    <xf numFmtId="169" fontId="76" fillId="0" borderId="0" xfId="25263" applyNumberFormat="1" applyFont="1" applyFill="1" applyBorder="1" applyAlignment="1">
      <alignment horizontal="right"/>
    </xf>
    <xf numFmtId="169" fontId="76" fillId="0" borderId="0" xfId="25213" applyNumberFormat="1" applyFont="1" applyFill="1" applyBorder="1" applyAlignment="1">
      <alignment horizontal="right"/>
    </xf>
    <xf numFmtId="173" fontId="19" fillId="0" borderId="0" xfId="24620" applyNumberFormat="1" applyFont="1" applyFill="1" applyAlignment="1"/>
    <xf numFmtId="181" fontId="19" fillId="0" borderId="49" xfId="5154" applyFill="1" applyBorder="1" applyAlignment="1" applyProtection="1"/>
    <xf numFmtId="167" fontId="19" fillId="0" borderId="49" xfId="1681" applyNumberFormat="1" applyFont="1" applyFill="1" applyBorder="1" applyProtection="1"/>
    <xf numFmtId="177" fontId="19" fillId="0" borderId="54" xfId="2842" applyNumberFormat="1" applyFont="1" applyBorder="1"/>
    <xf numFmtId="167" fontId="97" fillId="0" borderId="0" xfId="0" applyFont="1" applyAlignment="1">
      <alignment horizontal="left"/>
    </xf>
    <xf numFmtId="14" fontId="19" fillId="0" borderId="0" xfId="0" applyNumberFormat="1" applyFont="1" applyAlignment="1">
      <alignment horizontal="centerContinuous"/>
    </xf>
    <xf numFmtId="170" fontId="19" fillId="0" borderId="22" xfId="14040" applyFill="1" applyBorder="1" applyAlignment="1"/>
    <xf numFmtId="170" fontId="73" fillId="0" borderId="0" xfId="5154" applyNumberFormat="1" applyFont="1" applyFill="1" applyAlignment="1"/>
    <xf numFmtId="170" fontId="19" fillId="0" borderId="49" xfId="14040" applyFill="1" applyBorder="1" applyAlignment="1"/>
    <xf numFmtId="0" fontId="19" fillId="0" borderId="0" xfId="4440" applyNumberFormat="1" applyFont="1"/>
    <xf numFmtId="49" fontId="20" fillId="0" borderId="22" xfId="0" applyNumberFormat="1" applyFont="1" applyBorder="1" applyAlignment="1">
      <alignment horizontal="center"/>
    </xf>
    <xf numFmtId="175" fontId="20" fillId="0" borderId="15" xfId="0" quotePrefix="1" applyNumberFormat="1" applyFont="1" applyBorder="1" applyAlignment="1">
      <alignment horizontal="center"/>
    </xf>
    <xf numFmtId="0" fontId="19" fillId="0" borderId="0" xfId="0" applyNumberFormat="1" applyFont="1" applyAlignment="1">
      <alignment vertical="center"/>
    </xf>
    <xf numFmtId="177" fontId="19" fillId="0" borderId="55" xfId="2842" applyNumberFormat="1" applyFont="1" applyBorder="1"/>
    <xf numFmtId="182" fontId="19" fillId="0" borderId="0" xfId="0" applyNumberFormat="1" applyFont="1"/>
    <xf numFmtId="170" fontId="19" fillId="0" borderId="49" xfId="5154" applyNumberFormat="1" applyFill="1" applyBorder="1" applyAlignment="1"/>
    <xf numFmtId="38" fontId="23" fillId="0" borderId="16" xfId="5155" applyNumberFormat="1" applyBorder="1"/>
    <xf numFmtId="167" fontId="19" fillId="0" borderId="0" xfId="1681" applyNumberFormat="1" applyFont="1" applyFill="1" applyBorder="1" applyAlignment="1" applyProtection="1">
      <alignment horizontal="center"/>
    </xf>
    <xf numFmtId="38" fontId="19" fillId="0" borderId="0" xfId="14040" applyNumberFormat="1" applyFill="1" applyAlignment="1"/>
    <xf numFmtId="0" fontId="19" fillId="0" borderId="0" xfId="0" applyNumberFormat="1" applyFont="1" applyAlignment="1">
      <alignment horizontal="left" vertical="top"/>
    </xf>
    <xf numFmtId="164" fontId="80" fillId="63" borderId="56" xfId="0" applyNumberFormat="1" applyFont="1" applyFill="1" applyBorder="1"/>
    <xf numFmtId="43" fontId="19" fillId="0" borderId="0" xfId="25163" applyFont="1" applyFill="1" applyAlignment="1"/>
    <xf numFmtId="169" fontId="19" fillId="0" borderId="61" xfId="1681" applyNumberFormat="1" applyFont="1" applyFill="1" applyBorder="1" applyAlignment="1"/>
    <xf numFmtId="169" fontId="76" fillId="0" borderId="61" xfId="1681" applyNumberFormat="1" applyFont="1" applyFill="1" applyBorder="1" applyAlignment="1"/>
    <xf numFmtId="43" fontId="19" fillId="0" borderId="0" xfId="1681" applyFont="1" applyFill="1" applyBorder="1" applyAlignment="1"/>
    <xf numFmtId="43" fontId="19" fillId="0" borderId="0" xfId="25163" applyFont="1" applyFill="1" applyBorder="1" applyAlignment="1"/>
    <xf numFmtId="169" fontId="19" fillId="0" borderId="0" xfId="25163" applyNumberFormat="1" applyFont="1" applyFill="1" applyBorder="1" applyAlignment="1"/>
    <xf numFmtId="169" fontId="19" fillId="0" borderId="0" xfId="1681" applyNumberFormat="1" applyFont="1" applyFill="1" applyBorder="1" applyAlignment="1"/>
    <xf numFmtId="169" fontId="19" fillId="0" borderId="16" xfId="25163" applyNumberFormat="1" applyFont="1" applyFill="1" applyBorder="1" applyAlignment="1"/>
    <xf numFmtId="169" fontId="19" fillId="0" borderId="63" xfId="1681" applyNumberFormat="1" applyFont="1" applyFill="1" applyBorder="1" applyAlignment="1"/>
    <xf numFmtId="183" fontId="19" fillId="0" borderId="0" xfId="25163" applyNumberFormat="1" applyFont="1" applyFill="1" applyAlignment="1"/>
    <xf numFmtId="184" fontId="19" fillId="0" borderId="0" xfId="24620" applyNumberFormat="1" applyFont="1" applyFill="1" applyAlignment="1"/>
    <xf numFmtId="38" fontId="20" fillId="0" borderId="0" xfId="5935" applyNumberFormat="1" applyFont="1" applyFill="1" applyAlignment="1">
      <alignment horizontal="centerContinuous"/>
    </xf>
    <xf numFmtId="38" fontId="20" fillId="0" borderId="0" xfId="5935" applyNumberFormat="1" applyFont="1" applyFill="1" applyAlignment="1">
      <alignment horizontal="right"/>
    </xf>
    <xf numFmtId="38" fontId="20" fillId="0" borderId="0" xfId="5935" applyNumberFormat="1" applyFont="1" applyFill="1" applyBorder="1" applyAlignment="1">
      <alignment horizontal="center"/>
    </xf>
    <xf numFmtId="43" fontId="137" fillId="0" borderId="0" xfId="25157" applyFont="1" applyFill="1" applyBorder="1"/>
    <xf numFmtId="0" fontId="138" fillId="0" borderId="0" xfId="25630" applyNumberFormat="1" applyFill="1" applyAlignment="1"/>
    <xf numFmtId="0" fontId="139" fillId="0" borderId="0" xfId="0" applyNumberFormat="1" applyFont="1" applyAlignment="1">
      <alignment horizontal="centerContinuous"/>
    </xf>
    <xf numFmtId="0" fontId="16" fillId="0" borderId="0" xfId="0" applyNumberFormat="1" applyFont="1"/>
    <xf numFmtId="0" fontId="16" fillId="0" borderId="0" xfId="0" applyNumberFormat="1" applyFont="1" applyAlignment="1">
      <alignment horizontal="centerContinuous"/>
    </xf>
    <xf numFmtId="0" fontId="139" fillId="0" borderId="0" xfId="0" applyNumberFormat="1" applyFont="1" applyAlignment="1">
      <alignment horizontal="right"/>
    </xf>
    <xf numFmtId="0" fontId="16" fillId="0" borderId="0" xfId="0" applyNumberFormat="1" applyFont="1" applyAlignment="1">
      <alignment horizontal="left"/>
    </xf>
    <xf numFmtId="0" fontId="16" fillId="0" borderId="0" xfId="0" applyNumberFormat="1" applyFont="1" applyAlignment="1">
      <alignment horizontal="center"/>
    </xf>
    <xf numFmtId="170" fontId="16" fillId="0" borderId="0" xfId="5155" applyNumberFormat="1" applyFont="1"/>
    <xf numFmtId="170" fontId="16" fillId="0" borderId="23" xfId="5155" applyNumberFormat="1" applyFont="1" applyBorder="1"/>
    <xf numFmtId="0" fontId="139" fillId="0" borderId="0" xfId="0" applyNumberFormat="1" applyFont="1" applyAlignment="1">
      <alignment horizontal="left"/>
    </xf>
    <xf numFmtId="43" fontId="142" fillId="0" borderId="0" xfId="25157" applyFont="1" applyFill="1" applyBorder="1"/>
    <xf numFmtId="43" fontId="142" fillId="0" borderId="2" xfId="25157" quotePrefix="1" applyFont="1" applyFill="1" applyBorder="1" applyAlignment="1">
      <alignment horizontal="center"/>
    </xf>
    <xf numFmtId="43" fontId="142" fillId="0" borderId="0" xfId="25157" applyFont="1" applyFill="1" applyBorder="1" applyAlignment="1">
      <alignment horizontal="right"/>
    </xf>
    <xf numFmtId="169" fontId="143" fillId="0" borderId="0" xfId="25157" applyNumberFormat="1" applyFont="1" applyFill="1" applyBorder="1"/>
    <xf numFmtId="0" fontId="143" fillId="0" borderId="0" xfId="0" applyNumberFormat="1" applyFont="1" applyAlignment="1">
      <alignment horizontal="right"/>
    </xf>
    <xf numFmtId="169" fontId="143" fillId="0" borderId="0" xfId="0" applyNumberFormat="1" applyFont="1"/>
    <xf numFmtId="170" fontId="19" fillId="0" borderId="0" xfId="5155" applyNumberFormat="1" applyFont="1" applyAlignment="1">
      <alignment horizontal="center"/>
    </xf>
    <xf numFmtId="0" fontId="19" fillId="0" borderId="0" xfId="0" applyNumberFormat="1" applyFont="1" applyAlignment="1">
      <alignment vertical="top"/>
    </xf>
    <xf numFmtId="167" fontId="0" fillId="0" borderId="0" xfId="0" applyAlignment="1">
      <alignment vertical="top"/>
    </xf>
    <xf numFmtId="167" fontId="0" fillId="0" borderId="0" xfId="0" applyAlignment="1">
      <alignment horizontal="center" vertical="center" wrapText="1"/>
    </xf>
    <xf numFmtId="170" fontId="20" fillId="0" borderId="0" xfId="5155" applyNumberFormat="1" applyFont="1" applyAlignment="1">
      <alignment horizontal="center"/>
    </xf>
    <xf numFmtId="185" fontId="20" fillId="0" borderId="2" xfId="5155" applyNumberFormat="1" applyFont="1" applyBorder="1" applyAlignment="1">
      <alignment horizontal="center"/>
    </xf>
    <xf numFmtId="170" fontId="20" fillId="0" borderId="2" xfId="5155" applyNumberFormat="1" applyFont="1" applyBorder="1" applyAlignment="1">
      <alignment horizontal="center"/>
    </xf>
    <xf numFmtId="0" fontId="99" fillId="0" borderId="0" xfId="0" applyNumberFormat="1" applyFont="1" applyAlignment="1">
      <alignment horizontal="left"/>
    </xf>
    <xf numFmtId="186" fontId="19" fillId="0" borderId="0" xfId="1681" applyNumberFormat="1" applyFont="1" applyFill="1" applyAlignment="1"/>
    <xf numFmtId="10" fontId="19" fillId="0" borderId="0" xfId="25188" applyNumberFormat="1" applyFont="1" applyFill="1" applyAlignment="1"/>
    <xf numFmtId="10" fontId="23" fillId="0" borderId="0" xfId="25188" applyNumberFormat="1" applyFill="1" applyBorder="1" applyAlignment="1"/>
    <xf numFmtId="0" fontId="19" fillId="0" borderId="0" xfId="14042" applyNumberFormat="1" applyFont="1"/>
    <xf numFmtId="0" fontId="19" fillId="0" borderId="0" xfId="14042" applyNumberFormat="1" applyFont="1" applyAlignment="1">
      <alignment horizontal="center"/>
    </xf>
    <xf numFmtId="0" fontId="20" fillId="0" borderId="0" xfId="14042" applyNumberFormat="1" applyFont="1" applyAlignment="1">
      <alignment horizontal="right"/>
    </xf>
    <xf numFmtId="1" fontId="20" fillId="0" borderId="2" xfId="1682" quotePrefix="1" applyNumberFormat="1" applyFont="1" applyFill="1" applyBorder="1" applyAlignment="1">
      <alignment horizontal="center"/>
    </xf>
    <xf numFmtId="1" fontId="19" fillId="0" borderId="0" xfId="14042" applyNumberFormat="1" applyFont="1" applyAlignment="1">
      <alignment horizontal="right"/>
    </xf>
    <xf numFmtId="38" fontId="19" fillId="0" borderId="0" xfId="1682" applyNumberFormat="1" applyFont="1" applyFill="1" applyAlignment="1"/>
    <xf numFmtId="0" fontId="19" fillId="0" borderId="0" xfId="14042" applyNumberFormat="1" applyFont="1" applyAlignment="1">
      <alignment horizontal="right"/>
    </xf>
    <xf numFmtId="38" fontId="19" fillId="0" borderId="0" xfId="1682" applyNumberFormat="1" applyFont="1" applyFill="1" applyAlignment="1">
      <alignment horizontal="right"/>
    </xf>
    <xf numFmtId="0" fontId="144" fillId="0" borderId="0" xfId="14042" applyNumberFormat="1" applyFont="1"/>
    <xf numFmtId="169" fontId="19" fillId="0" borderId="0" xfId="14042" applyNumberFormat="1" applyFont="1"/>
    <xf numFmtId="38" fontId="19" fillId="0" borderId="17" xfId="1682" applyNumberFormat="1" applyFont="1" applyFill="1" applyBorder="1" applyAlignment="1"/>
    <xf numFmtId="38" fontId="76" fillId="0" borderId="0" xfId="1682" applyNumberFormat="1" applyFont="1" applyFill="1" applyAlignment="1"/>
    <xf numFmtId="38" fontId="76" fillId="0" borderId="0" xfId="1682" applyNumberFormat="1" applyFont="1" applyFill="1" applyAlignment="1">
      <alignment horizontal="right"/>
    </xf>
    <xf numFmtId="38" fontId="76" fillId="0" borderId="0" xfId="1682" applyNumberFormat="1" applyFont="1" applyFill="1" applyBorder="1" applyAlignment="1">
      <alignment horizontal="right"/>
    </xf>
    <xf numFmtId="38" fontId="19" fillId="0" borderId="2" xfId="1682" applyNumberFormat="1" applyFont="1" applyFill="1" applyBorder="1" applyAlignment="1"/>
    <xf numFmtId="43" fontId="19" fillId="0" borderId="0" xfId="1681" applyFont="1" applyFill="1" applyAlignment="1">
      <alignment horizontal="right"/>
    </xf>
    <xf numFmtId="43" fontId="19" fillId="0" borderId="0" xfId="1681" applyFont="1" applyFill="1" applyAlignment="1"/>
    <xf numFmtId="38" fontId="19" fillId="0" borderId="23" xfId="1682" applyNumberFormat="1" applyFont="1" applyFill="1" applyBorder="1" applyAlignment="1"/>
    <xf numFmtId="38" fontId="19" fillId="0" borderId="23" xfId="14158" applyNumberFormat="1" applyFont="1" applyFill="1" applyBorder="1" applyAlignment="1"/>
    <xf numFmtId="38" fontId="19" fillId="0" borderId="2" xfId="1682" applyNumberFormat="1" applyFont="1" applyFill="1" applyBorder="1" applyAlignment="1">
      <alignment horizontal="right"/>
    </xf>
    <xf numFmtId="38" fontId="19" fillId="0" borderId="2" xfId="25135" applyNumberFormat="1" applyFont="1" applyFill="1" applyBorder="1" applyAlignment="1">
      <alignment horizontal="right"/>
    </xf>
    <xf numFmtId="167" fontId="23" fillId="0" borderId="0" xfId="14042"/>
    <xf numFmtId="38" fontId="20" fillId="0" borderId="2" xfId="1682" applyNumberFormat="1" applyFont="1" applyFill="1" applyBorder="1" applyAlignment="1"/>
    <xf numFmtId="40" fontId="19" fillId="0" borderId="0" xfId="1682" applyFont="1" applyFill="1" applyAlignment="1"/>
    <xf numFmtId="38" fontId="19" fillId="0" borderId="2" xfId="24797" applyNumberFormat="1" applyFont="1" applyFill="1" applyBorder="1" applyAlignment="1">
      <alignment horizontal="right"/>
    </xf>
    <xf numFmtId="38" fontId="20" fillId="0" borderId="0" xfId="1682" applyNumberFormat="1" applyFont="1" applyFill="1" applyBorder="1" applyAlignment="1"/>
    <xf numFmtId="38" fontId="20" fillId="0" borderId="16" xfId="1682" applyNumberFormat="1" applyFont="1" applyFill="1" applyBorder="1" applyAlignment="1"/>
    <xf numFmtId="167" fontId="23" fillId="0" borderId="0" xfId="14042" applyAlignment="1">
      <alignment horizontal="left"/>
    </xf>
    <xf numFmtId="9" fontId="19" fillId="0" borderId="0" xfId="5800" applyFont="1" applyFill="1" applyAlignment="1"/>
    <xf numFmtId="9" fontId="19" fillId="0" borderId="0" xfId="25188" applyFont="1" applyFill="1" applyAlignment="1"/>
    <xf numFmtId="10" fontId="19" fillId="0" borderId="0" xfId="14042" applyNumberFormat="1" applyFont="1"/>
    <xf numFmtId="0" fontId="20" fillId="0" borderId="0" xfId="14042" applyNumberFormat="1" applyFont="1" applyAlignment="1">
      <alignment horizontal="centerContinuous"/>
    </xf>
    <xf numFmtId="167" fontId="23" fillId="0" borderId="0" xfId="14042" applyAlignment="1">
      <alignment horizontal="centerContinuous"/>
    </xf>
    <xf numFmtId="0" fontId="20" fillId="0" borderId="2" xfId="14042" quotePrefix="1" applyNumberFormat="1" applyFont="1" applyBorder="1" applyAlignment="1">
      <alignment horizontal="centerContinuous"/>
    </xf>
    <xf numFmtId="0" fontId="19" fillId="0" borderId="2" xfId="14042" applyNumberFormat="1" applyFont="1" applyBorder="1" applyAlignment="1">
      <alignment horizontal="centerContinuous"/>
    </xf>
    <xf numFmtId="0" fontId="20" fillId="0" borderId="0" xfId="14042" applyNumberFormat="1" applyFont="1"/>
    <xf numFmtId="0" fontId="20" fillId="0" borderId="0" xfId="14042" applyNumberFormat="1" applyFont="1" applyAlignment="1">
      <alignment horizontal="center"/>
    </xf>
    <xf numFmtId="0" fontId="20" fillId="0" borderId="2" xfId="14042" applyNumberFormat="1" applyFont="1" applyBorder="1" applyAlignment="1">
      <alignment horizontal="center"/>
    </xf>
    <xf numFmtId="170" fontId="19" fillId="0" borderId="0" xfId="25631" applyNumberFormat="1" applyFill="1" applyBorder="1" applyAlignment="1"/>
    <xf numFmtId="170" fontId="19" fillId="0" borderId="0" xfId="25631" applyNumberFormat="1" applyFill="1" applyAlignment="1"/>
    <xf numFmtId="170" fontId="19" fillId="0" borderId="15" xfId="25631" applyNumberFormat="1" applyFill="1" applyBorder="1" applyAlignment="1"/>
    <xf numFmtId="170" fontId="19" fillId="0" borderId="23" xfId="25631" applyNumberFormat="1" applyFill="1" applyBorder="1" applyAlignment="1"/>
    <xf numFmtId="170" fontId="19" fillId="0" borderId="16" xfId="25631" applyNumberFormat="1" applyFill="1" applyBorder="1" applyAlignment="1"/>
    <xf numFmtId="170" fontId="19" fillId="0" borderId="2" xfId="25631" applyNumberFormat="1" applyFill="1" applyBorder="1" applyAlignment="1"/>
    <xf numFmtId="0" fontId="19" fillId="64" borderId="0" xfId="4440" applyNumberFormat="1" applyFont="1" applyFill="1"/>
    <xf numFmtId="0" fontId="19" fillId="64" borderId="0" xfId="14042" applyNumberFormat="1" applyFont="1" applyFill="1"/>
    <xf numFmtId="10" fontId="19" fillId="64" borderId="0" xfId="25188" applyNumberFormat="1" applyFont="1" applyFill="1" applyAlignment="1"/>
    <xf numFmtId="0" fontId="141" fillId="0" borderId="0" xfId="0" applyNumberFormat="1" applyFont="1" applyAlignment="1">
      <alignment horizontal="left"/>
    </xf>
    <xf numFmtId="0" fontId="140" fillId="0" borderId="0" xfId="0" applyNumberFormat="1" applyFont="1" applyAlignment="1">
      <alignment horizontal="left"/>
    </xf>
    <xf numFmtId="170" fontId="139" fillId="0" borderId="16" xfId="5155" applyNumberFormat="1" applyFont="1" applyBorder="1"/>
    <xf numFmtId="0" fontId="20" fillId="0" borderId="0" xfId="14042" quotePrefix="1" applyNumberFormat="1" applyFont="1"/>
    <xf numFmtId="0" fontId="76" fillId="0" borderId="0" xfId="14042" applyNumberFormat="1" applyFont="1"/>
    <xf numFmtId="0" fontId="20" fillId="0" borderId="0" xfId="0" applyNumberFormat="1" applyFont="1" applyAlignment="1">
      <alignment vertical="top"/>
    </xf>
    <xf numFmtId="0" fontId="99" fillId="0" borderId="0" xfId="0" applyNumberFormat="1" applyFont="1" applyAlignment="1">
      <alignment vertical="top"/>
    </xf>
    <xf numFmtId="0" fontId="19" fillId="0" borderId="0" xfId="0" applyNumberFormat="1" applyFont="1" applyAlignment="1">
      <alignment horizontal="left" vertical="top" wrapText="1"/>
    </xf>
    <xf numFmtId="0" fontId="20" fillId="65" borderId="0" xfId="0" applyNumberFormat="1" applyFont="1" applyFill="1" applyAlignment="1">
      <alignment horizontal="centerContinuous"/>
    </xf>
    <xf numFmtId="0" fontId="19" fillId="65" borderId="0" xfId="0" applyNumberFormat="1" applyFont="1" applyFill="1" applyAlignment="1">
      <alignment horizontal="centerContinuous"/>
    </xf>
    <xf numFmtId="0" fontId="20" fillId="65" borderId="0" xfId="0" applyNumberFormat="1" applyFont="1" applyFill="1" applyAlignment="1">
      <alignment horizontal="right"/>
    </xf>
    <xf numFmtId="0" fontId="19" fillId="65" borderId="0" xfId="0" applyNumberFormat="1" applyFont="1" applyFill="1"/>
    <xf numFmtId="0" fontId="20" fillId="65" borderId="0" xfId="0" applyNumberFormat="1" applyFont="1" applyFill="1"/>
    <xf numFmtId="0" fontId="20" fillId="65" borderId="0" xfId="0" applyNumberFormat="1" applyFont="1" applyFill="1" applyAlignment="1">
      <alignment horizontal="center"/>
    </xf>
    <xf numFmtId="0" fontId="20" fillId="65" borderId="15" xfId="0" applyNumberFormat="1" applyFont="1" applyFill="1" applyBorder="1" applyAlignment="1">
      <alignment horizontal="center"/>
    </xf>
    <xf numFmtId="0" fontId="19" fillId="65" borderId="0" xfId="0" applyNumberFormat="1" applyFont="1" applyFill="1" applyAlignment="1">
      <alignment horizontal="center"/>
    </xf>
    <xf numFmtId="170" fontId="19" fillId="65" borderId="0" xfId="14040" applyFill="1" applyAlignment="1"/>
    <xf numFmtId="170" fontId="19" fillId="65" borderId="0" xfId="5154" applyNumberFormat="1" applyFill="1" applyAlignment="1"/>
    <xf numFmtId="167" fontId="0" fillId="65" borderId="0" xfId="0" applyFill="1"/>
    <xf numFmtId="170" fontId="19" fillId="65" borderId="2" xfId="14040" applyFill="1" applyBorder="1" applyAlignment="1"/>
    <xf numFmtId="170" fontId="19" fillId="65" borderId="2" xfId="5154" applyNumberFormat="1" applyFill="1" applyBorder="1" applyAlignment="1"/>
    <xf numFmtId="0" fontId="20" fillId="65" borderId="0" xfId="0" applyNumberFormat="1" applyFont="1" applyFill="1" applyAlignment="1">
      <alignment horizontal="left"/>
    </xf>
    <xf numFmtId="170" fontId="19" fillId="65" borderId="0" xfId="14040" applyFill="1"/>
    <xf numFmtId="170" fontId="19" fillId="65" borderId="20" xfId="5154" applyNumberFormat="1" applyFill="1" applyBorder="1" applyAlignment="1"/>
    <xf numFmtId="170" fontId="19" fillId="65" borderId="0" xfId="14040" applyFill="1" applyBorder="1" applyAlignment="1"/>
    <xf numFmtId="170" fontId="19" fillId="65" borderId="19" xfId="5154" applyNumberFormat="1" applyFill="1" applyBorder="1" applyAlignment="1"/>
    <xf numFmtId="170" fontId="19" fillId="65" borderId="18" xfId="5154" applyNumberFormat="1" applyFill="1" applyBorder="1" applyAlignment="1"/>
    <xf numFmtId="169" fontId="19" fillId="0" borderId="0" xfId="0" applyNumberFormat="1" applyFont="1"/>
    <xf numFmtId="169" fontId="19" fillId="0" borderId="0" xfId="14068" applyNumberFormat="1" applyFont="1" applyFill="1" applyAlignment="1"/>
    <xf numFmtId="0" fontId="127" fillId="0" borderId="0" xfId="0" applyNumberFormat="1" applyFont="1" applyAlignment="1">
      <alignment horizontal="left"/>
    </xf>
    <xf numFmtId="167" fontId="0" fillId="0" borderId="0" xfId="14042" applyFont="1" applyAlignment="1">
      <alignment horizontal="centerContinuous"/>
    </xf>
    <xf numFmtId="40" fontId="19" fillId="0" borderId="0" xfId="5935" applyFont="1" applyFill="1" applyAlignment="1"/>
    <xf numFmtId="38" fontId="19" fillId="0" borderId="23" xfId="18778" applyNumberFormat="1" applyFont="1" applyFill="1" applyBorder="1" applyAlignment="1"/>
    <xf numFmtId="38" fontId="19" fillId="0" borderId="0" xfId="14042" applyNumberFormat="1" applyFont="1"/>
    <xf numFmtId="0" fontId="146" fillId="0" borderId="0" xfId="14042" applyNumberFormat="1" applyFont="1"/>
    <xf numFmtId="169" fontId="76" fillId="0" borderId="0" xfId="25264" applyNumberFormat="1" applyFont="1" applyFill="1" applyBorder="1" applyAlignment="1">
      <alignment horizontal="right"/>
    </xf>
    <xf numFmtId="38" fontId="19" fillId="0" borderId="0" xfId="1682" applyNumberFormat="1" applyFont="1" applyFill="1" applyBorder="1" applyAlignment="1">
      <alignment horizontal="right"/>
    </xf>
    <xf numFmtId="38" fontId="19" fillId="0" borderId="0" xfId="24783" applyNumberFormat="1" applyFont="1" applyFill="1" applyBorder="1" applyAlignment="1">
      <alignment horizontal="right"/>
    </xf>
    <xf numFmtId="164" fontId="80" fillId="63" borderId="56" xfId="0" applyNumberFormat="1" applyFont="1" applyFill="1" applyBorder="1" applyAlignment="1">
      <alignment wrapText="1"/>
    </xf>
    <xf numFmtId="38" fontId="19" fillId="0" borderId="0" xfId="5935" applyNumberFormat="1" applyFont="1" applyFill="1" applyAlignment="1">
      <alignment horizontal="right"/>
    </xf>
    <xf numFmtId="0" fontId="68" fillId="66" borderId="22" xfId="0" applyNumberFormat="1" applyFont="1" applyFill="1" applyBorder="1" applyAlignment="1">
      <alignment horizontal="center" vertical="center" wrapText="1"/>
    </xf>
    <xf numFmtId="167" fontId="76" fillId="0" borderId="0" xfId="0" applyFont="1" applyAlignment="1">
      <alignment vertical="center" wrapText="1"/>
    </xf>
    <xf numFmtId="38" fontId="76" fillId="0" borderId="0" xfId="24799" applyNumberFormat="1" applyFont="1" applyFill="1" applyAlignment="1">
      <alignment horizontal="right"/>
    </xf>
    <xf numFmtId="0" fontId="20" fillId="0" borderId="0" xfId="4440" applyNumberFormat="1" applyFont="1" applyAlignment="1">
      <alignment horizontal="centerContinuous"/>
    </xf>
    <xf numFmtId="0" fontId="145" fillId="0" borderId="0" xfId="4440" applyNumberFormat="1" applyFont="1" applyAlignment="1">
      <alignment horizontal="centerContinuous"/>
    </xf>
    <xf numFmtId="167" fontId="23" fillId="0" borderId="0" xfId="4440" applyAlignment="1">
      <alignment horizontal="centerContinuous"/>
    </xf>
    <xf numFmtId="0" fontId="134" fillId="0" borderId="0" xfId="4440" applyNumberFormat="1" applyFont="1"/>
    <xf numFmtId="0" fontId="19" fillId="0" borderId="23" xfId="4440" applyNumberFormat="1" applyFont="1" applyBorder="1"/>
    <xf numFmtId="0" fontId="19" fillId="0" borderId="60" xfId="4440" applyNumberFormat="1" applyFont="1" applyBorder="1"/>
    <xf numFmtId="167" fontId="19" fillId="0" borderId="0" xfId="4440" applyFont="1" applyAlignment="1">
      <alignment horizontal="centerContinuous"/>
    </xf>
    <xf numFmtId="0" fontId="19" fillId="0" borderId="62" xfId="4440" applyNumberFormat="1" applyFont="1" applyBorder="1"/>
    <xf numFmtId="167" fontId="23" fillId="0" borderId="0" xfId="4440"/>
    <xf numFmtId="0" fontId="20" fillId="0" borderId="15" xfId="4440" applyNumberFormat="1" applyFont="1" applyBorder="1" applyAlignment="1">
      <alignment horizontal="center"/>
    </xf>
    <xf numFmtId="0" fontId="20" fillId="0" borderId="0" xfId="4440" applyNumberFormat="1" applyFont="1" applyAlignment="1">
      <alignment horizontal="center"/>
    </xf>
    <xf numFmtId="0" fontId="20" fillId="0" borderId="0" xfId="4440" applyNumberFormat="1" applyFont="1" applyAlignment="1">
      <alignment horizontal="left"/>
    </xf>
    <xf numFmtId="43" fontId="19" fillId="0" borderId="0" xfId="4440" applyNumberFormat="1" applyFont="1"/>
    <xf numFmtId="0" fontId="19" fillId="0" borderId="0" xfId="4440" applyNumberFormat="1" applyFont="1" applyAlignment="1">
      <alignment horizontal="center"/>
    </xf>
    <xf numFmtId="0" fontId="19" fillId="0" borderId="0" xfId="4440" applyNumberFormat="1" applyFont="1" applyAlignment="1">
      <alignment horizontal="left"/>
    </xf>
    <xf numFmtId="0" fontId="145" fillId="0" borderId="0" xfId="4440" applyNumberFormat="1" applyFont="1"/>
    <xf numFmtId="43" fontId="19" fillId="66" borderId="18" xfId="25163" applyFont="1" applyFill="1" applyBorder="1" applyAlignment="1"/>
    <xf numFmtId="167" fontId="149" fillId="0" borderId="0" xfId="4440" applyFont="1" applyAlignment="1">
      <alignment horizontal="center"/>
    </xf>
    <xf numFmtId="0" fontId="19" fillId="0" borderId="0" xfId="4440" applyNumberFormat="1" applyFont="1" applyAlignment="1">
      <alignment horizontal="right"/>
    </xf>
    <xf numFmtId="0" fontId="149" fillId="0" borderId="0" xfId="4440" applyNumberFormat="1" applyFont="1"/>
    <xf numFmtId="0" fontId="19" fillId="0" borderId="2" xfId="4440" applyNumberFormat="1" applyFont="1" applyBorder="1"/>
    <xf numFmtId="0" fontId="19" fillId="0" borderId="64" xfId="4440" applyNumberFormat="1" applyFont="1" applyBorder="1"/>
    <xf numFmtId="43" fontId="149" fillId="0" borderId="0" xfId="25163" applyFont="1" applyFill="1" applyAlignment="1"/>
    <xf numFmtId="0" fontId="19" fillId="0" borderId="0" xfId="4440" quotePrefix="1" applyNumberFormat="1" applyFont="1" applyAlignment="1">
      <alignment horizontal="left"/>
    </xf>
    <xf numFmtId="0" fontId="149" fillId="0" borderId="0" xfId="4440" quotePrefix="1" applyNumberFormat="1" applyFont="1" applyAlignment="1">
      <alignment horizontal="left"/>
    </xf>
    <xf numFmtId="0" fontId="135" fillId="0" borderId="0" xfId="4440" applyNumberFormat="1" applyFont="1"/>
    <xf numFmtId="0" fontId="136" fillId="0" borderId="0" xfId="4440" applyNumberFormat="1" applyFont="1"/>
    <xf numFmtId="176" fontId="20" fillId="0" borderId="0" xfId="14068" applyNumberFormat="1" applyFont="1" applyFill="1" applyBorder="1" applyAlignment="1"/>
    <xf numFmtId="170" fontId="19" fillId="67" borderId="22" xfId="5155" applyNumberFormat="1" applyFont="1" applyFill="1" applyBorder="1"/>
    <xf numFmtId="170" fontId="19" fillId="67" borderId="0" xfId="5155" applyNumberFormat="1" applyFont="1" applyFill="1"/>
    <xf numFmtId="170" fontId="19" fillId="67" borderId="17" xfId="5155" applyNumberFormat="1" applyFont="1" applyFill="1" applyBorder="1"/>
    <xf numFmtId="170" fontId="19" fillId="67" borderId="18" xfId="5155" applyNumberFormat="1" applyFont="1" applyFill="1" applyBorder="1"/>
    <xf numFmtId="170" fontId="19" fillId="67" borderId="19" xfId="5155" applyNumberFormat="1" applyFont="1" applyFill="1" applyBorder="1"/>
    <xf numFmtId="167" fontId="70" fillId="0" borderId="0" xfId="0" applyFont="1" applyAlignment="1">
      <alignment wrapText="1"/>
    </xf>
    <xf numFmtId="167" fontId="19" fillId="0" borderId="0" xfId="0" applyFont="1" applyAlignment="1">
      <alignment horizontal="centerContinuous"/>
    </xf>
    <xf numFmtId="167" fontId="98" fillId="0" borderId="0" xfId="0" applyFont="1" applyAlignment="1">
      <alignment horizontal="centerContinuous"/>
    </xf>
    <xf numFmtId="167" fontId="68" fillId="0" borderId="2" xfId="0" applyFont="1" applyBorder="1" applyAlignment="1">
      <alignment horizontal="center" vertical="center" wrapText="1"/>
    </xf>
    <xf numFmtId="167" fontId="68" fillId="0" borderId="0" xfId="0" applyFont="1" applyAlignment="1">
      <alignment horizontal="centerContinuous"/>
    </xf>
    <xf numFmtId="167" fontId="20" fillId="0" borderId="49" xfId="0" applyFont="1" applyBorder="1"/>
    <xf numFmtId="167" fontId="19" fillId="0" borderId="49" xfId="0" applyFont="1" applyBorder="1"/>
    <xf numFmtId="167" fontId="20" fillId="0" borderId="0" xfId="0" applyFont="1"/>
    <xf numFmtId="167" fontId="19" fillId="68" borderId="0" xfId="0" applyFont="1" applyFill="1"/>
    <xf numFmtId="176" fontId="19" fillId="0" borderId="0" xfId="5795" applyNumberFormat="1" applyFont="1" applyFill="1" applyBorder="1"/>
    <xf numFmtId="173" fontId="19" fillId="0" borderId="0" xfId="24620" applyNumberFormat="1" applyFont="1" applyFill="1" applyBorder="1"/>
    <xf numFmtId="176" fontId="19" fillId="69" borderId="18" xfId="5795" applyNumberFormat="1" applyFont="1" applyFill="1" applyBorder="1"/>
    <xf numFmtId="176" fontId="19" fillId="0" borderId="0" xfId="0" applyNumberFormat="1" applyFont="1"/>
    <xf numFmtId="167" fontId="19" fillId="0" borderId="0" xfId="0" applyFont="1" applyAlignment="1">
      <alignment horizontal="right"/>
    </xf>
    <xf numFmtId="9" fontId="19" fillId="0" borderId="0" xfId="24620" applyFont="1" applyFill="1" applyBorder="1"/>
    <xf numFmtId="167" fontId="99" fillId="0" borderId="0" xfId="0" applyFont="1"/>
    <xf numFmtId="164" fontId="80" fillId="0" borderId="0" xfId="0" applyNumberFormat="1" applyFont="1" applyAlignment="1">
      <alignment vertical="center" wrapText="1"/>
    </xf>
    <xf numFmtId="164" fontId="80" fillId="0" borderId="0" xfId="0" applyNumberFormat="1" applyFont="1" applyAlignment="1">
      <alignment horizontal="center" vertical="center" wrapText="1"/>
    </xf>
    <xf numFmtId="169" fontId="19" fillId="0" borderId="0" xfId="5935" applyNumberFormat="1" applyFont="1" applyFill="1" applyBorder="1" applyAlignment="1"/>
    <xf numFmtId="169" fontId="19" fillId="0" borderId="0" xfId="5935" applyNumberFormat="1" applyFont="1" applyFill="1" applyAlignment="1"/>
    <xf numFmtId="170" fontId="19" fillId="0" borderId="22" xfId="5155" applyNumberFormat="1" applyFont="1" applyBorder="1"/>
    <xf numFmtId="43" fontId="143" fillId="0" borderId="0" xfId="25157" applyFont="1" applyFill="1" applyBorder="1"/>
    <xf numFmtId="43" fontId="143" fillId="0" borderId="2" xfId="25157" applyFont="1" applyFill="1" applyBorder="1"/>
    <xf numFmtId="43" fontId="142" fillId="0" borderId="18" xfId="25157" applyFont="1" applyFill="1" applyBorder="1"/>
    <xf numFmtId="0" fontId="19" fillId="0" borderId="0" xfId="0" applyNumberFormat="1" applyFont="1" applyAlignment="1">
      <alignment wrapText="1"/>
    </xf>
    <xf numFmtId="167" fontId="0" fillId="0" borderId="0" xfId="0" applyAlignment="1">
      <alignment wrapText="1"/>
    </xf>
    <xf numFmtId="9" fontId="19" fillId="67" borderId="0" xfId="24620" applyFont="1" applyFill="1" applyAlignment="1">
      <alignment horizontal="center"/>
    </xf>
    <xf numFmtId="170" fontId="19" fillId="67" borderId="0" xfId="5155" applyNumberFormat="1" applyFont="1" applyFill="1" applyAlignment="1">
      <alignment horizontal="center"/>
    </xf>
    <xf numFmtId="16" fontId="20" fillId="0" borderId="0" xfId="0" applyNumberFormat="1" applyFont="1" applyAlignment="1">
      <alignment horizontal="center"/>
    </xf>
    <xf numFmtId="169" fontId="19" fillId="70" borderId="0" xfId="25163" applyNumberFormat="1" applyFont="1" applyFill="1" applyAlignment="1"/>
    <xf numFmtId="167" fontId="23" fillId="0" borderId="0" xfId="5155"/>
    <xf numFmtId="167" fontId="23" fillId="0" borderId="15" xfId="5155" applyBorder="1"/>
    <xf numFmtId="43" fontId="19" fillId="0" borderId="0" xfId="25633" applyFont="1"/>
    <xf numFmtId="43" fontId="19" fillId="0" borderId="0" xfId="25633" applyFont="1" applyFill="1" applyAlignment="1"/>
    <xf numFmtId="169" fontId="19" fillId="0" borderId="0" xfId="5155" applyNumberFormat="1" applyFont="1"/>
    <xf numFmtId="38" fontId="19" fillId="0" borderId="15" xfId="5155" applyNumberFormat="1" applyFont="1" applyBorder="1"/>
    <xf numFmtId="169" fontId="19" fillId="0" borderId="15" xfId="5155" applyNumberFormat="1" applyFont="1" applyBorder="1"/>
    <xf numFmtId="167" fontId="23" fillId="0" borderId="0" xfId="5155" applyAlignment="1">
      <alignment horizontal="center"/>
    </xf>
    <xf numFmtId="43" fontId="19" fillId="0" borderId="23" xfId="25633" applyFont="1" applyFill="1" applyBorder="1" applyAlignment="1"/>
    <xf numFmtId="169" fontId="19" fillId="0" borderId="23" xfId="5155" applyNumberFormat="1" applyFont="1" applyBorder="1"/>
    <xf numFmtId="169" fontId="19" fillId="0" borderId="0" xfId="25633" applyNumberFormat="1" applyFont="1" applyFill="1" applyAlignment="1"/>
    <xf numFmtId="169" fontId="19" fillId="0" borderId="0" xfId="25163" applyNumberFormat="1" applyFont="1" applyFill="1" applyAlignment="1"/>
    <xf numFmtId="169" fontId="19" fillId="0" borderId="15" xfId="25163" applyNumberFormat="1" applyFont="1" applyFill="1" applyBorder="1" applyAlignment="1"/>
    <xf numFmtId="169" fontId="19" fillId="66" borderId="16" xfId="25163" applyNumberFormat="1" applyFont="1" applyFill="1" applyBorder="1" applyAlignment="1"/>
    <xf numFmtId="0" fontId="152" fillId="0" borderId="0" xfId="4440" quotePrefix="1" applyNumberFormat="1" applyFont="1"/>
    <xf numFmtId="0" fontId="68" fillId="0" borderId="0" xfId="4440" applyNumberFormat="1" applyFont="1"/>
    <xf numFmtId="0" fontId="24" fillId="0" borderId="0" xfId="4440" applyNumberFormat="1" applyFont="1"/>
    <xf numFmtId="169" fontId="151" fillId="0" borderId="59" xfId="1681" quotePrefix="1" applyNumberFormat="1" applyFont="1" applyFill="1" applyBorder="1" applyAlignment="1">
      <alignment horizontal="right"/>
    </xf>
    <xf numFmtId="0" fontId="153" fillId="0" borderId="23" xfId="4440" applyNumberFormat="1" applyFont="1" applyBorder="1"/>
    <xf numFmtId="167" fontId="19" fillId="0" borderId="0" xfId="0" applyFont="1" applyAlignment="1">
      <alignment horizontal="center"/>
    </xf>
    <xf numFmtId="167" fontId="20" fillId="0" borderId="0" xfId="0" applyFont="1" applyAlignment="1">
      <alignment horizontal="center"/>
    </xf>
    <xf numFmtId="170" fontId="19" fillId="67" borderId="23" xfId="5155" applyNumberFormat="1" applyFont="1" applyFill="1" applyBorder="1"/>
    <xf numFmtId="169" fontId="19" fillId="67" borderId="0" xfId="5935" applyNumberFormat="1" applyFont="1" applyFill="1" applyBorder="1" applyAlignment="1"/>
    <xf numFmtId="176" fontId="20" fillId="67" borderId="17" xfId="14068" applyNumberFormat="1" applyFont="1" applyFill="1" applyBorder="1" applyAlignment="1"/>
    <xf numFmtId="169" fontId="19" fillId="67" borderId="0" xfId="14068" applyNumberFormat="1" applyFont="1" applyFill="1" applyAlignment="1"/>
    <xf numFmtId="169" fontId="19" fillId="67" borderId="0" xfId="5935" applyNumberFormat="1" applyFont="1" applyFill="1" applyAlignment="1"/>
    <xf numFmtId="176" fontId="19" fillId="67" borderId="0" xfId="14068" applyNumberFormat="1" applyFont="1" applyFill="1" applyAlignment="1"/>
    <xf numFmtId="176" fontId="20" fillId="67" borderId="18" xfId="14068" applyNumberFormat="1" applyFont="1" applyFill="1" applyBorder="1" applyAlignment="1"/>
    <xf numFmtId="169" fontId="20" fillId="67" borderId="0" xfId="14068" applyNumberFormat="1" applyFont="1" applyFill="1" applyAlignment="1"/>
    <xf numFmtId="169" fontId="20" fillId="0" borderId="0" xfId="14068" applyNumberFormat="1" applyFont="1" applyFill="1" applyAlignment="1"/>
    <xf numFmtId="176" fontId="20" fillId="67" borderId="0" xfId="14068" applyNumberFormat="1" applyFont="1" applyFill="1" applyAlignment="1"/>
    <xf numFmtId="169" fontId="20" fillId="67" borderId="0" xfId="5935" applyNumberFormat="1" applyFont="1" applyFill="1" applyAlignment="1"/>
    <xf numFmtId="0" fontId="98" fillId="0" borderId="0" xfId="0" applyNumberFormat="1" applyFont="1" applyAlignment="1">
      <alignment horizontal="center"/>
    </xf>
    <xf numFmtId="0" fontId="154" fillId="0" borderId="0" xfId="0" applyNumberFormat="1" applyFont="1"/>
    <xf numFmtId="170" fontId="139" fillId="0" borderId="34" xfId="5155" applyNumberFormat="1" applyFont="1" applyBorder="1"/>
    <xf numFmtId="170" fontId="139" fillId="0" borderId="22" xfId="5155" applyNumberFormat="1" applyFont="1" applyBorder="1"/>
    <xf numFmtId="170" fontId="139" fillId="0" borderId="23" xfId="5155" applyNumberFormat="1" applyFont="1" applyBorder="1"/>
    <xf numFmtId="0" fontId="128" fillId="0" borderId="0" xfId="0" applyNumberFormat="1" applyFont="1"/>
    <xf numFmtId="170" fontId="76" fillId="0" borderId="0" xfId="5154" applyNumberFormat="1" applyFont="1" applyFill="1" applyBorder="1" applyAlignment="1"/>
    <xf numFmtId="0" fontId="127" fillId="0" borderId="0" xfId="0" applyNumberFormat="1" applyFont="1"/>
    <xf numFmtId="170" fontId="19" fillId="0" borderId="16" xfId="5154" applyNumberFormat="1" applyFill="1" applyBorder="1" applyAlignment="1">
      <alignment horizontal="right"/>
    </xf>
    <xf numFmtId="170" fontId="19" fillId="0" borderId="2" xfId="5154" applyNumberFormat="1" applyFill="1" applyBorder="1" applyAlignment="1">
      <alignment horizontal="right"/>
    </xf>
    <xf numFmtId="170" fontId="19" fillId="0" borderId="17" xfId="5155" applyNumberFormat="1" applyFont="1" applyBorder="1"/>
    <xf numFmtId="170" fontId="19" fillId="0" borderId="18" xfId="5155" applyNumberFormat="1" applyFont="1" applyBorder="1"/>
    <xf numFmtId="170" fontId="19" fillId="0" borderId="23" xfId="5155" applyNumberFormat="1" applyFont="1" applyBorder="1"/>
    <xf numFmtId="170" fontId="19" fillId="0" borderId="19" xfId="5155" applyNumberFormat="1" applyFont="1" applyBorder="1"/>
    <xf numFmtId="40" fontId="19" fillId="0" borderId="0" xfId="5935" applyFont="1"/>
    <xf numFmtId="0" fontId="19" fillId="0" borderId="18" xfId="0" applyNumberFormat="1" applyFont="1" applyBorder="1" applyAlignment="1">
      <alignment horizontal="right"/>
    </xf>
    <xf numFmtId="37" fontId="19" fillId="0" borderId="0" xfId="5935" applyNumberFormat="1" applyFont="1" applyFill="1" applyBorder="1" applyAlignment="1"/>
    <xf numFmtId="37" fontId="19" fillId="0" borderId="18" xfId="5935" applyNumberFormat="1" applyFont="1" applyFill="1" applyBorder="1" applyAlignment="1"/>
    <xf numFmtId="37" fontId="19" fillId="0" borderId="2" xfId="5935" applyNumberFormat="1" applyFont="1" applyFill="1" applyBorder="1" applyAlignment="1"/>
    <xf numFmtId="37" fontId="19" fillId="0" borderId="0" xfId="5935" applyNumberFormat="1" applyFont="1" applyFill="1" applyAlignment="1"/>
    <xf numFmtId="37" fontId="19" fillId="0" borderId="17" xfId="5935" applyNumberFormat="1" applyFont="1" applyFill="1" applyBorder="1" applyAlignment="1"/>
    <xf numFmtId="0" fontId="19" fillId="63" borderId="56" xfId="0" applyNumberFormat="1" applyFont="1" applyFill="1" applyBorder="1" applyAlignment="1">
      <alignment horizontal="left" vertical="top" wrapText="1"/>
    </xf>
    <xf numFmtId="167" fontId="19" fillId="63" borderId="56" xfId="0" applyFont="1" applyFill="1" applyBorder="1" applyAlignment="1">
      <alignment horizontal="left" vertical="top" wrapText="1"/>
    </xf>
    <xf numFmtId="164" fontId="80" fillId="63" borderId="57" xfId="0" applyNumberFormat="1" applyFont="1" applyFill="1" applyBorder="1" applyAlignment="1">
      <alignment wrapText="1"/>
    </xf>
    <xf numFmtId="167" fontId="70" fillId="0" borderId="17" xfId="0" applyFont="1" applyBorder="1" applyAlignment="1">
      <alignment wrapText="1"/>
    </xf>
    <xf numFmtId="167" fontId="70" fillId="0" borderId="58" xfId="0" applyFont="1" applyBorder="1" applyAlignment="1">
      <alignment wrapText="1"/>
    </xf>
    <xf numFmtId="164" fontId="80" fillId="63" borderId="56" xfId="0" applyNumberFormat="1" applyFont="1" applyFill="1" applyBorder="1" applyAlignment="1">
      <alignment wrapText="1"/>
    </xf>
    <xf numFmtId="167" fontId="70" fillId="0" borderId="56" xfId="0" applyFont="1" applyBorder="1" applyAlignment="1">
      <alignment wrapText="1"/>
    </xf>
    <xf numFmtId="0" fontId="76" fillId="63" borderId="56" xfId="0" applyNumberFormat="1" applyFont="1" applyFill="1" applyBorder="1" applyAlignment="1">
      <alignment horizontal="left" vertical="center" wrapText="1"/>
    </xf>
    <xf numFmtId="167" fontId="76" fillId="63" borderId="56" xfId="0" applyFont="1" applyFill="1" applyBorder="1" applyAlignment="1">
      <alignment horizontal="left" vertical="center" wrapText="1"/>
    </xf>
    <xf numFmtId="167" fontId="19" fillId="0" borderId="0" xfId="0" applyFont="1" applyAlignment="1">
      <alignment horizontal="center"/>
    </xf>
    <xf numFmtId="167" fontId="20" fillId="0" borderId="0" xfId="0" applyFont="1" applyAlignment="1">
      <alignment horizontal="center"/>
    </xf>
    <xf numFmtId="167" fontId="70" fillId="0" borderId="49" xfId="0" applyFont="1" applyBorder="1" applyAlignment="1">
      <alignment wrapText="1"/>
    </xf>
    <xf numFmtId="0" fontId="20" fillId="0" borderId="0" xfId="14042" applyNumberFormat="1" applyFont="1" applyAlignment="1">
      <alignment horizontal="center"/>
    </xf>
    <xf numFmtId="0" fontId="19" fillId="0" borderId="0" xfId="14042" applyNumberFormat="1" applyFont="1" applyAlignment="1">
      <alignment horizontal="center"/>
    </xf>
    <xf numFmtId="178" fontId="19" fillId="0" borderId="0" xfId="0" quotePrefix="1" applyNumberFormat="1" applyFont="1" applyAlignment="1">
      <alignment horizontal="center"/>
    </xf>
    <xf numFmtId="178" fontId="19" fillId="0" borderId="0" xfId="0" applyNumberFormat="1" applyFont="1" applyAlignment="1">
      <alignment horizontal="center"/>
    </xf>
    <xf numFmtId="0" fontId="20" fillId="0" borderId="0" xfId="0" applyNumberFormat="1" applyFont="1" applyAlignment="1">
      <alignment horizontal="center"/>
    </xf>
    <xf numFmtId="0" fontId="19" fillId="0" borderId="0" xfId="0" applyNumberFormat="1" applyFont="1" applyAlignment="1">
      <alignment horizontal="center"/>
    </xf>
    <xf numFmtId="167" fontId="0" fillId="0" borderId="0" xfId="0" applyAlignment="1">
      <alignment horizontal="center"/>
    </xf>
    <xf numFmtId="167" fontId="0" fillId="0" borderId="56" xfId="0" applyBorder="1" applyAlignment="1">
      <alignment wrapText="1"/>
    </xf>
    <xf numFmtId="164" fontId="80" fillId="0" borderId="0" xfId="0" applyNumberFormat="1" applyFont="1" applyAlignment="1">
      <alignment wrapText="1"/>
    </xf>
    <xf numFmtId="167" fontId="0" fillId="0" borderId="0" xfId="0" applyAlignment="1">
      <alignment wrapText="1"/>
    </xf>
    <xf numFmtId="0" fontId="143" fillId="0" borderId="56" xfId="25157" applyNumberFormat="1" applyFont="1" applyFill="1" applyBorder="1" applyAlignment="1">
      <alignment vertical="center" wrapText="1"/>
    </xf>
    <xf numFmtId="0" fontId="0" fillId="0" borderId="56" xfId="0" applyNumberFormat="1" applyBorder="1" applyAlignment="1">
      <alignment vertical="center" wrapText="1"/>
    </xf>
    <xf numFmtId="164" fontId="80" fillId="63" borderId="56" xfId="0" applyNumberFormat="1" applyFont="1" applyFill="1" applyBorder="1" applyAlignment="1">
      <alignment horizontal="left" wrapText="1"/>
    </xf>
    <xf numFmtId="164" fontId="15" fillId="63" borderId="56" xfId="0" applyNumberFormat="1" applyFont="1" applyFill="1" applyBorder="1" applyAlignment="1">
      <alignment wrapText="1"/>
    </xf>
    <xf numFmtId="0" fontId="19" fillId="0" borderId="56" xfId="0" applyNumberFormat="1" applyFont="1" applyBorder="1" applyAlignment="1">
      <alignment wrapText="1"/>
    </xf>
    <xf numFmtId="0" fontId="20" fillId="0" borderId="22" xfId="0" applyNumberFormat="1" applyFont="1" applyBorder="1" applyAlignment="1">
      <alignment horizontal="center"/>
    </xf>
    <xf numFmtId="3" fontId="19" fillId="0" borderId="0" xfId="0" quotePrefix="1" applyNumberFormat="1" applyFont="1" applyAlignment="1">
      <alignment horizontal="left"/>
    </xf>
    <xf numFmtId="170" fontId="19" fillId="0" borderId="0" xfId="5154" quotePrefix="1" applyNumberFormat="1" applyFill="1" applyAlignment="1">
      <alignment horizontal="left"/>
    </xf>
    <xf numFmtId="0" fontId="19" fillId="0" borderId="0" xfId="0" applyNumberFormat="1" applyFont="1" applyAlignment="1">
      <alignment horizontal="justify"/>
    </xf>
    <xf numFmtId="14" fontId="19" fillId="0" borderId="21" xfId="0" applyNumberFormat="1" applyFont="1" applyBorder="1" applyAlignment="1">
      <alignment horizontal="center"/>
    </xf>
  </cellXfs>
  <cellStyles count="25634">
    <cellStyle name="20% - Accent1" xfId="13373" builtinId="30" customBuiltin="1"/>
    <cellStyle name="20% - Accent1 10" xfId="1" xr:uid="{00000000-0005-0000-0000-000001000000}"/>
    <cellStyle name="20% - Accent1 10 2" xfId="2" xr:uid="{00000000-0005-0000-0000-000002000000}"/>
    <cellStyle name="20% - Accent1 10 2 2" xfId="18296" xr:uid="{00000000-0005-0000-0000-000003000000}"/>
    <cellStyle name="20% - Accent1 10 3" xfId="3" xr:uid="{00000000-0005-0000-0000-000004000000}"/>
    <cellStyle name="20% - Accent1 10 3 2" xfId="18543" xr:uid="{00000000-0005-0000-0000-000005000000}"/>
    <cellStyle name="20% - Accent1 10 4" xfId="17618" xr:uid="{00000000-0005-0000-0000-000006000000}"/>
    <cellStyle name="20% - Accent1 11" xfId="4" xr:uid="{00000000-0005-0000-0000-000007000000}"/>
    <cellStyle name="20% - Accent1 11 2" xfId="5" xr:uid="{00000000-0005-0000-0000-000008000000}"/>
    <cellStyle name="20% - Accent1 11 2 2" xfId="18297" xr:uid="{00000000-0005-0000-0000-000009000000}"/>
    <cellStyle name="20% - Accent1 11 3" xfId="6" xr:uid="{00000000-0005-0000-0000-00000A000000}"/>
    <cellStyle name="20% - Accent1 11 3 2" xfId="18544" xr:uid="{00000000-0005-0000-0000-00000B000000}"/>
    <cellStyle name="20% - Accent1 11 4" xfId="17619" xr:uid="{00000000-0005-0000-0000-00000C000000}"/>
    <cellStyle name="20% - Accent1 12" xfId="7" xr:uid="{00000000-0005-0000-0000-00000D000000}"/>
    <cellStyle name="20% - Accent1 12 2" xfId="8" xr:uid="{00000000-0005-0000-0000-00000E000000}"/>
    <cellStyle name="20% - Accent1 12 2 2" xfId="18298" xr:uid="{00000000-0005-0000-0000-00000F000000}"/>
    <cellStyle name="20% - Accent1 12 3" xfId="9" xr:uid="{00000000-0005-0000-0000-000010000000}"/>
    <cellStyle name="20% - Accent1 12 3 2" xfId="18545" xr:uid="{00000000-0005-0000-0000-000011000000}"/>
    <cellStyle name="20% - Accent1 12 4" xfId="17620" xr:uid="{00000000-0005-0000-0000-000012000000}"/>
    <cellStyle name="20% - Accent1 13" xfId="10" xr:uid="{00000000-0005-0000-0000-000013000000}"/>
    <cellStyle name="20% - Accent1 13 2" xfId="11" xr:uid="{00000000-0005-0000-0000-000014000000}"/>
    <cellStyle name="20% - Accent1 13 2 2" xfId="18299" xr:uid="{00000000-0005-0000-0000-000015000000}"/>
    <cellStyle name="20% - Accent1 13 3" xfId="12" xr:uid="{00000000-0005-0000-0000-000016000000}"/>
    <cellStyle name="20% - Accent1 13 3 2" xfId="18546" xr:uid="{00000000-0005-0000-0000-000017000000}"/>
    <cellStyle name="20% - Accent1 13 4" xfId="17621" xr:uid="{00000000-0005-0000-0000-000018000000}"/>
    <cellStyle name="20% - Accent1 14" xfId="13" xr:uid="{00000000-0005-0000-0000-000019000000}"/>
    <cellStyle name="20% - Accent1 14 2" xfId="14" xr:uid="{00000000-0005-0000-0000-00001A000000}"/>
    <cellStyle name="20% - Accent1 14 2 2" xfId="18300" xr:uid="{00000000-0005-0000-0000-00001B000000}"/>
    <cellStyle name="20% - Accent1 14 3" xfId="15" xr:uid="{00000000-0005-0000-0000-00001C000000}"/>
    <cellStyle name="20% - Accent1 14 3 2" xfId="18547" xr:uid="{00000000-0005-0000-0000-00001D000000}"/>
    <cellStyle name="20% - Accent1 14 4" xfId="17622" xr:uid="{00000000-0005-0000-0000-00001E000000}"/>
    <cellStyle name="20% - Accent1 15" xfId="16" xr:uid="{00000000-0005-0000-0000-00001F000000}"/>
    <cellStyle name="20% - Accent1 15 2" xfId="17" xr:uid="{00000000-0005-0000-0000-000020000000}"/>
    <cellStyle name="20% - Accent1 15 2 2" xfId="18301" xr:uid="{00000000-0005-0000-0000-000021000000}"/>
    <cellStyle name="20% - Accent1 15 3" xfId="18" xr:uid="{00000000-0005-0000-0000-000022000000}"/>
    <cellStyle name="20% - Accent1 15 3 2" xfId="18548" xr:uid="{00000000-0005-0000-0000-000023000000}"/>
    <cellStyle name="20% - Accent1 15 4" xfId="17623" xr:uid="{00000000-0005-0000-0000-000024000000}"/>
    <cellStyle name="20% - Accent1 16" xfId="19" xr:uid="{00000000-0005-0000-0000-000025000000}"/>
    <cellStyle name="20% - Accent1 16 2" xfId="20" xr:uid="{00000000-0005-0000-0000-000026000000}"/>
    <cellStyle name="20% - Accent1 16 2 2" xfId="18302" xr:uid="{00000000-0005-0000-0000-000027000000}"/>
    <cellStyle name="20% - Accent1 16 3" xfId="21" xr:uid="{00000000-0005-0000-0000-000028000000}"/>
    <cellStyle name="20% - Accent1 16 3 2" xfId="18549" xr:uid="{00000000-0005-0000-0000-000029000000}"/>
    <cellStyle name="20% - Accent1 16 4" xfId="17624" xr:uid="{00000000-0005-0000-0000-00002A000000}"/>
    <cellStyle name="20% - Accent1 17" xfId="22" xr:uid="{00000000-0005-0000-0000-00002B000000}"/>
    <cellStyle name="20% - Accent1 17 2" xfId="23" xr:uid="{00000000-0005-0000-0000-00002C000000}"/>
    <cellStyle name="20% - Accent1 17 2 2" xfId="18303" xr:uid="{00000000-0005-0000-0000-00002D000000}"/>
    <cellStyle name="20% - Accent1 17 3" xfId="24" xr:uid="{00000000-0005-0000-0000-00002E000000}"/>
    <cellStyle name="20% - Accent1 17 3 2" xfId="18550" xr:uid="{00000000-0005-0000-0000-00002F000000}"/>
    <cellStyle name="20% - Accent1 17 4" xfId="17625" xr:uid="{00000000-0005-0000-0000-000030000000}"/>
    <cellStyle name="20% - Accent1 18" xfId="25" xr:uid="{00000000-0005-0000-0000-000031000000}"/>
    <cellStyle name="20% - Accent1 18 2" xfId="26" xr:uid="{00000000-0005-0000-0000-000032000000}"/>
    <cellStyle name="20% - Accent1 18 2 2" xfId="18304" xr:uid="{00000000-0005-0000-0000-000033000000}"/>
    <cellStyle name="20% - Accent1 18 3" xfId="27" xr:uid="{00000000-0005-0000-0000-000034000000}"/>
    <cellStyle name="20% - Accent1 18 3 2" xfId="18551" xr:uid="{00000000-0005-0000-0000-000035000000}"/>
    <cellStyle name="20% - Accent1 18 4" xfId="17626" xr:uid="{00000000-0005-0000-0000-000036000000}"/>
    <cellStyle name="20% - Accent1 19" xfId="28" xr:uid="{00000000-0005-0000-0000-000037000000}"/>
    <cellStyle name="20% - Accent1 19 2" xfId="29" xr:uid="{00000000-0005-0000-0000-000038000000}"/>
    <cellStyle name="20% - Accent1 19 3" xfId="18238" xr:uid="{00000000-0005-0000-0000-000039000000}"/>
    <cellStyle name="20% - Accent1 2" xfId="30" xr:uid="{00000000-0005-0000-0000-00003A000000}"/>
    <cellStyle name="20% - Accent1 2 2" xfId="31" xr:uid="{00000000-0005-0000-0000-00003B000000}"/>
    <cellStyle name="20% - Accent1 2 2 2" xfId="6323" xr:uid="{00000000-0005-0000-0000-00003C000000}"/>
    <cellStyle name="20% - Accent1 2 2 2 2" xfId="18305" xr:uid="{00000000-0005-0000-0000-00003D000000}"/>
    <cellStyle name="20% - Accent1 2 3" xfId="32" xr:uid="{00000000-0005-0000-0000-00003E000000}"/>
    <cellStyle name="20% - Accent1 2 3 2" xfId="18552" xr:uid="{00000000-0005-0000-0000-00003F000000}"/>
    <cellStyle name="20% - Accent1 2 4" xfId="14544" xr:uid="{00000000-0005-0000-0000-000040000000}"/>
    <cellStyle name="20% - Accent1 2 5" xfId="17308" xr:uid="{00000000-0005-0000-0000-000041000000}"/>
    <cellStyle name="20% - Accent1 20" xfId="33" xr:uid="{00000000-0005-0000-0000-000042000000}"/>
    <cellStyle name="20% - Accent1 20 2" xfId="34" xr:uid="{00000000-0005-0000-0000-000043000000}"/>
    <cellStyle name="20% - Accent1 20 3" xfId="18467" xr:uid="{00000000-0005-0000-0000-000044000000}"/>
    <cellStyle name="20% - Accent1 21" xfId="35" xr:uid="{00000000-0005-0000-0000-000045000000}"/>
    <cellStyle name="20% - Accent1 21 2" xfId="36" xr:uid="{00000000-0005-0000-0000-000046000000}"/>
    <cellStyle name="20% - Accent1 21 3" xfId="17333" xr:uid="{00000000-0005-0000-0000-000047000000}"/>
    <cellStyle name="20% - Accent1 22" xfId="37" xr:uid="{00000000-0005-0000-0000-000048000000}"/>
    <cellStyle name="20% - Accent1 22 2" xfId="38" xr:uid="{00000000-0005-0000-0000-000049000000}"/>
    <cellStyle name="20% - Accent1 23" xfId="39" xr:uid="{00000000-0005-0000-0000-00004A000000}"/>
    <cellStyle name="20% - Accent1 23 2" xfId="40" xr:uid="{00000000-0005-0000-0000-00004B000000}"/>
    <cellStyle name="20% - Accent1 24" xfId="41" xr:uid="{00000000-0005-0000-0000-00004C000000}"/>
    <cellStyle name="20% - Accent1 25" xfId="13971" xr:uid="{00000000-0005-0000-0000-00004D000000}"/>
    <cellStyle name="20% - Accent1 25 2" xfId="14025" xr:uid="{00000000-0005-0000-0000-00004E000000}"/>
    <cellStyle name="20% - Accent1 25 3" xfId="24574" xr:uid="{00000000-0005-0000-0000-00004F000000}"/>
    <cellStyle name="20% - Accent1 25 4" xfId="24741" xr:uid="{00000000-0005-0000-0000-000050000000}"/>
    <cellStyle name="20% - Accent1 26" xfId="13458" xr:uid="{00000000-0005-0000-0000-000051000000}"/>
    <cellStyle name="20% - Accent1 27" xfId="13986" xr:uid="{00000000-0005-0000-0000-000052000000}"/>
    <cellStyle name="20% - Accent1 28" xfId="18809" xr:uid="{00000000-0005-0000-0000-000053000000}"/>
    <cellStyle name="20% - Accent1 29" xfId="24630" xr:uid="{00000000-0005-0000-0000-000054000000}"/>
    <cellStyle name="20% - Accent1 3" xfId="42" xr:uid="{00000000-0005-0000-0000-000055000000}"/>
    <cellStyle name="20% - Accent1 3 2" xfId="43" xr:uid="{00000000-0005-0000-0000-000056000000}"/>
    <cellStyle name="20% - Accent1 3 2 2" xfId="18306" xr:uid="{00000000-0005-0000-0000-000057000000}"/>
    <cellStyle name="20% - Accent1 3 3" xfId="44" xr:uid="{00000000-0005-0000-0000-000058000000}"/>
    <cellStyle name="20% - Accent1 3 3 2" xfId="18553" xr:uid="{00000000-0005-0000-0000-000059000000}"/>
    <cellStyle name="20% - Accent1 3 4" xfId="17627" xr:uid="{00000000-0005-0000-0000-00005A000000}"/>
    <cellStyle name="20% - Accent1 4" xfId="45" xr:uid="{00000000-0005-0000-0000-00005B000000}"/>
    <cellStyle name="20% - Accent1 4 2" xfId="46" xr:uid="{00000000-0005-0000-0000-00005C000000}"/>
    <cellStyle name="20% - Accent1 4 2 2" xfId="18307" xr:uid="{00000000-0005-0000-0000-00005D000000}"/>
    <cellStyle name="20% - Accent1 4 3" xfId="47" xr:uid="{00000000-0005-0000-0000-00005E000000}"/>
    <cellStyle name="20% - Accent1 4 3 2" xfId="18554" xr:uid="{00000000-0005-0000-0000-00005F000000}"/>
    <cellStyle name="20% - Accent1 4 4" xfId="17628" xr:uid="{00000000-0005-0000-0000-000060000000}"/>
    <cellStyle name="20% - Accent1 5" xfId="48" xr:uid="{00000000-0005-0000-0000-000061000000}"/>
    <cellStyle name="20% - Accent1 5 2" xfId="49" xr:uid="{00000000-0005-0000-0000-000062000000}"/>
    <cellStyle name="20% - Accent1 5 2 2" xfId="18308" xr:uid="{00000000-0005-0000-0000-000063000000}"/>
    <cellStyle name="20% - Accent1 5 3" xfId="50" xr:uid="{00000000-0005-0000-0000-000064000000}"/>
    <cellStyle name="20% - Accent1 5 3 2" xfId="18555" xr:uid="{00000000-0005-0000-0000-000065000000}"/>
    <cellStyle name="20% - Accent1 5 4" xfId="17629" xr:uid="{00000000-0005-0000-0000-000066000000}"/>
    <cellStyle name="20% - Accent1 6" xfId="51" xr:uid="{00000000-0005-0000-0000-000067000000}"/>
    <cellStyle name="20% - Accent1 6 2" xfId="52" xr:uid="{00000000-0005-0000-0000-000068000000}"/>
    <cellStyle name="20% - Accent1 6 2 2" xfId="18309" xr:uid="{00000000-0005-0000-0000-000069000000}"/>
    <cellStyle name="20% - Accent1 6 3" xfId="53" xr:uid="{00000000-0005-0000-0000-00006A000000}"/>
    <cellStyle name="20% - Accent1 6 3 2" xfId="18556" xr:uid="{00000000-0005-0000-0000-00006B000000}"/>
    <cellStyle name="20% - Accent1 6 4" xfId="17630" xr:uid="{00000000-0005-0000-0000-00006C000000}"/>
    <cellStyle name="20% - Accent1 7" xfId="54" xr:uid="{00000000-0005-0000-0000-00006D000000}"/>
    <cellStyle name="20% - Accent1 7 2" xfId="55" xr:uid="{00000000-0005-0000-0000-00006E000000}"/>
    <cellStyle name="20% - Accent1 7 2 2" xfId="18310" xr:uid="{00000000-0005-0000-0000-00006F000000}"/>
    <cellStyle name="20% - Accent1 7 3" xfId="56" xr:uid="{00000000-0005-0000-0000-000070000000}"/>
    <cellStyle name="20% - Accent1 7 3 2" xfId="18557" xr:uid="{00000000-0005-0000-0000-000071000000}"/>
    <cellStyle name="20% - Accent1 7 4" xfId="17631" xr:uid="{00000000-0005-0000-0000-000072000000}"/>
    <cellStyle name="20% - Accent1 8" xfId="57" xr:uid="{00000000-0005-0000-0000-000073000000}"/>
    <cellStyle name="20% - Accent1 8 2" xfId="58" xr:uid="{00000000-0005-0000-0000-000074000000}"/>
    <cellStyle name="20% - Accent1 8 2 2" xfId="18311" xr:uid="{00000000-0005-0000-0000-000075000000}"/>
    <cellStyle name="20% - Accent1 8 3" xfId="59" xr:uid="{00000000-0005-0000-0000-000076000000}"/>
    <cellStyle name="20% - Accent1 8 3 2" xfId="18558" xr:uid="{00000000-0005-0000-0000-000077000000}"/>
    <cellStyle name="20% - Accent1 8 4" xfId="17632" xr:uid="{00000000-0005-0000-0000-000078000000}"/>
    <cellStyle name="20% - Accent1 9" xfId="60" xr:uid="{00000000-0005-0000-0000-000079000000}"/>
    <cellStyle name="20% - Accent1 9 2" xfId="61" xr:uid="{00000000-0005-0000-0000-00007A000000}"/>
    <cellStyle name="20% - Accent1 9 2 2" xfId="18312" xr:uid="{00000000-0005-0000-0000-00007B000000}"/>
    <cellStyle name="20% - Accent1 9 3" xfId="62" xr:uid="{00000000-0005-0000-0000-00007C000000}"/>
    <cellStyle name="20% - Accent1 9 3 2" xfId="18559" xr:uid="{00000000-0005-0000-0000-00007D000000}"/>
    <cellStyle name="20% - Accent1 9 4" xfId="17633" xr:uid="{00000000-0005-0000-0000-00007E000000}"/>
    <cellStyle name="20% - Accent2" xfId="13375" builtinId="34" customBuiltin="1"/>
    <cellStyle name="20% - Accent2 10" xfId="63" xr:uid="{00000000-0005-0000-0000-000080000000}"/>
    <cellStyle name="20% - Accent2 10 2" xfId="64" xr:uid="{00000000-0005-0000-0000-000081000000}"/>
    <cellStyle name="20% - Accent2 10 2 2" xfId="18313" xr:uid="{00000000-0005-0000-0000-000082000000}"/>
    <cellStyle name="20% - Accent2 10 3" xfId="65" xr:uid="{00000000-0005-0000-0000-000083000000}"/>
    <cellStyle name="20% - Accent2 10 3 2" xfId="18560" xr:uid="{00000000-0005-0000-0000-000084000000}"/>
    <cellStyle name="20% - Accent2 10 4" xfId="17634" xr:uid="{00000000-0005-0000-0000-000085000000}"/>
    <cellStyle name="20% - Accent2 11" xfId="66" xr:uid="{00000000-0005-0000-0000-000086000000}"/>
    <cellStyle name="20% - Accent2 11 2" xfId="67" xr:uid="{00000000-0005-0000-0000-000087000000}"/>
    <cellStyle name="20% - Accent2 11 2 2" xfId="18314" xr:uid="{00000000-0005-0000-0000-000088000000}"/>
    <cellStyle name="20% - Accent2 11 3" xfId="68" xr:uid="{00000000-0005-0000-0000-000089000000}"/>
    <cellStyle name="20% - Accent2 11 3 2" xfId="18561" xr:uid="{00000000-0005-0000-0000-00008A000000}"/>
    <cellStyle name="20% - Accent2 11 4" xfId="17635" xr:uid="{00000000-0005-0000-0000-00008B000000}"/>
    <cellStyle name="20% - Accent2 12" xfId="69" xr:uid="{00000000-0005-0000-0000-00008C000000}"/>
    <cellStyle name="20% - Accent2 12 2" xfId="70" xr:uid="{00000000-0005-0000-0000-00008D000000}"/>
    <cellStyle name="20% - Accent2 12 2 2" xfId="18315" xr:uid="{00000000-0005-0000-0000-00008E000000}"/>
    <cellStyle name="20% - Accent2 12 3" xfId="71" xr:uid="{00000000-0005-0000-0000-00008F000000}"/>
    <cellStyle name="20% - Accent2 12 3 2" xfId="18562" xr:uid="{00000000-0005-0000-0000-000090000000}"/>
    <cellStyle name="20% - Accent2 12 4" xfId="17636" xr:uid="{00000000-0005-0000-0000-000091000000}"/>
    <cellStyle name="20% - Accent2 13" xfId="72" xr:uid="{00000000-0005-0000-0000-000092000000}"/>
    <cellStyle name="20% - Accent2 13 2" xfId="73" xr:uid="{00000000-0005-0000-0000-000093000000}"/>
    <cellStyle name="20% - Accent2 13 2 2" xfId="18316" xr:uid="{00000000-0005-0000-0000-000094000000}"/>
    <cellStyle name="20% - Accent2 13 3" xfId="74" xr:uid="{00000000-0005-0000-0000-000095000000}"/>
    <cellStyle name="20% - Accent2 13 3 2" xfId="18563" xr:uid="{00000000-0005-0000-0000-000096000000}"/>
    <cellStyle name="20% - Accent2 13 4" xfId="17637" xr:uid="{00000000-0005-0000-0000-000097000000}"/>
    <cellStyle name="20% - Accent2 14" xfId="75" xr:uid="{00000000-0005-0000-0000-000098000000}"/>
    <cellStyle name="20% - Accent2 14 2" xfId="76" xr:uid="{00000000-0005-0000-0000-000099000000}"/>
    <cellStyle name="20% - Accent2 14 2 2" xfId="18317" xr:uid="{00000000-0005-0000-0000-00009A000000}"/>
    <cellStyle name="20% - Accent2 14 3" xfId="77" xr:uid="{00000000-0005-0000-0000-00009B000000}"/>
    <cellStyle name="20% - Accent2 14 3 2" xfId="18564" xr:uid="{00000000-0005-0000-0000-00009C000000}"/>
    <cellStyle name="20% - Accent2 14 4" xfId="17638" xr:uid="{00000000-0005-0000-0000-00009D000000}"/>
    <cellStyle name="20% - Accent2 15" xfId="78" xr:uid="{00000000-0005-0000-0000-00009E000000}"/>
    <cellStyle name="20% - Accent2 15 2" xfId="79" xr:uid="{00000000-0005-0000-0000-00009F000000}"/>
    <cellStyle name="20% - Accent2 15 2 2" xfId="18318" xr:uid="{00000000-0005-0000-0000-0000A0000000}"/>
    <cellStyle name="20% - Accent2 15 3" xfId="80" xr:uid="{00000000-0005-0000-0000-0000A1000000}"/>
    <cellStyle name="20% - Accent2 15 3 2" xfId="18565" xr:uid="{00000000-0005-0000-0000-0000A2000000}"/>
    <cellStyle name="20% - Accent2 15 4" xfId="17639" xr:uid="{00000000-0005-0000-0000-0000A3000000}"/>
    <cellStyle name="20% - Accent2 16" xfId="81" xr:uid="{00000000-0005-0000-0000-0000A4000000}"/>
    <cellStyle name="20% - Accent2 16 2" xfId="82" xr:uid="{00000000-0005-0000-0000-0000A5000000}"/>
    <cellStyle name="20% - Accent2 16 2 2" xfId="18319" xr:uid="{00000000-0005-0000-0000-0000A6000000}"/>
    <cellStyle name="20% - Accent2 16 3" xfId="83" xr:uid="{00000000-0005-0000-0000-0000A7000000}"/>
    <cellStyle name="20% - Accent2 16 3 2" xfId="18566" xr:uid="{00000000-0005-0000-0000-0000A8000000}"/>
    <cellStyle name="20% - Accent2 16 4" xfId="17640" xr:uid="{00000000-0005-0000-0000-0000A9000000}"/>
    <cellStyle name="20% - Accent2 17" xfId="84" xr:uid="{00000000-0005-0000-0000-0000AA000000}"/>
    <cellStyle name="20% - Accent2 17 2" xfId="85" xr:uid="{00000000-0005-0000-0000-0000AB000000}"/>
    <cellStyle name="20% - Accent2 17 2 2" xfId="18320" xr:uid="{00000000-0005-0000-0000-0000AC000000}"/>
    <cellStyle name="20% - Accent2 17 3" xfId="86" xr:uid="{00000000-0005-0000-0000-0000AD000000}"/>
    <cellStyle name="20% - Accent2 17 3 2" xfId="18567" xr:uid="{00000000-0005-0000-0000-0000AE000000}"/>
    <cellStyle name="20% - Accent2 17 4" xfId="17641" xr:uid="{00000000-0005-0000-0000-0000AF000000}"/>
    <cellStyle name="20% - Accent2 18" xfId="87" xr:uid="{00000000-0005-0000-0000-0000B0000000}"/>
    <cellStyle name="20% - Accent2 18 2" xfId="88" xr:uid="{00000000-0005-0000-0000-0000B1000000}"/>
    <cellStyle name="20% - Accent2 18 2 2" xfId="18321" xr:uid="{00000000-0005-0000-0000-0000B2000000}"/>
    <cellStyle name="20% - Accent2 18 3" xfId="89" xr:uid="{00000000-0005-0000-0000-0000B3000000}"/>
    <cellStyle name="20% - Accent2 18 3 2" xfId="18568" xr:uid="{00000000-0005-0000-0000-0000B4000000}"/>
    <cellStyle name="20% - Accent2 18 4" xfId="17642" xr:uid="{00000000-0005-0000-0000-0000B5000000}"/>
    <cellStyle name="20% - Accent2 19" xfId="90" xr:uid="{00000000-0005-0000-0000-0000B6000000}"/>
    <cellStyle name="20% - Accent2 19 2" xfId="91" xr:uid="{00000000-0005-0000-0000-0000B7000000}"/>
    <cellStyle name="20% - Accent2 19 3" xfId="18239" xr:uid="{00000000-0005-0000-0000-0000B8000000}"/>
    <cellStyle name="20% - Accent2 2" xfId="92" xr:uid="{00000000-0005-0000-0000-0000B9000000}"/>
    <cellStyle name="20% - Accent2 2 2" xfId="93" xr:uid="{00000000-0005-0000-0000-0000BA000000}"/>
    <cellStyle name="20% - Accent2 2 2 2" xfId="6324" xr:uid="{00000000-0005-0000-0000-0000BB000000}"/>
    <cellStyle name="20% - Accent2 2 2 2 2" xfId="18322" xr:uid="{00000000-0005-0000-0000-0000BC000000}"/>
    <cellStyle name="20% - Accent2 2 3" xfId="94" xr:uid="{00000000-0005-0000-0000-0000BD000000}"/>
    <cellStyle name="20% - Accent2 2 3 2" xfId="18569" xr:uid="{00000000-0005-0000-0000-0000BE000000}"/>
    <cellStyle name="20% - Accent2 2 4" xfId="14545" xr:uid="{00000000-0005-0000-0000-0000BF000000}"/>
    <cellStyle name="20% - Accent2 2 5" xfId="17312" xr:uid="{00000000-0005-0000-0000-0000C0000000}"/>
    <cellStyle name="20% - Accent2 20" xfId="95" xr:uid="{00000000-0005-0000-0000-0000C1000000}"/>
    <cellStyle name="20% - Accent2 20 2" xfId="96" xr:uid="{00000000-0005-0000-0000-0000C2000000}"/>
    <cellStyle name="20% - Accent2 20 3" xfId="18468" xr:uid="{00000000-0005-0000-0000-0000C3000000}"/>
    <cellStyle name="20% - Accent2 21" xfId="97" xr:uid="{00000000-0005-0000-0000-0000C4000000}"/>
    <cellStyle name="20% - Accent2 21 2" xfId="98" xr:uid="{00000000-0005-0000-0000-0000C5000000}"/>
    <cellStyle name="20% - Accent2 21 3" xfId="17334" xr:uid="{00000000-0005-0000-0000-0000C6000000}"/>
    <cellStyle name="20% - Accent2 22" xfId="99" xr:uid="{00000000-0005-0000-0000-0000C7000000}"/>
    <cellStyle name="20% - Accent2 22 2" xfId="100" xr:uid="{00000000-0005-0000-0000-0000C8000000}"/>
    <cellStyle name="20% - Accent2 23" xfId="101" xr:uid="{00000000-0005-0000-0000-0000C9000000}"/>
    <cellStyle name="20% - Accent2 23 2" xfId="102" xr:uid="{00000000-0005-0000-0000-0000CA000000}"/>
    <cellStyle name="20% - Accent2 24" xfId="103" xr:uid="{00000000-0005-0000-0000-0000CB000000}"/>
    <cellStyle name="20% - Accent2 25" xfId="13973" xr:uid="{00000000-0005-0000-0000-0000CC000000}"/>
    <cellStyle name="20% - Accent2 25 2" xfId="14027" xr:uid="{00000000-0005-0000-0000-0000CD000000}"/>
    <cellStyle name="20% - Accent2 25 3" xfId="24576" xr:uid="{00000000-0005-0000-0000-0000CE000000}"/>
    <cellStyle name="20% - Accent2 25 4" xfId="24743" xr:uid="{00000000-0005-0000-0000-0000CF000000}"/>
    <cellStyle name="20% - Accent2 26" xfId="13460" xr:uid="{00000000-0005-0000-0000-0000D0000000}"/>
    <cellStyle name="20% - Accent2 27" xfId="13988" xr:uid="{00000000-0005-0000-0000-0000D1000000}"/>
    <cellStyle name="20% - Accent2 28" xfId="18811" xr:uid="{00000000-0005-0000-0000-0000D2000000}"/>
    <cellStyle name="20% - Accent2 29" xfId="24632" xr:uid="{00000000-0005-0000-0000-0000D3000000}"/>
    <cellStyle name="20% - Accent2 3" xfId="104" xr:uid="{00000000-0005-0000-0000-0000D4000000}"/>
    <cellStyle name="20% - Accent2 3 2" xfId="105" xr:uid="{00000000-0005-0000-0000-0000D5000000}"/>
    <cellStyle name="20% - Accent2 3 2 2" xfId="18323" xr:uid="{00000000-0005-0000-0000-0000D6000000}"/>
    <cellStyle name="20% - Accent2 3 3" xfId="106" xr:uid="{00000000-0005-0000-0000-0000D7000000}"/>
    <cellStyle name="20% - Accent2 3 3 2" xfId="18570" xr:uid="{00000000-0005-0000-0000-0000D8000000}"/>
    <cellStyle name="20% - Accent2 3 4" xfId="17643" xr:uid="{00000000-0005-0000-0000-0000D9000000}"/>
    <cellStyle name="20% - Accent2 4" xfId="107" xr:uid="{00000000-0005-0000-0000-0000DA000000}"/>
    <cellStyle name="20% - Accent2 4 2" xfId="108" xr:uid="{00000000-0005-0000-0000-0000DB000000}"/>
    <cellStyle name="20% - Accent2 4 2 2" xfId="18324" xr:uid="{00000000-0005-0000-0000-0000DC000000}"/>
    <cellStyle name="20% - Accent2 4 3" xfId="109" xr:uid="{00000000-0005-0000-0000-0000DD000000}"/>
    <cellStyle name="20% - Accent2 4 3 2" xfId="18571" xr:uid="{00000000-0005-0000-0000-0000DE000000}"/>
    <cellStyle name="20% - Accent2 4 4" xfId="17644" xr:uid="{00000000-0005-0000-0000-0000DF000000}"/>
    <cellStyle name="20% - Accent2 5" xfId="110" xr:uid="{00000000-0005-0000-0000-0000E0000000}"/>
    <cellStyle name="20% - Accent2 5 2" xfId="111" xr:uid="{00000000-0005-0000-0000-0000E1000000}"/>
    <cellStyle name="20% - Accent2 5 2 2" xfId="18325" xr:uid="{00000000-0005-0000-0000-0000E2000000}"/>
    <cellStyle name="20% - Accent2 5 3" xfId="112" xr:uid="{00000000-0005-0000-0000-0000E3000000}"/>
    <cellStyle name="20% - Accent2 5 3 2" xfId="18572" xr:uid="{00000000-0005-0000-0000-0000E4000000}"/>
    <cellStyle name="20% - Accent2 5 4" xfId="17645" xr:uid="{00000000-0005-0000-0000-0000E5000000}"/>
    <cellStyle name="20% - Accent2 6" xfId="113" xr:uid="{00000000-0005-0000-0000-0000E6000000}"/>
    <cellStyle name="20% - Accent2 6 2" xfId="114" xr:uid="{00000000-0005-0000-0000-0000E7000000}"/>
    <cellStyle name="20% - Accent2 6 2 2" xfId="18326" xr:uid="{00000000-0005-0000-0000-0000E8000000}"/>
    <cellStyle name="20% - Accent2 6 3" xfId="115" xr:uid="{00000000-0005-0000-0000-0000E9000000}"/>
    <cellStyle name="20% - Accent2 6 3 2" xfId="18573" xr:uid="{00000000-0005-0000-0000-0000EA000000}"/>
    <cellStyle name="20% - Accent2 6 4" xfId="17646" xr:uid="{00000000-0005-0000-0000-0000EB000000}"/>
    <cellStyle name="20% - Accent2 7" xfId="116" xr:uid="{00000000-0005-0000-0000-0000EC000000}"/>
    <cellStyle name="20% - Accent2 7 2" xfId="117" xr:uid="{00000000-0005-0000-0000-0000ED000000}"/>
    <cellStyle name="20% - Accent2 7 2 2" xfId="18327" xr:uid="{00000000-0005-0000-0000-0000EE000000}"/>
    <cellStyle name="20% - Accent2 7 3" xfId="118" xr:uid="{00000000-0005-0000-0000-0000EF000000}"/>
    <cellStyle name="20% - Accent2 7 3 2" xfId="18574" xr:uid="{00000000-0005-0000-0000-0000F0000000}"/>
    <cellStyle name="20% - Accent2 7 4" xfId="17647" xr:uid="{00000000-0005-0000-0000-0000F1000000}"/>
    <cellStyle name="20% - Accent2 8" xfId="119" xr:uid="{00000000-0005-0000-0000-0000F2000000}"/>
    <cellStyle name="20% - Accent2 8 2" xfId="120" xr:uid="{00000000-0005-0000-0000-0000F3000000}"/>
    <cellStyle name="20% - Accent2 8 2 2" xfId="18328" xr:uid="{00000000-0005-0000-0000-0000F4000000}"/>
    <cellStyle name="20% - Accent2 8 3" xfId="121" xr:uid="{00000000-0005-0000-0000-0000F5000000}"/>
    <cellStyle name="20% - Accent2 8 3 2" xfId="18575" xr:uid="{00000000-0005-0000-0000-0000F6000000}"/>
    <cellStyle name="20% - Accent2 8 4" xfId="17648" xr:uid="{00000000-0005-0000-0000-0000F7000000}"/>
    <cellStyle name="20% - Accent2 9" xfId="122" xr:uid="{00000000-0005-0000-0000-0000F8000000}"/>
    <cellStyle name="20% - Accent2 9 2" xfId="123" xr:uid="{00000000-0005-0000-0000-0000F9000000}"/>
    <cellStyle name="20% - Accent2 9 2 2" xfId="18329" xr:uid="{00000000-0005-0000-0000-0000FA000000}"/>
    <cellStyle name="20% - Accent2 9 3" xfId="124" xr:uid="{00000000-0005-0000-0000-0000FB000000}"/>
    <cellStyle name="20% - Accent2 9 3 2" xfId="18576" xr:uid="{00000000-0005-0000-0000-0000FC000000}"/>
    <cellStyle name="20% - Accent2 9 4" xfId="17649" xr:uid="{00000000-0005-0000-0000-0000FD000000}"/>
    <cellStyle name="20% - Accent3" xfId="13377" builtinId="38" customBuiltin="1"/>
    <cellStyle name="20% - Accent3 10" xfId="125" xr:uid="{00000000-0005-0000-0000-0000FF000000}"/>
    <cellStyle name="20% - Accent3 10 2" xfId="126" xr:uid="{00000000-0005-0000-0000-000000010000}"/>
    <cellStyle name="20% - Accent3 10 2 2" xfId="18330" xr:uid="{00000000-0005-0000-0000-000001010000}"/>
    <cellStyle name="20% - Accent3 10 3" xfId="127" xr:uid="{00000000-0005-0000-0000-000002010000}"/>
    <cellStyle name="20% - Accent3 10 3 2" xfId="18577" xr:uid="{00000000-0005-0000-0000-000003010000}"/>
    <cellStyle name="20% - Accent3 10 4" xfId="17650" xr:uid="{00000000-0005-0000-0000-000004010000}"/>
    <cellStyle name="20% - Accent3 11" xfId="128" xr:uid="{00000000-0005-0000-0000-000005010000}"/>
    <cellStyle name="20% - Accent3 11 2" xfId="129" xr:uid="{00000000-0005-0000-0000-000006010000}"/>
    <cellStyle name="20% - Accent3 11 2 2" xfId="18331" xr:uid="{00000000-0005-0000-0000-000007010000}"/>
    <cellStyle name="20% - Accent3 11 3" xfId="130" xr:uid="{00000000-0005-0000-0000-000008010000}"/>
    <cellStyle name="20% - Accent3 11 3 2" xfId="18578" xr:uid="{00000000-0005-0000-0000-000009010000}"/>
    <cellStyle name="20% - Accent3 11 4" xfId="17651" xr:uid="{00000000-0005-0000-0000-00000A010000}"/>
    <cellStyle name="20% - Accent3 12" xfId="131" xr:uid="{00000000-0005-0000-0000-00000B010000}"/>
    <cellStyle name="20% - Accent3 12 2" xfId="132" xr:uid="{00000000-0005-0000-0000-00000C010000}"/>
    <cellStyle name="20% - Accent3 12 2 2" xfId="18332" xr:uid="{00000000-0005-0000-0000-00000D010000}"/>
    <cellStyle name="20% - Accent3 12 3" xfId="133" xr:uid="{00000000-0005-0000-0000-00000E010000}"/>
    <cellStyle name="20% - Accent3 12 3 2" xfId="18579" xr:uid="{00000000-0005-0000-0000-00000F010000}"/>
    <cellStyle name="20% - Accent3 12 4" xfId="17652" xr:uid="{00000000-0005-0000-0000-000010010000}"/>
    <cellStyle name="20% - Accent3 13" xfId="134" xr:uid="{00000000-0005-0000-0000-000011010000}"/>
    <cellStyle name="20% - Accent3 13 2" xfId="135" xr:uid="{00000000-0005-0000-0000-000012010000}"/>
    <cellStyle name="20% - Accent3 13 2 2" xfId="18333" xr:uid="{00000000-0005-0000-0000-000013010000}"/>
    <cellStyle name="20% - Accent3 13 3" xfId="136" xr:uid="{00000000-0005-0000-0000-000014010000}"/>
    <cellStyle name="20% - Accent3 13 3 2" xfId="18580" xr:uid="{00000000-0005-0000-0000-000015010000}"/>
    <cellStyle name="20% - Accent3 13 4" xfId="17653" xr:uid="{00000000-0005-0000-0000-000016010000}"/>
    <cellStyle name="20% - Accent3 14" xfId="137" xr:uid="{00000000-0005-0000-0000-000017010000}"/>
    <cellStyle name="20% - Accent3 14 2" xfId="138" xr:uid="{00000000-0005-0000-0000-000018010000}"/>
    <cellStyle name="20% - Accent3 14 2 2" xfId="18334" xr:uid="{00000000-0005-0000-0000-000019010000}"/>
    <cellStyle name="20% - Accent3 14 3" xfId="139" xr:uid="{00000000-0005-0000-0000-00001A010000}"/>
    <cellStyle name="20% - Accent3 14 3 2" xfId="18581" xr:uid="{00000000-0005-0000-0000-00001B010000}"/>
    <cellStyle name="20% - Accent3 14 4" xfId="17654" xr:uid="{00000000-0005-0000-0000-00001C010000}"/>
    <cellStyle name="20% - Accent3 15" xfId="140" xr:uid="{00000000-0005-0000-0000-00001D010000}"/>
    <cellStyle name="20% - Accent3 15 2" xfId="141" xr:uid="{00000000-0005-0000-0000-00001E010000}"/>
    <cellStyle name="20% - Accent3 15 2 2" xfId="18335" xr:uid="{00000000-0005-0000-0000-00001F010000}"/>
    <cellStyle name="20% - Accent3 15 3" xfId="142" xr:uid="{00000000-0005-0000-0000-000020010000}"/>
    <cellStyle name="20% - Accent3 15 3 2" xfId="18582" xr:uid="{00000000-0005-0000-0000-000021010000}"/>
    <cellStyle name="20% - Accent3 15 4" xfId="17655" xr:uid="{00000000-0005-0000-0000-000022010000}"/>
    <cellStyle name="20% - Accent3 16" xfId="143" xr:uid="{00000000-0005-0000-0000-000023010000}"/>
    <cellStyle name="20% - Accent3 16 2" xfId="144" xr:uid="{00000000-0005-0000-0000-000024010000}"/>
    <cellStyle name="20% - Accent3 16 2 2" xfId="18336" xr:uid="{00000000-0005-0000-0000-000025010000}"/>
    <cellStyle name="20% - Accent3 16 3" xfId="145" xr:uid="{00000000-0005-0000-0000-000026010000}"/>
    <cellStyle name="20% - Accent3 16 3 2" xfId="18583" xr:uid="{00000000-0005-0000-0000-000027010000}"/>
    <cellStyle name="20% - Accent3 16 4" xfId="17656" xr:uid="{00000000-0005-0000-0000-000028010000}"/>
    <cellStyle name="20% - Accent3 17" xfId="146" xr:uid="{00000000-0005-0000-0000-000029010000}"/>
    <cellStyle name="20% - Accent3 17 2" xfId="147" xr:uid="{00000000-0005-0000-0000-00002A010000}"/>
    <cellStyle name="20% - Accent3 17 2 2" xfId="18337" xr:uid="{00000000-0005-0000-0000-00002B010000}"/>
    <cellStyle name="20% - Accent3 17 3" xfId="148" xr:uid="{00000000-0005-0000-0000-00002C010000}"/>
    <cellStyle name="20% - Accent3 17 3 2" xfId="18584" xr:uid="{00000000-0005-0000-0000-00002D010000}"/>
    <cellStyle name="20% - Accent3 17 4" xfId="17657" xr:uid="{00000000-0005-0000-0000-00002E010000}"/>
    <cellStyle name="20% - Accent3 18" xfId="149" xr:uid="{00000000-0005-0000-0000-00002F010000}"/>
    <cellStyle name="20% - Accent3 18 2" xfId="150" xr:uid="{00000000-0005-0000-0000-000030010000}"/>
    <cellStyle name="20% - Accent3 18 2 2" xfId="18338" xr:uid="{00000000-0005-0000-0000-000031010000}"/>
    <cellStyle name="20% - Accent3 18 3" xfId="151" xr:uid="{00000000-0005-0000-0000-000032010000}"/>
    <cellStyle name="20% - Accent3 18 3 2" xfId="18585" xr:uid="{00000000-0005-0000-0000-000033010000}"/>
    <cellStyle name="20% - Accent3 18 4" xfId="17658" xr:uid="{00000000-0005-0000-0000-000034010000}"/>
    <cellStyle name="20% - Accent3 19" xfId="152" xr:uid="{00000000-0005-0000-0000-000035010000}"/>
    <cellStyle name="20% - Accent3 19 2" xfId="153" xr:uid="{00000000-0005-0000-0000-000036010000}"/>
    <cellStyle name="20% - Accent3 19 3" xfId="18240" xr:uid="{00000000-0005-0000-0000-000037010000}"/>
    <cellStyle name="20% - Accent3 2" xfId="154" xr:uid="{00000000-0005-0000-0000-000038010000}"/>
    <cellStyle name="20% - Accent3 2 2" xfId="155" xr:uid="{00000000-0005-0000-0000-000039010000}"/>
    <cellStyle name="20% - Accent3 2 2 2" xfId="6325" xr:uid="{00000000-0005-0000-0000-00003A010000}"/>
    <cellStyle name="20% - Accent3 2 2 2 2" xfId="18339" xr:uid="{00000000-0005-0000-0000-00003B010000}"/>
    <cellStyle name="20% - Accent3 2 3" xfId="156" xr:uid="{00000000-0005-0000-0000-00003C010000}"/>
    <cellStyle name="20% - Accent3 2 3 2" xfId="18586" xr:uid="{00000000-0005-0000-0000-00003D010000}"/>
    <cellStyle name="20% - Accent3 2 4" xfId="14546" xr:uid="{00000000-0005-0000-0000-00003E010000}"/>
    <cellStyle name="20% - Accent3 2 5" xfId="17316" xr:uid="{00000000-0005-0000-0000-00003F010000}"/>
    <cellStyle name="20% - Accent3 20" xfId="157" xr:uid="{00000000-0005-0000-0000-000040010000}"/>
    <cellStyle name="20% - Accent3 20 2" xfId="158" xr:uid="{00000000-0005-0000-0000-000041010000}"/>
    <cellStyle name="20% - Accent3 20 3" xfId="18469" xr:uid="{00000000-0005-0000-0000-000042010000}"/>
    <cellStyle name="20% - Accent3 21" xfId="159" xr:uid="{00000000-0005-0000-0000-000043010000}"/>
    <cellStyle name="20% - Accent3 21 2" xfId="160" xr:uid="{00000000-0005-0000-0000-000044010000}"/>
    <cellStyle name="20% - Accent3 21 3" xfId="17335" xr:uid="{00000000-0005-0000-0000-000045010000}"/>
    <cellStyle name="20% - Accent3 22" xfId="161" xr:uid="{00000000-0005-0000-0000-000046010000}"/>
    <cellStyle name="20% - Accent3 22 2" xfId="162" xr:uid="{00000000-0005-0000-0000-000047010000}"/>
    <cellStyle name="20% - Accent3 23" xfId="163" xr:uid="{00000000-0005-0000-0000-000048010000}"/>
    <cellStyle name="20% - Accent3 23 2" xfId="164" xr:uid="{00000000-0005-0000-0000-000049010000}"/>
    <cellStyle name="20% - Accent3 24" xfId="165" xr:uid="{00000000-0005-0000-0000-00004A010000}"/>
    <cellStyle name="20% - Accent3 25" xfId="13975" xr:uid="{00000000-0005-0000-0000-00004B010000}"/>
    <cellStyle name="20% - Accent3 25 2" xfId="14029" xr:uid="{00000000-0005-0000-0000-00004C010000}"/>
    <cellStyle name="20% - Accent3 25 3" xfId="24578" xr:uid="{00000000-0005-0000-0000-00004D010000}"/>
    <cellStyle name="20% - Accent3 25 4" xfId="24745" xr:uid="{00000000-0005-0000-0000-00004E010000}"/>
    <cellStyle name="20% - Accent3 26" xfId="13462" xr:uid="{00000000-0005-0000-0000-00004F010000}"/>
    <cellStyle name="20% - Accent3 27" xfId="13990" xr:uid="{00000000-0005-0000-0000-000050010000}"/>
    <cellStyle name="20% - Accent3 28" xfId="18813" xr:uid="{00000000-0005-0000-0000-000051010000}"/>
    <cellStyle name="20% - Accent3 29" xfId="24634" xr:uid="{00000000-0005-0000-0000-000052010000}"/>
    <cellStyle name="20% - Accent3 3" xfId="166" xr:uid="{00000000-0005-0000-0000-000053010000}"/>
    <cellStyle name="20% - Accent3 3 2" xfId="167" xr:uid="{00000000-0005-0000-0000-000054010000}"/>
    <cellStyle name="20% - Accent3 3 2 2" xfId="18340" xr:uid="{00000000-0005-0000-0000-000055010000}"/>
    <cellStyle name="20% - Accent3 3 3" xfId="168" xr:uid="{00000000-0005-0000-0000-000056010000}"/>
    <cellStyle name="20% - Accent3 3 3 2" xfId="18587" xr:uid="{00000000-0005-0000-0000-000057010000}"/>
    <cellStyle name="20% - Accent3 3 4" xfId="17659" xr:uid="{00000000-0005-0000-0000-000058010000}"/>
    <cellStyle name="20% - Accent3 4" xfId="169" xr:uid="{00000000-0005-0000-0000-000059010000}"/>
    <cellStyle name="20% - Accent3 4 2" xfId="170" xr:uid="{00000000-0005-0000-0000-00005A010000}"/>
    <cellStyle name="20% - Accent3 4 2 2" xfId="18341" xr:uid="{00000000-0005-0000-0000-00005B010000}"/>
    <cellStyle name="20% - Accent3 4 3" xfId="171" xr:uid="{00000000-0005-0000-0000-00005C010000}"/>
    <cellStyle name="20% - Accent3 4 3 2" xfId="18588" xr:uid="{00000000-0005-0000-0000-00005D010000}"/>
    <cellStyle name="20% - Accent3 4 4" xfId="17660" xr:uid="{00000000-0005-0000-0000-00005E010000}"/>
    <cellStyle name="20% - Accent3 5" xfId="172" xr:uid="{00000000-0005-0000-0000-00005F010000}"/>
    <cellStyle name="20% - Accent3 5 2" xfId="173" xr:uid="{00000000-0005-0000-0000-000060010000}"/>
    <cellStyle name="20% - Accent3 5 2 2" xfId="18342" xr:uid="{00000000-0005-0000-0000-000061010000}"/>
    <cellStyle name="20% - Accent3 5 3" xfId="174" xr:uid="{00000000-0005-0000-0000-000062010000}"/>
    <cellStyle name="20% - Accent3 5 3 2" xfId="18589" xr:uid="{00000000-0005-0000-0000-000063010000}"/>
    <cellStyle name="20% - Accent3 5 4" xfId="17661" xr:uid="{00000000-0005-0000-0000-000064010000}"/>
    <cellStyle name="20% - Accent3 6" xfId="175" xr:uid="{00000000-0005-0000-0000-000065010000}"/>
    <cellStyle name="20% - Accent3 6 2" xfId="176" xr:uid="{00000000-0005-0000-0000-000066010000}"/>
    <cellStyle name="20% - Accent3 6 2 2" xfId="18343" xr:uid="{00000000-0005-0000-0000-000067010000}"/>
    <cellStyle name="20% - Accent3 6 3" xfId="177" xr:uid="{00000000-0005-0000-0000-000068010000}"/>
    <cellStyle name="20% - Accent3 6 3 2" xfId="18590" xr:uid="{00000000-0005-0000-0000-000069010000}"/>
    <cellStyle name="20% - Accent3 6 4" xfId="17662" xr:uid="{00000000-0005-0000-0000-00006A010000}"/>
    <cellStyle name="20% - Accent3 7" xfId="178" xr:uid="{00000000-0005-0000-0000-00006B010000}"/>
    <cellStyle name="20% - Accent3 7 2" xfId="179" xr:uid="{00000000-0005-0000-0000-00006C010000}"/>
    <cellStyle name="20% - Accent3 7 2 2" xfId="18344" xr:uid="{00000000-0005-0000-0000-00006D010000}"/>
    <cellStyle name="20% - Accent3 7 3" xfId="180" xr:uid="{00000000-0005-0000-0000-00006E010000}"/>
    <cellStyle name="20% - Accent3 7 3 2" xfId="18591" xr:uid="{00000000-0005-0000-0000-00006F010000}"/>
    <cellStyle name="20% - Accent3 7 4" xfId="17663" xr:uid="{00000000-0005-0000-0000-000070010000}"/>
    <cellStyle name="20% - Accent3 8" xfId="181" xr:uid="{00000000-0005-0000-0000-000071010000}"/>
    <cellStyle name="20% - Accent3 8 2" xfId="182" xr:uid="{00000000-0005-0000-0000-000072010000}"/>
    <cellStyle name="20% - Accent3 8 2 2" xfId="18345" xr:uid="{00000000-0005-0000-0000-000073010000}"/>
    <cellStyle name="20% - Accent3 8 3" xfId="183" xr:uid="{00000000-0005-0000-0000-000074010000}"/>
    <cellStyle name="20% - Accent3 8 3 2" xfId="18592" xr:uid="{00000000-0005-0000-0000-000075010000}"/>
    <cellStyle name="20% - Accent3 8 4" xfId="17664" xr:uid="{00000000-0005-0000-0000-000076010000}"/>
    <cellStyle name="20% - Accent3 9" xfId="184" xr:uid="{00000000-0005-0000-0000-000077010000}"/>
    <cellStyle name="20% - Accent3 9 2" xfId="185" xr:uid="{00000000-0005-0000-0000-000078010000}"/>
    <cellStyle name="20% - Accent3 9 2 2" xfId="18346" xr:uid="{00000000-0005-0000-0000-000079010000}"/>
    <cellStyle name="20% - Accent3 9 3" xfId="186" xr:uid="{00000000-0005-0000-0000-00007A010000}"/>
    <cellStyle name="20% - Accent3 9 3 2" xfId="18593" xr:uid="{00000000-0005-0000-0000-00007B010000}"/>
    <cellStyle name="20% - Accent3 9 4" xfId="17665" xr:uid="{00000000-0005-0000-0000-00007C010000}"/>
    <cellStyle name="20% - Accent4" xfId="13379" builtinId="42" customBuiltin="1"/>
    <cellStyle name="20% - Accent4 10" xfId="187" xr:uid="{00000000-0005-0000-0000-00007E010000}"/>
    <cellStyle name="20% - Accent4 10 2" xfId="188" xr:uid="{00000000-0005-0000-0000-00007F010000}"/>
    <cellStyle name="20% - Accent4 10 2 2" xfId="18347" xr:uid="{00000000-0005-0000-0000-000080010000}"/>
    <cellStyle name="20% - Accent4 10 3" xfId="189" xr:uid="{00000000-0005-0000-0000-000081010000}"/>
    <cellStyle name="20% - Accent4 10 3 2" xfId="18594" xr:uid="{00000000-0005-0000-0000-000082010000}"/>
    <cellStyle name="20% - Accent4 10 4" xfId="17666" xr:uid="{00000000-0005-0000-0000-000083010000}"/>
    <cellStyle name="20% - Accent4 11" xfId="190" xr:uid="{00000000-0005-0000-0000-000084010000}"/>
    <cellStyle name="20% - Accent4 11 2" xfId="191" xr:uid="{00000000-0005-0000-0000-000085010000}"/>
    <cellStyle name="20% - Accent4 11 2 2" xfId="18348" xr:uid="{00000000-0005-0000-0000-000086010000}"/>
    <cellStyle name="20% - Accent4 11 3" xfId="192" xr:uid="{00000000-0005-0000-0000-000087010000}"/>
    <cellStyle name="20% - Accent4 11 3 2" xfId="18595" xr:uid="{00000000-0005-0000-0000-000088010000}"/>
    <cellStyle name="20% - Accent4 11 4" xfId="17667" xr:uid="{00000000-0005-0000-0000-000089010000}"/>
    <cellStyle name="20% - Accent4 12" xfId="193" xr:uid="{00000000-0005-0000-0000-00008A010000}"/>
    <cellStyle name="20% - Accent4 12 2" xfId="194" xr:uid="{00000000-0005-0000-0000-00008B010000}"/>
    <cellStyle name="20% - Accent4 12 2 2" xfId="18349" xr:uid="{00000000-0005-0000-0000-00008C010000}"/>
    <cellStyle name="20% - Accent4 12 3" xfId="195" xr:uid="{00000000-0005-0000-0000-00008D010000}"/>
    <cellStyle name="20% - Accent4 12 3 2" xfId="18596" xr:uid="{00000000-0005-0000-0000-00008E010000}"/>
    <cellStyle name="20% - Accent4 12 4" xfId="17668" xr:uid="{00000000-0005-0000-0000-00008F010000}"/>
    <cellStyle name="20% - Accent4 13" xfId="196" xr:uid="{00000000-0005-0000-0000-000090010000}"/>
    <cellStyle name="20% - Accent4 13 2" xfId="197" xr:uid="{00000000-0005-0000-0000-000091010000}"/>
    <cellStyle name="20% - Accent4 13 2 2" xfId="18350" xr:uid="{00000000-0005-0000-0000-000092010000}"/>
    <cellStyle name="20% - Accent4 13 3" xfId="198" xr:uid="{00000000-0005-0000-0000-000093010000}"/>
    <cellStyle name="20% - Accent4 13 3 2" xfId="18597" xr:uid="{00000000-0005-0000-0000-000094010000}"/>
    <cellStyle name="20% - Accent4 13 4" xfId="17669" xr:uid="{00000000-0005-0000-0000-000095010000}"/>
    <cellStyle name="20% - Accent4 14" xfId="199" xr:uid="{00000000-0005-0000-0000-000096010000}"/>
    <cellStyle name="20% - Accent4 14 2" xfId="200" xr:uid="{00000000-0005-0000-0000-000097010000}"/>
    <cellStyle name="20% - Accent4 14 2 2" xfId="18351" xr:uid="{00000000-0005-0000-0000-000098010000}"/>
    <cellStyle name="20% - Accent4 14 3" xfId="201" xr:uid="{00000000-0005-0000-0000-000099010000}"/>
    <cellStyle name="20% - Accent4 14 3 2" xfId="18598" xr:uid="{00000000-0005-0000-0000-00009A010000}"/>
    <cellStyle name="20% - Accent4 14 4" xfId="17670" xr:uid="{00000000-0005-0000-0000-00009B010000}"/>
    <cellStyle name="20% - Accent4 15" xfId="202" xr:uid="{00000000-0005-0000-0000-00009C010000}"/>
    <cellStyle name="20% - Accent4 15 2" xfId="203" xr:uid="{00000000-0005-0000-0000-00009D010000}"/>
    <cellStyle name="20% - Accent4 15 2 2" xfId="18352" xr:uid="{00000000-0005-0000-0000-00009E010000}"/>
    <cellStyle name="20% - Accent4 15 3" xfId="204" xr:uid="{00000000-0005-0000-0000-00009F010000}"/>
    <cellStyle name="20% - Accent4 15 3 2" xfId="18599" xr:uid="{00000000-0005-0000-0000-0000A0010000}"/>
    <cellStyle name="20% - Accent4 15 4" xfId="17671" xr:uid="{00000000-0005-0000-0000-0000A1010000}"/>
    <cellStyle name="20% - Accent4 16" xfId="205" xr:uid="{00000000-0005-0000-0000-0000A2010000}"/>
    <cellStyle name="20% - Accent4 16 2" xfId="206" xr:uid="{00000000-0005-0000-0000-0000A3010000}"/>
    <cellStyle name="20% - Accent4 16 2 2" xfId="18353" xr:uid="{00000000-0005-0000-0000-0000A4010000}"/>
    <cellStyle name="20% - Accent4 16 3" xfId="207" xr:uid="{00000000-0005-0000-0000-0000A5010000}"/>
    <cellStyle name="20% - Accent4 16 3 2" xfId="18600" xr:uid="{00000000-0005-0000-0000-0000A6010000}"/>
    <cellStyle name="20% - Accent4 16 4" xfId="17672" xr:uid="{00000000-0005-0000-0000-0000A7010000}"/>
    <cellStyle name="20% - Accent4 17" xfId="208" xr:uid="{00000000-0005-0000-0000-0000A8010000}"/>
    <cellStyle name="20% - Accent4 17 2" xfId="209" xr:uid="{00000000-0005-0000-0000-0000A9010000}"/>
    <cellStyle name="20% - Accent4 17 2 2" xfId="18354" xr:uid="{00000000-0005-0000-0000-0000AA010000}"/>
    <cellStyle name="20% - Accent4 17 3" xfId="210" xr:uid="{00000000-0005-0000-0000-0000AB010000}"/>
    <cellStyle name="20% - Accent4 17 3 2" xfId="18601" xr:uid="{00000000-0005-0000-0000-0000AC010000}"/>
    <cellStyle name="20% - Accent4 17 4" xfId="17673" xr:uid="{00000000-0005-0000-0000-0000AD010000}"/>
    <cellStyle name="20% - Accent4 18" xfId="211" xr:uid="{00000000-0005-0000-0000-0000AE010000}"/>
    <cellStyle name="20% - Accent4 18 2" xfId="212" xr:uid="{00000000-0005-0000-0000-0000AF010000}"/>
    <cellStyle name="20% - Accent4 18 2 2" xfId="18355" xr:uid="{00000000-0005-0000-0000-0000B0010000}"/>
    <cellStyle name="20% - Accent4 18 3" xfId="213" xr:uid="{00000000-0005-0000-0000-0000B1010000}"/>
    <cellStyle name="20% - Accent4 18 3 2" xfId="18602" xr:uid="{00000000-0005-0000-0000-0000B2010000}"/>
    <cellStyle name="20% - Accent4 18 4" xfId="17674" xr:uid="{00000000-0005-0000-0000-0000B3010000}"/>
    <cellStyle name="20% - Accent4 19" xfId="214" xr:uid="{00000000-0005-0000-0000-0000B4010000}"/>
    <cellStyle name="20% - Accent4 19 2" xfId="215" xr:uid="{00000000-0005-0000-0000-0000B5010000}"/>
    <cellStyle name="20% - Accent4 19 3" xfId="18241" xr:uid="{00000000-0005-0000-0000-0000B6010000}"/>
    <cellStyle name="20% - Accent4 2" xfId="216" xr:uid="{00000000-0005-0000-0000-0000B7010000}"/>
    <cellStyle name="20% - Accent4 2 2" xfId="217" xr:uid="{00000000-0005-0000-0000-0000B8010000}"/>
    <cellStyle name="20% - Accent4 2 2 2" xfId="6326" xr:uid="{00000000-0005-0000-0000-0000B9010000}"/>
    <cellStyle name="20% - Accent4 2 2 2 2" xfId="18356" xr:uid="{00000000-0005-0000-0000-0000BA010000}"/>
    <cellStyle name="20% - Accent4 2 3" xfId="218" xr:uid="{00000000-0005-0000-0000-0000BB010000}"/>
    <cellStyle name="20% - Accent4 2 3 2" xfId="18603" xr:uid="{00000000-0005-0000-0000-0000BC010000}"/>
    <cellStyle name="20% - Accent4 2 4" xfId="14547" xr:uid="{00000000-0005-0000-0000-0000BD010000}"/>
    <cellStyle name="20% - Accent4 2 5" xfId="17320" xr:uid="{00000000-0005-0000-0000-0000BE010000}"/>
    <cellStyle name="20% - Accent4 20" xfId="219" xr:uid="{00000000-0005-0000-0000-0000BF010000}"/>
    <cellStyle name="20% - Accent4 20 2" xfId="220" xr:uid="{00000000-0005-0000-0000-0000C0010000}"/>
    <cellStyle name="20% - Accent4 20 3" xfId="18470" xr:uid="{00000000-0005-0000-0000-0000C1010000}"/>
    <cellStyle name="20% - Accent4 21" xfId="221" xr:uid="{00000000-0005-0000-0000-0000C2010000}"/>
    <cellStyle name="20% - Accent4 21 2" xfId="222" xr:uid="{00000000-0005-0000-0000-0000C3010000}"/>
    <cellStyle name="20% - Accent4 21 3" xfId="17336" xr:uid="{00000000-0005-0000-0000-0000C4010000}"/>
    <cellStyle name="20% - Accent4 22" xfId="223" xr:uid="{00000000-0005-0000-0000-0000C5010000}"/>
    <cellStyle name="20% - Accent4 22 2" xfId="224" xr:uid="{00000000-0005-0000-0000-0000C6010000}"/>
    <cellStyle name="20% - Accent4 23" xfId="225" xr:uid="{00000000-0005-0000-0000-0000C7010000}"/>
    <cellStyle name="20% - Accent4 23 2" xfId="226" xr:uid="{00000000-0005-0000-0000-0000C8010000}"/>
    <cellStyle name="20% - Accent4 24" xfId="227" xr:uid="{00000000-0005-0000-0000-0000C9010000}"/>
    <cellStyle name="20% - Accent4 25" xfId="13977" xr:uid="{00000000-0005-0000-0000-0000CA010000}"/>
    <cellStyle name="20% - Accent4 25 2" xfId="14031" xr:uid="{00000000-0005-0000-0000-0000CB010000}"/>
    <cellStyle name="20% - Accent4 25 3" xfId="24580" xr:uid="{00000000-0005-0000-0000-0000CC010000}"/>
    <cellStyle name="20% - Accent4 25 4" xfId="24747" xr:uid="{00000000-0005-0000-0000-0000CD010000}"/>
    <cellStyle name="20% - Accent4 26" xfId="13464" xr:uid="{00000000-0005-0000-0000-0000CE010000}"/>
    <cellStyle name="20% - Accent4 27" xfId="13992" xr:uid="{00000000-0005-0000-0000-0000CF010000}"/>
    <cellStyle name="20% - Accent4 28" xfId="18815" xr:uid="{00000000-0005-0000-0000-0000D0010000}"/>
    <cellStyle name="20% - Accent4 29" xfId="24636" xr:uid="{00000000-0005-0000-0000-0000D1010000}"/>
    <cellStyle name="20% - Accent4 3" xfId="228" xr:uid="{00000000-0005-0000-0000-0000D2010000}"/>
    <cellStyle name="20% - Accent4 3 2" xfId="229" xr:uid="{00000000-0005-0000-0000-0000D3010000}"/>
    <cellStyle name="20% - Accent4 3 2 2" xfId="18357" xr:uid="{00000000-0005-0000-0000-0000D4010000}"/>
    <cellStyle name="20% - Accent4 3 3" xfId="230" xr:uid="{00000000-0005-0000-0000-0000D5010000}"/>
    <cellStyle name="20% - Accent4 3 3 2" xfId="18604" xr:uid="{00000000-0005-0000-0000-0000D6010000}"/>
    <cellStyle name="20% - Accent4 3 4" xfId="17675" xr:uid="{00000000-0005-0000-0000-0000D7010000}"/>
    <cellStyle name="20% - Accent4 4" xfId="231" xr:uid="{00000000-0005-0000-0000-0000D8010000}"/>
    <cellStyle name="20% - Accent4 4 2" xfId="232" xr:uid="{00000000-0005-0000-0000-0000D9010000}"/>
    <cellStyle name="20% - Accent4 4 2 2" xfId="18358" xr:uid="{00000000-0005-0000-0000-0000DA010000}"/>
    <cellStyle name="20% - Accent4 4 3" xfId="233" xr:uid="{00000000-0005-0000-0000-0000DB010000}"/>
    <cellStyle name="20% - Accent4 4 3 2" xfId="18605" xr:uid="{00000000-0005-0000-0000-0000DC010000}"/>
    <cellStyle name="20% - Accent4 4 4" xfId="17676" xr:uid="{00000000-0005-0000-0000-0000DD010000}"/>
    <cellStyle name="20% - Accent4 5" xfId="234" xr:uid="{00000000-0005-0000-0000-0000DE010000}"/>
    <cellStyle name="20% - Accent4 5 2" xfId="235" xr:uid="{00000000-0005-0000-0000-0000DF010000}"/>
    <cellStyle name="20% - Accent4 5 2 2" xfId="18359" xr:uid="{00000000-0005-0000-0000-0000E0010000}"/>
    <cellStyle name="20% - Accent4 5 3" xfId="236" xr:uid="{00000000-0005-0000-0000-0000E1010000}"/>
    <cellStyle name="20% - Accent4 5 3 2" xfId="18606" xr:uid="{00000000-0005-0000-0000-0000E2010000}"/>
    <cellStyle name="20% - Accent4 5 4" xfId="17677" xr:uid="{00000000-0005-0000-0000-0000E3010000}"/>
    <cellStyle name="20% - Accent4 6" xfId="237" xr:uid="{00000000-0005-0000-0000-0000E4010000}"/>
    <cellStyle name="20% - Accent4 6 2" xfId="238" xr:uid="{00000000-0005-0000-0000-0000E5010000}"/>
    <cellStyle name="20% - Accent4 6 2 2" xfId="18360" xr:uid="{00000000-0005-0000-0000-0000E6010000}"/>
    <cellStyle name="20% - Accent4 6 3" xfId="239" xr:uid="{00000000-0005-0000-0000-0000E7010000}"/>
    <cellStyle name="20% - Accent4 6 3 2" xfId="18607" xr:uid="{00000000-0005-0000-0000-0000E8010000}"/>
    <cellStyle name="20% - Accent4 6 4" xfId="17678" xr:uid="{00000000-0005-0000-0000-0000E9010000}"/>
    <cellStyle name="20% - Accent4 7" xfId="240" xr:uid="{00000000-0005-0000-0000-0000EA010000}"/>
    <cellStyle name="20% - Accent4 7 2" xfId="241" xr:uid="{00000000-0005-0000-0000-0000EB010000}"/>
    <cellStyle name="20% - Accent4 7 2 2" xfId="18361" xr:uid="{00000000-0005-0000-0000-0000EC010000}"/>
    <cellStyle name="20% - Accent4 7 3" xfId="242" xr:uid="{00000000-0005-0000-0000-0000ED010000}"/>
    <cellStyle name="20% - Accent4 7 3 2" xfId="18608" xr:uid="{00000000-0005-0000-0000-0000EE010000}"/>
    <cellStyle name="20% - Accent4 7 4" xfId="17679" xr:uid="{00000000-0005-0000-0000-0000EF010000}"/>
    <cellStyle name="20% - Accent4 8" xfId="243" xr:uid="{00000000-0005-0000-0000-0000F0010000}"/>
    <cellStyle name="20% - Accent4 8 2" xfId="244" xr:uid="{00000000-0005-0000-0000-0000F1010000}"/>
    <cellStyle name="20% - Accent4 8 2 2" xfId="18362" xr:uid="{00000000-0005-0000-0000-0000F2010000}"/>
    <cellStyle name="20% - Accent4 8 3" xfId="245" xr:uid="{00000000-0005-0000-0000-0000F3010000}"/>
    <cellStyle name="20% - Accent4 8 3 2" xfId="18609" xr:uid="{00000000-0005-0000-0000-0000F4010000}"/>
    <cellStyle name="20% - Accent4 8 4" xfId="17680" xr:uid="{00000000-0005-0000-0000-0000F5010000}"/>
    <cellStyle name="20% - Accent4 9" xfId="246" xr:uid="{00000000-0005-0000-0000-0000F6010000}"/>
    <cellStyle name="20% - Accent4 9 2" xfId="247" xr:uid="{00000000-0005-0000-0000-0000F7010000}"/>
    <cellStyle name="20% - Accent4 9 2 2" xfId="18363" xr:uid="{00000000-0005-0000-0000-0000F8010000}"/>
    <cellStyle name="20% - Accent4 9 3" xfId="248" xr:uid="{00000000-0005-0000-0000-0000F9010000}"/>
    <cellStyle name="20% - Accent4 9 3 2" xfId="18610" xr:uid="{00000000-0005-0000-0000-0000FA010000}"/>
    <cellStyle name="20% - Accent4 9 4" xfId="17681" xr:uid="{00000000-0005-0000-0000-0000FB010000}"/>
    <cellStyle name="20% - Accent5" xfId="13381" builtinId="46" customBuiltin="1"/>
    <cellStyle name="20% - Accent5 10" xfId="249" xr:uid="{00000000-0005-0000-0000-0000FD010000}"/>
    <cellStyle name="20% - Accent5 10 2" xfId="250" xr:uid="{00000000-0005-0000-0000-0000FE010000}"/>
    <cellStyle name="20% - Accent5 10 3" xfId="251" xr:uid="{00000000-0005-0000-0000-0000FF010000}"/>
    <cellStyle name="20% - Accent5 11" xfId="252" xr:uid="{00000000-0005-0000-0000-000000020000}"/>
    <cellStyle name="20% - Accent5 11 2" xfId="253" xr:uid="{00000000-0005-0000-0000-000001020000}"/>
    <cellStyle name="20% - Accent5 11 3" xfId="254" xr:uid="{00000000-0005-0000-0000-000002020000}"/>
    <cellStyle name="20% - Accent5 12" xfId="255" xr:uid="{00000000-0005-0000-0000-000003020000}"/>
    <cellStyle name="20% - Accent5 12 2" xfId="256" xr:uid="{00000000-0005-0000-0000-000004020000}"/>
    <cellStyle name="20% - Accent5 12 3" xfId="257" xr:uid="{00000000-0005-0000-0000-000005020000}"/>
    <cellStyle name="20% - Accent5 13" xfId="258" xr:uid="{00000000-0005-0000-0000-000006020000}"/>
    <cellStyle name="20% - Accent5 13 2" xfId="259" xr:uid="{00000000-0005-0000-0000-000007020000}"/>
    <cellStyle name="20% - Accent5 13 3" xfId="260" xr:uid="{00000000-0005-0000-0000-000008020000}"/>
    <cellStyle name="20% - Accent5 14" xfId="261" xr:uid="{00000000-0005-0000-0000-000009020000}"/>
    <cellStyle name="20% - Accent5 14 2" xfId="262" xr:uid="{00000000-0005-0000-0000-00000A020000}"/>
    <cellStyle name="20% - Accent5 14 3" xfId="263" xr:uid="{00000000-0005-0000-0000-00000B020000}"/>
    <cellStyle name="20% - Accent5 15" xfId="264" xr:uid="{00000000-0005-0000-0000-00000C020000}"/>
    <cellStyle name="20% - Accent5 15 2" xfId="265" xr:uid="{00000000-0005-0000-0000-00000D020000}"/>
    <cellStyle name="20% - Accent5 15 3" xfId="266" xr:uid="{00000000-0005-0000-0000-00000E020000}"/>
    <cellStyle name="20% - Accent5 16" xfId="267" xr:uid="{00000000-0005-0000-0000-00000F020000}"/>
    <cellStyle name="20% - Accent5 16 2" xfId="268" xr:uid="{00000000-0005-0000-0000-000010020000}"/>
    <cellStyle name="20% - Accent5 16 3" xfId="269" xr:uid="{00000000-0005-0000-0000-000011020000}"/>
    <cellStyle name="20% - Accent5 17" xfId="270" xr:uid="{00000000-0005-0000-0000-000012020000}"/>
    <cellStyle name="20% - Accent5 17 2" xfId="271" xr:uid="{00000000-0005-0000-0000-000013020000}"/>
    <cellStyle name="20% - Accent5 17 3" xfId="272" xr:uid="{00000000-0005-0000-0000-000014020000}"/>
    <cellStyle name="20% - Accent5 18" xfId="273" xr:uid="{00000000-0005-0000-0000-000015020000}"/>
    <cellStyle name="20% - Accent5 18 2" xfId="274" xr:uid="{00000000-0005-0000-0000-000016020000}"/>
    <cellStyle name="20% - Accent5 18 3" xfId="275" xr:uid="{00000000-0005-0000-0000-000017020000}"/>
    <cellStyle name="20% - Accent5 19" xfId="276" xr:uid="{00000000-0005-0000-0000-000018020000}"/>
    <cellStyle name="20% - Accent5 19 2" xfId="277" xr:uid="{00000000-0005-0000-0000-000019020000}"/>
    <cellStyle name="20% - Accent5 2" xfId="278" xr:uid="{00000000-0005-0000-0000-00001A020000}"/>
    <cellStyle name="20% - Accent5 2 2" xfId="279" xr:uid="{00000000-0005-0000-0000-00001B020000}"/>
    <cellStyle name="20% - Accent5 2 2 2" xfId="6327" xr:uid="{00000000-0005-0000-0000-00001C020000}"/>
    <cellStyle name="20% - Accent5 2 3" xfId="280" xr:uid="{00000000-0005-0000-0000-00001D020000}"/>
    <cellStyle name="20% - Accent5 2 4" xfId="14548" xr:uid="{00000000-0005-0000-0000-00001E020000}"/>
    <cellStyle name="20% - Accent5 2 5" xfId="17324" xr:uid="{00000000-0005-0000-0000-00001F020000}"/>
    <cellStyle name="20% - Accent5 20" xfId="281" xr:uid="{00000000-0005-0000-0000-000020020000}"/>
    <cellStyle name="20% - Accent5 20 2" xfId="282" xr:uid="{00000000-0005-0000-0000-000021020000}"/>
    <cellStyle name="20% - Accent5 21" xfId="283" xr:uid="{00000000-0005-0000-0000-000022020000}"/>
    <cellStyle name="20% - Accent5 21 2" xfId="284" xr:uid="{00000000-0005-0000-0000-000023020000}"/>
    <cellStyle name="20% - Accent5 22" xfId="285" xr:uid="{00000000-0005-0000-0000-000024020000}"/>
    <cellStyle name="20% - Accent5 22 2" xfId="286" xr:uid="{00000000-0005-0000-0000-000025020000}"/>
    <cellStyle name="20% - Accent5 23" xfId="287" xr:uid="{00000000-0005-0000-0000-000026020000}"/>
    <cellStyle name="20% - Accent5 23 2" xfId="288" xr:uid="{00000000-0005-0000-0000-000027020000}"/>
    <cellStyle name="20% - Accent5 24" xfId="289" xr:uid="{00000000-0005-0000-0000-000028020000}"/>
    <cellStyle name="20% - Accent5 25" xfId="13979" xr:uid="{00000000-0005-0000-0000-000029020000}"/>
    <cellStyle name="20% - Accent5 25 2" xfId="14033" xr:uid="{00000000-0005-0000-0000-00002A020000}"/>
    <cellStyle name="20% - Accent5 25 3" xfId="24582" xr:uid="{00000000-0005-0000-0000-00002B020000}"/>
    <cellStyle name="20% - Accent5 25 4" xfId="24749" xr:uid="{00000000-0005-0000-0000-00002C020000}"/>
    <cellStyle name="20% - Accent5 26" xfId="13466" xr:uid="{00000000-0005-0000-0000-00002D020000}"/>
    <cellStyle name="20% - Accent5 27" xfId="13994" xr:uid="{00000000-0005-0000-0000-00002E020000}"/>
    <cellStyle name="20% - Accent5 28" xfId="18817" xr:uid="{00000000-0005-0000-0000-00002F020000}"/>
    <cellStyle name="20% - Accent5 29" xfId="24638" xr:uid="{00000000-0005-0000-0000-000030020000}"/>
    <cellStyle name="20% - Accent5 3" xfId="290" xr:uid="{00000000-0005-0000-0000-000031020000}"/>
    <cellStyle name="20% - Accent5 3 2" xfId="291" xr:uid="{00000000-0005-0000-0000-000032020000}"/>
    <cellStyle name="20% - Accent5 3 3" xfId="292" xr:uid="{00000000-0005-0000-0000-000033020000}"/>
    <cellStyle name="20% - Accent5 4" xfId="293" xr:uid="{00000000-0005-0000-0000-000034020000}"/>
    <cellStyle name="20% - Accent5 4 2" xfId="294" xr:uid="{00000000-0005-0000-0000-000035020000}"/>
    <cellStyle name="20% - Accent5 4 3" xfId="295" xr:uid="{00000000-0005-0000-0000-000036020000}"/>
    <cellStyle name="20% - Accent5 5" xfId="296" xr:uid="{00000000-0005-0000-0000-000037020000}"/>
    <cellStyle name="20% - Accent5 5 2" xfId="297" xr:uid="{00000000-0005-0000-0000-000038020000}"/>
    <cellStyle name="20% - Accent5 5 3" xfId="298" xr:uid="{00000000-0005-0000-0000-000039020000}"/>
    <cellStyle name="20% - Accent5 6" xfId="299" xr:uid="{00000000-0005-0000-0000-00003A020000}"/>
    <cellStyle name="20% - Accent5 6 2" xfId="300" xr:uid="{00000000-0005-0000-0000-00003B020000}"/>
    <cellStyle name="20% - Accent5 6 3" xfId="301" xr:uid="{00000000-0005-0000-0000-00003C020000}"/>
    <cellStyle name="20% - Accent5 7" xfId="302" xr:uid="{00000000-0005-0000-0000-00003D020000}"/>
    <cellStyle name="20% - Accent5 7 2" xfId="303" xr:uid="{00000000-0005-0000-0000-00003E020000}"/>
    <cellStyle name="20% - Accent5 7 3" xfId="304" xr:uid="{00000000-0005-0000-0000-00003F020000}"/>
    <cellStyle name="20% - Accent5 8" xfId="305" xr:uid="{00000000-0005-0000-0000-000040020000}"/>
    <cellStyle name="20% - Accent5 8 2" xfId="306" xr:uid="{00000000-0005-0000-0000-000041020000}"/>
    <cellStyle name="20% - Accent5 8 3" xfId="307" xr:uid="{00000000-0005-0000-0000-000042020000}"/>
    <cellStyle name="20% - Accent5 9" xfId="308" xr:uid="{00000000-0005-0000-0000-000043020000}"/>
    <cellStyle name="20% - Accent5 9 2" xfId="309" xr:uid="{00000000-0005-0000-0000-000044020000}"/>
    <cellStyle name="20% - Accent5 9 3" xfId="310" xr:uid="{00000000-0005-0000-0000-000045020000}"/>
    <cellStyle name="20% - Accent6" xfId="13383" builtinId="50" customBuiltin="1"/>
    <cellStyle name="20% - Accent6 10" xfId="311" xr:uid="{00000000-0005-0000-0000-000047020000}"/>
    <cellStyle name="20% - Accent6 10 2" xfId="312" xr:uid="{00000000-0005-0000-0000-000048020000}"/>
    <cellStyle name="20% - Accent6 10 2 2" xfId="18364" xr:uid="{00000000-0005-0000-0000-000049020000}"/>
    <cellStyle name="20% - Accent6 10 3" xfId="313" xr:uid="{00000000-0005-0000-0000-00004A020000}"/>
    <cellStyle name="20% - Accent6 10 3 2" xfId="18611" xr:uid="{00000000-0005-0000-0000-00004B020000}"/>
    <cellStyle name="20% - Accent6 10 4" xfId="17682" xr:uid="{00000000-0005-0000-0000-00004C020000}"/>
    <cellStyle name="20% - Accent6 11" xfId="314" xr:uid="{00000000-0005-0000-0000-00004D020000}"/>
    <cellStyle name="20% - Accent6 11 2" xfId="315" xr:uid="{00000000-0005-0000-0000-00004E020000}"/>
    <cellStyle name="20% - Accent6 11 2 2" xfId="18365" xr:uid="{00000000-0005-0000-0000-00004F020000}"/>
    <cellStyle name="20% - Accent6 11 3" xfId="316" xr:uid="{00000000-0005-0000-0000-000050020000}"/>
    <cellStyle name="20% - Accent6 11 3 2" xfId="18612" xr:uid="{00000000-0005-0000-0000-000051020000}"/>
    <cellStyle name="20% - Accent6 11 4" xfId="17683" xr:uid="{00000000-0005-0000-0000-000052020000}"/>
    <cellStyle name="20% - Accent6 12" xfId="317" xr:uid="{00000000-0005-0000-0000-000053020000}"/>
    <cellStyle name="20% - Accent6 12 2" xfId="318" xr:uid="{00000000-0005-0000-0000-000054020000}"/>
    <cellStyle name="20% - Accent6 12 2 2" xfId="18366" xr:uid="{00000000-0005-0000-0000-000055020000}"/>
    <cellStyle name="20% - Accent6 12 3" xfId="319" xr:uid="{00000000-0005-0000-0000-000056020000}"/>
    <cellStyle name="20% - Accent6 12 3 2" xfId="18613" xr:uid="{00000000-0005-0000-0000-000057020000}"/>
    <cellStyle name="20% - Accent6 12 4" xfId="17684" xr:uid="{00000000-0005-0000-0000-000058020000}"/>
    <cellStyle name="20% - Accent6 13" xfId="320" xr:uid="{00000000-0005-0000-0000-000059020000}"/>
    <cellStyle name="20% - Accent6 13 2" xfId="321" xr:uid="{00000000-0005-0000-0000-00005A020000}"/>
    <cellStyle name="20% - Accent6 13 2 2" xfId="18367" xr:uid="{00000000-0005-0000-0000-00005B020000}"/>
    <cellStyle name="20% - Accent6 13 3" xfId="322" xr:uid="{00000000-0005-0000-0000-00005C020000}"/>
    <cellStyle name="20% - Accent6 13 3 2" xfId="18614" xr:uid="{00000000-0005-0000-0000-00005D020000}"/>
    <cellStyle name="20% - Accent6 13 4" xfId="17685" xr:uid="{00000000-0005-0000-0000-00005E020000}"/>
    <cellStyle name="20% - Accent6 14" xfId="323" xr:uid="{00000000-0005-0000-0000-00005F020000}"/>
    <cellStyle name="20% - Accent6 14 2" xfId="324" xr:uid="{00000000-0005-0000-0000-000060020000}"/>
    <cellStyle name="20% - Accent6 14 2 2" xfId="18368" xr:uid="{00000000-0005-0000-0000-000061020000}"/>
    <cellStyle name="20% - Accent6 14 3" xfId="325" xr:uid="{00000000-0005-0000-0000-000062020000}"/>
    <cellStyle name="20% - Accent6 14 3 2" xfId="18615" xr:uid="{00000000-0005-0000-0000-000063020000}"/>
    <cellStyle name="20% - Accent6 14 4" xfId="17686" xr:uid="{00000000-0005-0000-0000-000064020000}"/>
    <cellStyle name="20% - Accent6 15" xfId="326" xr:uid="{00000000-0005-0000-0000-000065020000}"/>
    <cellStyle name="20% - Accent6 15 2" xfId="327" xr:uid="{00000000-0005-0000-0000-000066020000}"/>
    <cellStyle name="20% - Accent6 15 2 2" xfId="18369" xr:uid="{00000000-0005-0000-0000-000067020000}"/>
    <cellStyle name="20% - Accent6 15 3" xfId="328" xr:uid="{00000000-0005-0000-0000-000068020000}"/>
    <cellStyle name="20% - Accent6 15 3 2" xfId="18616" xr:uid="{00000000-0005-0000-0000-000069020000}"/>
    <cellStyle name="20% - Accent6 15 4" xfId="17687" xr:uid="{00000000-0005-0000-0000-00006A020000}"/>
    <cellStyle name="20% - Accent6 16" xfId="329" xr:uid="{00000000-0005-0000-0000-00006B020000}"/>
    <cellStyle name="20% - Accent6 16 2" xfId="330" xr:uid="{00000000-0005-0000-0000-00006C020000}"/>
    <cellStyle name="20% - Accent6 16 2 2" xfId="18370" xr:uid="{00000000-0005-0000-0000-00006D020000}"/>
    <cellStyle name="20% - Accent6 16 3" xfId="331" xr:uid="{00000000-0005-0000-0000-00006E020000}"/>
    <cellStyle name="20% - Accent6 16 3 2" xfId="18617" xr:uid="{00000000-0005-0000-0000-00006F020000}"/>
    <cellStyle name="20% - Accent6 16 4" xfId="17688" xr:uid="{00000000-0005-0000-0000-000070020000}"/>
    <cellStyle name="20% - Accent6 17" xfId="332" xr:uid="{00000000-0005-0000-0000-000071020000}"/>
    <cellStyle name="20% - Accent6 17 2" xfId="333" xr:uid="{00000000-0005-0000-0000-000072020000}"/>
    <cellStyle name="20% - Accent6 17 2 2" xfId="18371" xr:uid="{00000000-0005-0000-0000-000073020000}"/>
    <cellStyle name="20% - Accent6 17 3" xfId="334" xr:uid="{00000000-0005-0000-0000-000074020000}"/>
    <cellStyle name="20% - Accent6 17 3 2" xfId="18618" xr:uid="{00000000-0005-0000-0000-000075020000}"/>
    <cellStyle name="20% - Accent6 17 4" xfId="17689" xr:uid="{00000000-0005-0000-0000-000076020000}"/>
    <cellStyle name="20% - Accent6 18" xfId="335" xr:uid="{00000000-0005-0000-0000-000077020000}"/>
    <cellStyle name="20% - Accent6 18 2" xfId="336" xr:uid="{00000000-0005-0000-0000-000078020000}"/>
    <cellStyle name="20% - Accent6 18 2 2" xfId="18372" xr:uid="{00000000-0005-0000-0000-000079020000}"/>
    <cellStyle name="20% - Accent6 18 3" xfId="337" xr:uid="{00000000-0005-0000-0000-00007A020000}"/>
    <cellStyle name="20% - Accent6 18 3 2" xfId="18619" xr:uid="{00000000-0005-0000-0000-00007B020000}"/>
    <cellStyle name="20% - Accent6 18 4" xfId="17690" xr:uid="{00000000-0005-0000-0000-00007C020000}"/>
    <cellStyle name="20% - Accent6 19" xfId="338" xr:uid="{00000000-0005-0000-0000-00007D020000}"/>
    <cellStyle name="20% - Accent6 19 2" xfId="339" xr:uid="{00000000-0005-0000-0000-00007E020000}"/>
    <cellStyle name="20% - Accent6 19 3" xfId="18242" xr:uid="{00000000-0005-0000-0000-00007F020000}"/>
    <cellStyle name="20% - Accent6 2" xfId="340" xr:uid="{00000000-0005-0000-0000-000080020000}"/>
    <cellStyle name="20% - Accent6 2 2" xfId="341" xr:uid="{00000000-0005-0000-0000-000081020000}"/>
    <cellStyle name="20% - Accent6 2 2 2" xfId="6328" xr:uid="{00000000-0005-0000-0000-000082020000}"/>
    <cellStyle name="20% - Accent6 2 2 2 2" xfId="18373" xr:uid="{00000000-0005-0000-0000-000083020000}"/>
    <cellStyle name="20% - Accent6 2 3" xfId="342" xr:uid="{00000000-0005-0000-0000-000084020000}"/>
    <cellStyle name="20% - Accent6 2 3 2" xfId="18620" xr:uid="{00000000-0005-0000-0000-000085020000}"/>
    <cellStyle name="20% - Accent6 2 4" xfId="14549" xr:uid="{00000000-0005-0000-0000-000086020000}"/>
    <cellStyle name="20% - Accent6 2 5" xfId="17328" xr:uid="{00000000-0005-0000-0000-000087020000}"/>
    <cellStyle name="20% - Accent6 20" xfId="343" xr:uid="{00000000-0005-0000-0000-000088020000}"/>
    <cellStyle name="20% - Accent6 20 2" xfId="344" xr:uid="{00000000-0005-0000-0000-000089020000}"/>
    <cellStyle name="20% - Accent6 20 3" xfId="18471" xr:uid="{00000000-0005-0000-0000-00008A020000}"/>
    <cellStyle name="20% - Accent6 21" xfId="345" xr:uid="{00000000-0005-0000-0000-00008B020000}"/>
    <cellStyle name="20% - Accent6 21 2" xfId="346" xr:uid="{00000000-0005-0000-0000-00008C020000}"/>
    <cellStyle name="20% - Accent6 21 3" xfId="17337" xr:uid="{00000000-0005-0000-0000-00008D020000}"/>
    <cellStyle name="20% - Accent6 22" xfId="347" xr:uid="{00000000-0005-0000-0000-00008E020000}"/>
    <cellStyle name="20% - Accent6 22 2" xfId="348" xr:uid="{00000000-0005-0000-0000-00008F020000}"/>
    <cellStyle name="20% - Accent6 23" xfId="349" xr:uid="{00000000-0005-0000-0000-000090020000}"/>
    <cellStyle name="20% - Accent6 23 2" xfId="350" xr:uid="{00000000-0005-0000-0000-000091020000}"/>
    <cellStyle name="20% - Accent6 24" xfId="351" xr:uid="{00000000-0005-0000-0000-000092020000}"/>
    <cellStyle name="20% - Accent6 25" xfId="13981" xr:uid="{00000000-0005-0000-0000-000093020000}"/>
    <cellStyle name="20% - Accent6 25 2" xfId="14035" xr:uid="{00000000-0005-0000-0000-000094020000}"/>
    <cellStyle name="20% - Accent6 25 3" xfId="24584" xr:uid="{00000000-0005-0000-0000-000095020000}"/>
    <cellStyle name="20% - Accent6 25 4" xfId="24751" xr:uid="{00000000-0005-0000-0000-000096020000}"/>
    <cellStyle name="20% - Accent6 26" xfId="13468" xr:uid="{00000000-0005-0000-0000-000097020000}"/>
    <cellStyle name="20% - Accent6 27" xfId="13996" xr:uid="{00000000-0005-0000-0000-000098020000}"/>
    <cellStyle name="20% - Accent6 28" xfId="18819" xr:uid="{00000000-0005-0000-0000-000099020000}"/>
    <cellStyle name="20% - Accent6 29" xfId="24640" xr:uid="{00000000-0005-0000-0000-00009A020000}"/>
    <cellStyle name="20% - Accent6 3" xfId="352" xr:uid="{00000000-0005-0000-0000-00009B020000}"/>
    <cellStyle name="20% - Accent6 3 2" xfId="353" xr:uid="{00000000-0005-0000-0000-00009C020000}"/>
    <cellStyle name="20% - Accent6 3 2 2" xfId="18374" xr:uid="{00000000-0005-0000-0000-00009D020000}"/>
    <cellStyle name="20% - Accent6 3 3" xfId="354" xr:uid="{00000000-0005-0000-0000-00009E020000}"/>
    <cellStyle name="20% - Accent6 3 3 2" xfId="18621" xr:uid="{00000000-0005-0000-0000-00009F020000}"/>
    <cellStyle name="20% - Accent6 3 4" xfId="17691" xr:uid="{00000000-0005-0000-0000-0000A0020000}"/>
    <cellStyle name="20% - Accent6 4" xfId="355" xr:uid="{00000000-0005-0000-0000-0000A1020000}"/>
    <cellStyle name="20% - Accent6 4 2" xfId="356" xr:uid="{00000000-0005-0000-0000-0000A2020000}"/>
    <cellStyle name="20% - Accent6 4 2 2" xfId="18375" xr:uid="{00000000-0005-0000-0000-0000A3020000}"/>
    <cellStyle name="20% - Accent6 4 3" xfId="357" xr:uid="{00000000-0005-0000-0000-0000A4020000}"/>
    <cellStyle name="20% - Accent6 4 3 2" xfId="18622" xr:uid="{00000000-0005-0000-0000-0000A5020000}"/>
    <cellStyle name="20% - Accent6 4 4" xfId="17692" xr:uid="{00000000-0005-0000-0000-0000A6020000}"/>
    <cellStyle name="20% - Accent6 5" xfId="358" xr:uid="{00000000-0005-0000-0000-0000A7020000}"/>
    <cellStyle name="20% - Accent6 5 2" xfId="359" xr:uid="{00000000-0005-0000-0000-0000A8020000}"/>
    <cellStyle name="20% - Accent6 5 2 2" xfId="18376" xr:uid="{00000000-0005-0000-0000-0000A9020000}"/>
    <cellStyle name="20% - Accent6 5 3" xfId="360" xr:uid="{00000000-0005-0000-0000-0000AA020000}"/>
    <cellStyle name="20% - Accent6 5 3 2" xfId="18623" xr:uid="{00000000-0005-0000-0000-0000AB020000}"/>
    <cellStyle name="20% - Accent6 5 4" xfId="17693" xr:uid="{00000000-0005-0000-0000-0000AC020000}"/>
    <cellStyle name="20% - Accent6 6" xfId="361" xr:uid="{00000000-0005-0000-0000-0000AD020000}"/>
    <cellStyle name="20% - Accent6 6 2" xfId="362" xr:uid="{00000000-0005-0000-0000-0000AE020000}"/>
    <cellStyle name="20% - Accent6 6 2 2" xfId="18377" xr:uid="{00000000-0005-0000-0000-0000AF020000}"/>
    <cellStyle name="20% - Accent6 6 3" xfId="363" xr:uid="{00000000-0005-0000-0000-0000B0020000}"/>
    <cellStyle name="20% - Accent6 6 3 2" xfId="18624" xr:uid="{00000000-0005-0000-0000-0000B1020000}"/>
    <cellStyle name="20% - Accent6 6 4" xfId="17694" xr:uid="{00000000-0005-0000-0000-0000B2020000}"/>
    <cellStyle name="20% - Accent6 7" xfId="364" xr:uid="{00000000-0005-0000-0000-0000B3020000}"/>
    <cellStyle name="20% - Accent6 7 2" xfId="365" xr:uid="{00000000-0005-0000-0000-0000B4020000}"/>
    <cellStyle name="20% - Accent6 7 2 2" xfId="18378" xr:uid="{00000000-0005-0000-0000-0000B5020000}"/>
    <cellStyle name="20% - Accent6 7 3" xfId="366" xr:uid="{00000000-0005-0000-0000-0000B6020000}"/>
    <cellStyle name="20% - Accent6 7 3 2" xfId="18625" xr:uid="{00000000-0005-0000-0000-0000B7020000}"/>
    <cellStyle name="20% - Accent6 7 4" xfId="17695" xr:uid="{00000000-0005-0000-0000-0000B8020000}"/>
    <cellStyle name="20% - Accent6 8" xfId="367" xr:uid="{00000000-0005-0000-0000-0000B9020000}"/>
    <cellStyle name="20% - Accent6 8 2" xfId="368" xr:uid="{00000000-0005-0000-0000-0000BA020000}"/>
    <cellStyle name="20% - Accent6 8 2 2" xfId="18379" xr:uid="{00000000-0005-0000-0000-0000BB020000}"/>
    <cellStyle name="20% - Accent6 8 3" xfId="369" xr:uid="{00000000-0005-0000-0000-0000BC020000}"/>
    <cellStyle name="20% - Accent6 8 3 2" xfId="18626" xr:uid="{00000000-0005-0000-0000-0000BD020000}"/>
    <cellStyle name="20% - Accent6 8 4" xfId="17696" xr:uid="{00000000-0005-0000-0000-0000BE020000}"/>
    <cellStyle name="20% - Accent6 9" xfId="370" xr:uid="{00000000-0005-0000-0000-0000BF020000}"/>
    <cellStyle name="20% - Accent6 9 2" xfId="371" xr:uid="{00000000-0005-0000-0000-0000C0020000}"/>
    <cellStyle name="20% - Accent6 9 2 2" xfId="18380" xr:uid="{00000000-0005-0000-0000-0000C1020000}"/>
    <cellStyle name="20% - Accent6 9 3" xfId="372" xr:uid="{00000000-0005-0000-0000-0000C2020000}"/>
    <cellStyle name="20% - Accent6 9 3 2" xfId="18627" xr:uid="{00000000-0005-0000-0000-0000C3020000}"/>
    <cellStyle name="20% - Accent6 9 4" xfId="17697" xr:uid="{00000000-0005-0000-0000-0000C4020000}"/>
    <cellStyle name="40% - Accent1" xfId="13374" builtinId="31" customBuiltin="1"/>
    <cellStyle name="40% - Accent1 10" xfId="373" xr:uid="{00000000-0005-0000-0000-0000C6020000}"/>
    <cellStyle name="40% - Accent1 10 2" xfId="374" xr:uid="{00000000-0005-0000-0000-0000C7020000}"/>
    <cellStyle name="40% - Accent1 10 2 2" xfId="18381" xr:uid="{00000000-0005-0000-0000-0000C8020000}"/>
    <cellStyle name="40% - Accent1 10 3" xfId="375" xr:uid="{00000000-0005-0000-0000-0000C9020000}"/>
    <cellStyle name="40% - Accent1 10 3 2" xfId="18628" xr:uid="{00000000-0005-0000-0000-0000CA020000}"/>
    <cellStyle name="40% - Accent1 10 4" xfId="17698" xr:uid="{00000000-0005-0000-0000-0000CB020000}"/>
    <cellStyle name="40% - Accent1 11" xfId="376" xr:uid="{00000000-0005-0000-0000-0000CC020000}"/>
    <cellStyle name="40% - Accent1 11 2" xfId="377" xr:uid="{00000000-0005-0000-0000-0000CD020000}"/>
    <cellStyle name="40% - Accent1 11 2 2" xfId="18382" xr:uid="{00000000-0005-0000-0000-0000CE020000}"/>
    <cellStyle name="40% - Accent1 11 3" xfId="378" xr:uid="{00000000-0005-0000-0000-0000CF020000}"/>
    <cellStyle name="40% - Accent1 11 3 2" xfId="18629" xr:uid="{00000000-0005-0000-0000-0000D0020000}"/>
    <cellStyle name="40% - Accent1 11 4" xfId="17699" xr:uid="{00000000-0005-0000-0000-0000D1020000}"/>
    <cellStyle name="40% - Accent1 12" xfId="379" xr:uid="{00000000-0005-0000-0000-0000D2020000}"/>
    <cellStyle name="40% - Accent1 12 2" xfId="380" xr:uid="{00000000-0005-0000-0000-0000D3020000}"/>
    <cellStyle name="40% - Accent1 12 2 2" xfId="18383" xr:uid="{00000000-0005-0000-0000-0000D4020000}"/>
    <cellStyle name="40% - Accent1 12 3" xfId="381" xr:uid="{00000000-0005-0000-0000-0000D5020000}"/>
    <cellStyle name="40% - Accent1 12 3 2" xfId="18630" xr:uid="{00000000-0005-0000-0000-0000D6020000}"/>
    <cellStyle name="40% - Accent1 12 4" xfId="17700" xr:uid="{00000000-0005-0000-0000-0000D7020000}"/>
    <cellStyle name="40% - Accent1 13" xfId="382" xr:uid="{00000000-0005-0000-0000-0000D8020000}"/>
    <cellStyle name="40% - Accent1 13 2" xfId="383" xr:uid="{00000000-0005-0000-0000-0000D9020000}"/>
    <cellStyle name="40% - Accent1 13 2 2" xfId="18384" xr:uid="{00000000-0005-0000-0000-0000DA020000}"/>
    <cellStyle name="40% - Accent1 13 3" xfId="384" xr:uid="{00000000-0005-0000-0000-0000DB020000}"/>
    <cellStyle name="40% - Accent1 13 3 2" xfId="18631" xr:uid="{00000000-0005-0000-0000-0000DC020000}"/>
    <cellStyle name="40% - Accent1 13 4" xfId="17701" xr:uid="{00000000-0005-0000-0000-0000DD020000}"/>
    <cellStyle name="40% - Accent1 14" xfId="385" xr:uid="{00000000-0005-0000-0000-0000DE020000}"/>
    <cellStyle name="40% - Accent1 14 2" xfId="386" xr:uid="{00000000-0005-0000-0000-0000DF020000}"/>
    <cellStyle name="40% - Accent1 14 2 2" xfId="18385" xr:uid="{00000000-0005-0000-0000-0000E0020000}"/>
    <cellStyle name="40% - Accent1 14 3" xfId="387" xr:uid="{00000000-0005-0000-0000-0000E1020000}"/>
    <cellStyle name="40% - Accent1 14 3 2" xfId="18632" xr:uid="{00000000-0005-0000-0000-0000E2020000}"/>
    <cellStyle name="40% - Accent1 14 4" xfId="17702" xr:uid="{00000000-0005-0000-0000-0000E3020000}"/>
    <cellStyle name="40% - Accent1 15" xfId="388" xr:uid="{00000000-0005-0000-0000-0000E4020000}"/>
    <cellStyle name="40% - Accent1 15 2" xfId="389" xr:uid="{00000000-0005-0000-0000-0000E5020000}"/>
    <cellStyle name="40% - Accent1 15 2 2" xfId="18386" xr:uid="{00000000-0005-0000-0000-0000E6020000}"/>
    <cellStyle name="40% - Accent1 15 3" xfId="390" xr:uid="{00000000-0005-0000-0000-0000E7020000}"/>
    <cellStyle name="40% - Accent1 15 3 2" xfId="18633" xr:uid="{00000000-0005-0000-0000-0000E8020000}"/>
    <cellStyle name="40% - Accent1 15 4" xfId="17703" xr:uid="{00000000-0005-0000-0000-0000E9020000}"/>
    <cellStyle name="40% - Accent1 16" xfId="391" xr:uid="{00000000-0005-0000-0000-0000EA020000}"/>
    <cellStyle name="40% - Accent1 16 2" xfId="392" xr:uid="{00000000-0005-0000-0000-0000EB020000}"/>
    <cellStyle name="40% - Accent1 16 2 2" xfId="18387" xr:uid="{00000000-0005-0000-0000-0000EC020000}"/>
    <cellStyle name="40% - Accent1 16 3" xfId="393" xr:uid="{00000000-0005-0000-0000-0000ED020000}"/>
    <cellStyle name="40% - Accent1 16 3 2" xfId="18634" xr:uid="{00000000-0005-0000-0000-0000EE020000}"/>
    <cellStyle name="40% - Accent1 16 4" xfId="17704" xr:uid="{00000000-0005-0000-0000-0000EF020000}"/>
    <cellStyle name="40% - Accent1 17" xfId="394" xr:uid="{00000000-0005-0000-0000-0000F0020000}"/>
    <cellStyle name="40% - Accent1 17 2" xfId="395" xr:uid="{00000000-0005-0000-0000-0000F1020000}"/>
    <cellStyle name="40% - Accent1 17 2 2" xfId="18388" xr:uid="{00000000-0005-0000-0000-0000F2020000}"/>
    <cellStyle name="40% - Accent1 17 3" xfId="396" xr:uid="{00000000-0005-0000-0000-0000F3020000}"/>
    <cellStyle name="40% - Accent1 17 3 2" xfId="18635" xr:uid="{00000000-0005-0000-0000-0000F4020000}"/>
    <cellStyle name="40% - Accent1 17 4" xfId="17705" xr:uid="{00000000-0005-0000-0000-0000F5020000}"/>
    <cellStyle name="40% - Accent1 18" xfId="397" xr:uid="{00000000-0005-0000-0000-0000F6020000}"/>
    <cellStyle name="40% - Accent1 18 2" xfId="398" xr:uid="{00000000-0005-0000-0000-0000F7020000}"/>
    <cellStyle name="40% - Accent1 18 2 2" xfId="18389" xr:uid="{00000000-0005-0000-0000-0000F8020000}"/>
    <cellStyle name="40% - Accent1 18 3" xfId="399" xr:uid="{00000000-0005-0000-0000-0000F9020000}"/>
    <cellStyle name="40% - Accent1 18 3 2" xfId="18636" xr:uid="{00000000-0005-0000-0000-0000FA020000}"/>
    <cellStyle name="40% - Accent1 18 4" xfId="17706" xr:uid="{00000000-0005-0000-0000-0000FB020000}"/>
    <cellStyle name="40% - Accent1 19" xfId="400" xr:uid="{00000000-0005-0000-0000-0000FC020000}"/>
    <cellStyle name="40% - Accent1 19 2" xfId="401" xr:uid="{00000000-0005-0000-0000-0000FD020000}"/>
    <cellStyle name="40% - Accent1 19 3" xfId="18243" xr:uid="{00000000-0005-0000-0000-0000FE020000}"/>
    <cellStyle name="40% - Accent1 2" xfId="402" xr:uid="{00000000-0005-0000-0000-0000FF020000}"/>
    <cellStyle name="40% - Accent1 2 2" xfId="403" xr:uid="{00000000-0005-0000-0000-000000030000}"/>
    <cellStyle name="40% - Accent1 2 2 2" xfId="6329" xr:uid="{00000000-0005-0000-0000-000001030000}"/>
    <cellStyle name="40% - Accent1 2 2 2 2" xfId="18390" xr:uid="{00000000-0005-0000-0000-000002030000}"/>
    <cellStyle name="40% - Accent1 2 3" xfId="404" xr:uid="{00000000-0005-0000-0000-000003030000}"/>
    <cellStyle name="40% - Accent1 2 3 2" xfId="18637" xr:uid="{00000000-0005-0000-0000-000004030000}"/>
    <cellStyle name="40% - Accent1 2 4" xfId="14550" xr:uid="{00000000-0005-0000-0000-000005030000}"/>
    <cellStyle name="40% - Accent1 2 5" xfId="17309" xr:uid="{00000000-0005-0000-0000-000006030000}"/>
    <cellStyle name="40% - Accent1 20" xfId="405" xr:uid="{00000000-0005-0000-0000-000007030000}"/>
    <cellStyle name="40% - Accent1 20 2" xfId="406" xr:uid="{00000000-0005-0000-0000-000008030000}"/>
    <cellStyle name="40% - Accent1 20 3" xfId="18472" xr:uid="{00000000-0005-0000-0000-000009030000}"/>
    <cellStyle name="40% - Accent1 21" xfId="407" xr:uid="{00000000-0005-0000-0000-00000A030000}"/>
    <cellStyle name="40% - Accent1 21 2" xfId="408" xr:uid="{00000000-0005-0000-0000-00000B030000}"/>
    <cellStyle name="40% - Accent1 21 3" xfId="17338" xr:uid="{00000000-0005-0000-0000-00000C030000}"/>
    <cellStyle name="40% - Accent1 22" xfId="409" xr:uid="{00000000-0005-0000-0000-00000D030000}"/>
    <cellStyle name="40% - Accent1 22 2" xfId="410" xr:uid="{00000000-0005-0000-0000-00000E030000}"/>
    <cellStyle name="40% - Accent1 23" xfId="411" xr:uid="{00000000-0005-0000-0000-00000F030000}"/>
    <cellStyle name="40% - Accent1 23 2" xfId="412" xr:uid="{00000000-0005-0000-0000-000010030000}"/>
    <cellStyle name="40% - Accent1 24" xfId="413" xr:uid="{00000000-0005-0000-0000-000011030000}"/>
    <cellStyle name="40% - Accent1 25" xfId="13972" xr:uid="{00000000-0005-0000-0000-000012030000}"/>
    <cellStyle name="40% - Accent1 25 2" xfId="14026" xr:uid="{00000000-0005-0000-0000-000013030000}"/>
    <cellStyle name="40% - Accent1 25 3" xfId="24575" xr:uid="{00000000-0005-0000-0000-000014030000}"/>
    <cellStyle name="40% - Accent1 25 4" xfId="24742" xr:uid="{00000000-0005-0000-0000-000015030000}"/>
    <cellStyle name="40% - Accent1 26" xfId="13459" xr:uid="{00000000-0005-0000-0000-000016030000}"/>
    <cellStyle name="40% - Accent1 27" xfId="13987" xr:uid="{00000000-0005-0000-0000-000017030000}"/>
    <cellStyle name="40% - Accent1 28" xfId="18810" xr:uid="{00000000-0005-0000-0000-000018030000}"/>
    <cellStyle name="40% - Accent1 29" xfId="24631" xr:uid="{00000000-0005-0000-0000-000019030000}"/>
    <cellStyle name="40% - Accent1 3" xfId="414" xr:uid="{00000000-0005-0000-0000-00001A030000}"/>
    <cellStyle name="40% - Accent1 3 2" xfId="415" xr:uid="{00000000-0005-0000-0000-00001B030000}"/>
    <cellStyle name="40% - Accent1 3 2 2" xfId="18391" xr:uid="{00000000-0005-0000-0000-00001C030000}"/>
    <cellStyle name="40% - Accent1 3 3" xfId="416" xr:uid="{00000000-0005-0000-0000-00001D030000}"/>
    <cellStyle name="40% - Accent1 3 3 2" xfId="18638" xr:uid="{00000000-0005-0000-0000-00001E030000}"/>
    <cellStyle name="40% - Accent1 3 4" xfId="17707" xr:uid="{00000000-0005-0000-0000-00001F030000}"/>
    <cellStyle name="40% - Accent1 4" xfId="417" xr:uid="{00000000-0005-0000-0000-000020030000}"/>
    <cellStyle name="40% - Accent1 4 2" xfId="418" xr:uid="{00000000-0005-0000-0000-000021030000}"/>
    <cellStyle name="40% - Accent1 4 2 2" xfId="18392" xr:uid="{00000000-0005-0000-0000-000022030000}"/>
    <cellStyle name="40% - Accent1 4 3" xfId="419" xr:uid="{00000000-0005-0000-0000-000023030000}"/>
    <cellStyle name="40% - Accent1 4 3 2" xfId="18639" xr:uid="{00000000-0005-0000-0000-000024030000}"/>
    <cellStyle name="40% - Accent1 4 4" xfId="17708" xr:uid="{00000000-0005-0000-0000-000025030000}"/>
    <cellStyle name="40% - Accent1 5" xfId="420" xr:uid="{00000000-0005-0000-0000-000026030000}"/>
    <cellStyle name="40% - Accent1 5 2" xfId="421" xr:uid="{00000000-0005-0000-0000-000027030000}"/>
    <cellStyle name="40% - Accent1 5 2 2" xfId="18393" xr:uid="{00000000-0005-0000-0000-000028030000}"/>
    <cellStyle name="40% - Accent1 5 3" xfId="422" xr:uid="{00000000-0005-0000-0000-000029030000}"/>
    <cellStyle name="40% - Accent1 5 3 2" xfId="18640" xr:uid="{00000000-0005-0000-0000-00002A030000}"/>
    <cellStyle name="40% - Accent1 5 4" xfId="17709" xr:uid="{00000000-0005-0000-0000-00002B030000}"/>
    <cellStyle name="40% - Accent1 6" xfId="423" xr:uid="{00000000-0005-0000-0000-00002C030000}"/>
    <cellStyle name="40% - Accent1 6 2" xfId="424" xr:uid="{00000000-0005-0000-0000-00002D030000}"/>
    <cellStyle name="40% - Accent1 6 2 2" xfId="18394" xr:uid="{00000000-0005-0000-0000-00002E030000}"/>
    <cellStyle name="40% - Accent1 6 3" xfId="425" xr:uid="{00000000-0005-0000-0000-00002F030000}"/>
    <cellStyle name="40% - Accent1 6 3 2" xfId="18641" xr:uid="{00000000-0005-0000-0000-000030030000}"/>
    <cellStyle name="40% - Accent1 6 4" xfId="17710" xr:uid="{00000000-0005-0000-0000-000031030000}"/>
    <cellStyle name="40% - Accent1 7" xfId="426" xr:uid="{00000000-0005-0000-0000-000032030000}"/>
    <cellStyle name="40% - Accent1 7 2" xfId="427" xr:uid="{00000000-0005-0000-0000-000033030000}"/>
    <cellStyle name="40% - Accent1 7 2 2" xfId="18395" xr:uid="{00000000-0005-0000-0000-000034030000}"/>
    <cellStyle name="40% - Accent1 7 3" xfId="428" xr:uid="{00000000-0005-0000-0000-000035030000}"/>
    <cellStyle name="40% - Accent1 7 3 2" xfId="18642" xr:uid="{00000000-0005-0000-0000-000036030000}"/>
    <cellStyle name="40% - Accent1 7 4" xfId="17711" xr:uid="{00000000-0005-0000-0000-000037030000}"/>
    <cellStyle name="40% - Accent1 8" xfId="429" xr:uid="{00000000-0005-0000-0000-000038030000}"/>
    <cellStyle name="40% - Accent1 8 2" xfId="430" xr:uid="{00000000-0005-0000-0000-000039030000}"/>
    <cellStyle name="40% - Accent1 8 2 2" xfId="18396" xr:uid="{00000000-0005-0000-0000-00003A030000}"/>
    <cellStyle name="40% - Accent1 8 3" xfId="431" xr:uid="{00000000-0005-0000-0000-00003B030000}"/>
    <cellStyle name="40% - Accent1 8 3 2" xfId="18643" xr:uid="{00000000-0005-0000-0000-00003C030000}"/>
    <cellStyle name="40% - Accent1 8 4" xfId="17712" xr:uid="{00000000-0005-0000-0000-00003D030000}"/>
    <cellStyle name="40% - Accent1 9" xfId="432" xr:uid="{00000000-0005-0000-0000-00003E030000}"/>
    <cellStyle name="40% - Accent1 9 2" xfId="433" xr:uid="{00000000-0005-0000-0000-00003F030000}"/>
    <cellStyle name="40% - Accent1 9 2 2" xfId="18397" xr:uid="{00000000-0005-0000-0000-000040030000}"/>
    <cellStyle name="40% - Accent1 9 3" xfId="434" xr:uid="{00000000-0005-0000-0000-000041030000}"/>
    <cellStyle name="40% - Accent1 9 3 2" xfId="18644" xr:uid="{00000000-0005-0000-0000-000042030000}"/>
    <cellStyle name="40% - Accent1 9 4" xfId="17713" xr:uid="{00000000-0005-0000-0000-000043030000}"/>
    <cellStyle name="40% - Accent2" xfId="13376" builtinId="35" customBuiltin="1"/>
    <cellStyle name="40% - Accent2 10" xfId="435" xr:uid="{00000000-0005-0000-0000-000045030000}"/>
    <cellStyle name="40% - Accent2 10 2" xfId="436" xr:uid="{00000000-0005-0000-0000-000046030000}"/>
    <cellStyle name="40% - Accent2 10 3" xfId="437" xr:uid="{00000000-0005-0000-0000-000047030000}"/>
    <cellStyle name="40% - Accent2 11" xfId="438" xr:uid="{00000000-0005-0000-0000-000048030000}"/>
    <cellStyle name="40% - Accent2 11 2" xfId="439" xr:uid="{00000000-0005-0000-0000-000049030000}"/>
    <cellStyle name="40% - Accent2 11 3" xfId="440" xr:uid="{00000000-0005-0000-0000-00004A030000}"/>
    <cellStyle name="40% - Accent2 12" xfId="441" xr:uid="{00000000-0005-0000-0000-00004B030000}"/>
    <cellStyle name="40% - Accent2 12 2" xfId="442" xr:uid="{00000000-0005-0000-0000-00004C030000}"/>
    <cellStyle name="40% - Accent2 12 3" xfId="443" xr:uid="{00000000-0005-0000-0000-00004D030000}"/>
    <cellStyle name="40% - Accent2 13" xfId="444" xr:uid="{00000000-0005-0000-0000-00004E030000}"/>
    <cellStyle name="40% - Accent2 13 2" xfId="445" xr:uid="{00000000-0005-0000-0000-00004F030000}"/>
    <cellStyle name="40% - Accent2 13 3" xfId="446" xr:uid="{00000000-0005-0000-0000-000050030000}"/>
    <cellStyle name="40% - Accent2 14" xfId="447" xr:uid="{00000000-0005-0000-0000-000051030000}"/>
    <cellStyle name="40% - Accent2 14 2" xfId="448" xr:uid="{00000000-0005-0000-0000-000052030000}"/>
    <cellStyle name="40% - Accent2 14 3" xfId="449" xr:uid="{00000000-0005-0000-0000-000053030000}"/>
    <cellStyle name="40% - Accent2 15" xfId="450" xr:uid="{00000000-0005-0000-0000-000054030000}"/>
    <cellStyle name="40% - Accent2 15 2" xfId="451" xr:uid="{00000000-0005-0000-0000-000055030000}"/>
    <cellStyle name="40% - Accent2 15 3" xfId="452" xr:uid="{00000000-0005-0000-0000-000056030000}"/>
    <cellStyle name="40% - Accent2 16" xfId="453" xr:uid="{00000000-0005-0000-0000-000057030000}"/>
    <cellStyle name="40% - Accent2 16 2" xfId="454" xr:uid="{00000000-0005-0000-0000-000058030000}"/>
    <cellStyle name="40% - Accent2 16 3" xfId="455" xr:uid="{00000000-0005-0000-0000-000059030000}"/>
    <cellStyle name="40% - Accent2 17" xfId="456" xr:uid="{00000000-0005-0000-0000-00005A030000}"/>
    <cellStyle name="40% - Accent2 17 2" xfId="457" xr:uid="{00000000-0005-0000-0000-00005B030000}"/>
    <cellStyle name="40% - Accent2 17 3" xfId="458" xr:uid="{00000000-0005-0000-0000-00005C030000}"/>
    <cellStyle name="40% - Accent2 18" xfId="459" xr:uid="{00000000-0005-0000-0000-00005D030000}"/>
    <cellStyle name="40% - Accent2 18 2" xfId="460" xr:uid="{00000000-0005-0000-0000-00005E030000}"/>
    <cellStyle name="40% - Accent2 18 3" xfId="461" xr:uid="{00000000-0005-0000-0000-00005F030000}"/>
    <cellStyle name="40% - Accent2 19" xfId="462" xr:uid="{00000000-0005-0000-0000-000060030000}"/>
    <cellStyle name="40% - Accent2 19 2" xfId="463" xr:uid="{00000000-0005-0000-0000-000061030000}"/>
    <cellStyle name="40% - Accent2 2" xfId="464" xr:uid="{00000000-0005-0000-0000-000062030000}"/>
    <cellStyle name="40% - Accent2 2 2" xfId="465" xr:uid="{00000000-0005-0000-0000-000063030000}"/>
    <cellStyle name="40% - Accent2 2 2 2" xfId="6330" xr:uid="{00000000-0005-0000-0000-000064030000}"/>
    <cellStyle name="40% - Accent2 2 3" xfId="466" xr:uid="{00000000-0005-0000-0000-000065030000}"/>
    <cellStyle name="40% - Accent2 2 4" xfId="14551" xr:uid="{00000000-0005-0000-0000-000066030000}"/>
    <cellStyle name="40% - Accent2 2 5" xfId="17313" xr:uid="{00000000-0005-0000-0000-000067030000}"/>
    <cellStyle name="40% - Accent2 20" xfId="467" xr:uid="{00000000-0005-0000-0000-000068030000}"/>
    <cellStyle name="40% - Accent2 20 2" xfId="468" xr:uid="{00000000-0005-0000-0000-000069030000}"/>
    <cellStyle name="40% - Accent2 21" xfId="469" xr:uid="{00000000-0005-0000-0000-00006A030000}"/>
    <cellStyle name="40% - Accent2 21 2" xfId="470" xr:uid="{00000000-0005-0000-0000-00006B030000}"/>
    <cellStyle name="40% - Accent2 22" xfId="471" xr:uid="{00000000-0005-0000-0000-00006C030000}"/>
    <cellStyle name="40% - Accent2 22 2" xfId="472" xr:uid="{00000000-0005-0000-0000-00006D030000}"/>
    <cellStyle name="40% - Accent2 23" xfId="473" xr:uid="{00000000-0005-0000-0000-00006E030000}"/>
    <cellStyle name="40% - Accent2 23 2" xfId="474" xr:uid="{00000000-0005-0000-0000-00006F030000}"/>
    <cellStyle name="40% - Accent2 24" xfId="475" xr:uid="{00000000-0005-0000-0000-000070030000}"/>
    <cellStyle name="40% - Accent2 25" xfId="13974" xr:uid="{00000000-0005-0000-0000-000071030000}"/>
    <cellStyle name="40% - Accent2 25 2" xfId="14028" xr:uid="{00000000-0005-0000-0000-000072030000}"/>
    <cellStyle name="40% - Accent2 25 3" xfId="24577" xr:uid="{00000000-0005-0000-0000-000073030000}"/>
    <cellStyle name="40% - Accent2 25 4" xfId="24744" xr:uid="{00000000-0005-0000-0000-000074030000}"/>
    <cellStyle name="40% - Accent2 26" xfId="13461" xr:uid="{00000000-0005-0000-0000-000075030000}"/>
    <cellStyle name="40% - Accent2 27" xfId="13989" xr:uid="{00000000-0005-0000-0000-000076030000}"/>
    <cellStyle name="40% - Accent2 28" xfId="18812" xr:uid="{00000000-0005-0000-0000-000077030000}"/>
    <cellStyle name="40% - Accent2 29" xfId="24633" xr:uid="{00000000-0005-0000-0000-000078030000}"/>
    <cellStyle name="40% - Accent2 3" xfId="476" xr:uid="{00000000-0005-0000-0000-000079030000}"/>
    <cellStyle name="40% - Accent2 3 2" xfId="477" xr:uid="{00000000-0005-0000-0000-00007A030000}"/>
    <cellStyle name="40% - Accent2 3 3" xfId="478" xr:uid="{00000000-0005-0000-0000-00007B030000}"/>
    <cellStyle name="40% - Accent2 4" xfId="479" xr:uid="{00000000-0005-0000-0000-00007C030000}"/>
    <cellStyle name="40% - Accent2 4 2" xfId="480" xr:uid="{00000000-0005-0000-0000-00007D030000}"/>
    <cellStyle name="40% - Accent2 4 3" xfId="481" xr:uid="{00000000-0005-0000-0000-00007E030000}"/>
    <cellStyle name="40% - Accent2 5" xfId="482" xr:uid="{00000000-0005-0000-0000-00007F030000}"/>
    <cellStyle name="40% - Accent2 5 2" xfId="483" xr:uid="{00000000-0005-0000-0000-000080030000}"/>
    <cellStyle name="40% - Accent2 5 3" xfId="484" xr:uid="{00000000-0005-0000-0000-000081030000}"/>
    <cellStyle name="40% - Accent2 6" xfId="485" xr:uid="{00000000-0005-0000-0000-000082030000}"/>
    <cellStyle name="40% - Accent2 6 2" xfId="486" xr:uid="{00000000-0005-0000-0000-000083030000}"/>
    <cellStyle name="40% - Accent2 6 3" xfId="487" xr:uid="{00000000-0005-0000-0000-000084030000}"/>
    <cellStyle name="40% - Accent2 7" xfId="488" xr:uid="{00000000-0005-0000-0000-000085030000}"/>
    <cellStyle name="40% - Accent2 7 2" xfId="489" xr:uid="{00000000-0005-0000-0000-000086030000}"/>
    <cellStyle name="40% - Accent2 7 3" xfId="490" xr:uid="{00000000-0005-0000-0000-000087030000}"/>
    <cellStyle name="40% - Accent2 8" xfId="491" xr:uid="{00000000-0005-0000-0000-000088030000}"/>
    <cellStyle name="40% - Accent2 8 2" xfId="492" xr:uid="{00000000-0005-0000-0000-000089030000}"/>
    <cellStyle name="40% - Accent2 8 3" xfId="493" xr:uid="{00000000-0005-0000-0000-00008A030000}"/>
    <cellStyle name="40% - Accent2 9" xfId="494" xr:uid="{00000000-0005-0000-0000-00008B030000}"/>
    <cellStyle name="40% - Accent2 9 2" xfId="495" xr:uid="{00000000-0005-0000-0000-00008C030000}"/>
    <cellStyle name="40% - Accent2 9 3" xfId="496" xr:uid="{00000000-0005-0000-0000-00008D030000}"/>
    <cellStyle name="40% - Accent3" xfId="13378" builtinId="39" customBuiltin="1"/>
    <cellStyle name="40% - Accent3 10" xfId="497" xr:uid="{00000000-0005-0000-0000-00008F030000}"/>
    <cellStyle name="40% - Accent3 10 2" xfId="498" xr:uid="{00000000-0005-0000-0000-000090030000}"/>
    <cellStyle name="40% - Accent3 10 2 2" xfId="18398" xr:uid="{00000000-0005-0000-0000-000091030000}"/>
    <cellStyle name="40% - Accent3 10 3" xfId="499" xr:uid="{00000000-0005-0000-0000-000092030000}"/>
    <cellStyle name="40% - Accent3 10 3 2" xfId="18645" xr:uid="{00000000-0005-0000-0000-000093030000}"/>
    <cellStyle name="40% - Accent3 10 4" xfId="17714" xr:uid="{00000000-0005-0000-0000-000094030000}"/>
    <cellStyle name="40% - Accent3 11" xfId="500" xr:uid="{00000000-0005-0000-0000-000095030000}"/>
    <cellStyle name="40% - Accent3 11 2" xfId="501" xr:uid="{00000000-0005-0000-0000-000096030000}"/>
    <cellStyle name="40% - Accent3 11 2 2" xfId="18399" xr:uid="{00000000-0005-0000-0000-000097030000}"/>
    <cellStyle name="40% - Accent3 11 3" xfId="502" xr:uid="{00000000-0005-0000-0000-000098030000}"/>
    <cellStyle name="40% - Accent3 11 3 2" xfId="18646" xr:uid="{00000000-0005-0000-0000-000099030000}"/>
    <cellStyle name="40% - Accent3 11 4" xfId="17715" xr:uid="{00000000-0005-0000-0000-00009A030000}"/>
    <cellStyle name="40% - Accent3 12" xfId="503" xr:uid="{00000000-0005-0000-0000-00009B030000}"/>
    <cellStyle name="40% - Accent3 12 2" xfId="504" xr:uid="{00000000-0005-0000-0000-00009C030000}"/>
    <cellStyle name="40% - Accent3 12 2 2" xfId="18400" xr:uid="{00000000-0005-0000-0000-00009D030000}"/>
    <cellStyle name="40% - Accent3 12 3" xfId="505" xr:uid="{00000000-0005-0000-0000-00009E030000}"/>
    <cellStyle name="40% - Accent3 12 3 2" xfId="18647" xr:uid="{00000000-0005-0000-0000-00009F030000}"/>
    <cellStyle name="40% - Accent3 12 4" xfId="17716" xr:uid="{00000000-0005-0000-0000-0000A0030000}"/>
    <cellStyle name="40% - Accent3 13" xfId="506" xr:uid="{00000000-0005-0000-0000-0000A1030000}"/>
    <cellStyle name="40% - Accent3 13 2" xfId="507" xr:uid="{00000000-0005-0000-0000-0000A2030000}"/>
    <cellStyle name="40% - Accent3 13 2 2" xfId="18401" xr:uid="{00000000-0005-0000-0000-0000A3030000}"/>
    <cellStyle name="40% - Accent3 13 3" xfId="508" xr:uid="{00000000-0005-0000-0000-0000A4030000}"/>
    <cellStyle name="40% - Accent3 13 3 2" xfId="18648" xr:uid="{00000000-0005-0000-0000-0000A5030000}"/>
    <cellStyle name="40% - Accent3 13 4" xfId="17717" xr:uid="{00000000-0005-0000-0000-0000A6030000}"/>
    <cellStyle name="40% - Accent3 14" xfId="509" xr:uid="{00000000-0005-0000-0000-0000A7030000}"/>
    <cellStyle name="40% - Accent3 14 2" xfId="510" xr:uid="{00000000-0005-0000-0000-0000A8030000}"/>
    <cellStyle name="40% - Accent3 14 2 2" xfId="18402" xr:uid="{00000000-0005-0000-0000-0000A9030000}"/>
    <cellStyle name="40% - Accent3 14 3" xfId="511" xr:uid="{00000000-0005-0000-0000-0000AA030000}"/>
    <cellStyle name="40% - Accent3 14 3 2" xfId="18649" xr:uid="{00000000-0005-0000-0000-0000AB030000}"/>
    <cellStyle name="40% - Accent3 14 4" xfId="17718" xr:uid="{00000000-0005-0000-0000-0000AC030000}"/>
    <cellStyle name="40% - Accent3 15" xfId="512" xr:uid="{00000000-0005-0000-0000-0000AD030000}"/>
    <cellStyle name="40% - Accent3 15 2" xfId="513" xr:uid="{00000000-0005-0000-0000-0000AE030000}"/>
    <cellStyle name="40% - Accent3 15 2 2" xfId="18403" xr:uid="{00000000-0005-0000-0000-0000AF030000}"/>
    <cellStyle name="40% - Accent3 15 3" xfId="514" xr:uid="{00000000-0005-0000-0000-0000B0030000}"/>
    <cellStyle name="40% - Accent3 15 3 2" xfId="18650" xr:uid="{00000000-0005-0000-0000-0000B1030000}"/>
    <cellStyle name="40% - Accent3 15 4" xfId="17719" xr:uid="{00000000-0005-0000-0000-0000B2030000}"/>
    <cellStyle name="40% - Accent3 16" xfId="515" xr:uid="{00000000-0005-0000-0000-0000B3030000}"/>
    <cellStyle name="40% - Accent3 16 2" xfId="516" xr:uid="{00000000-0005-0000-0000-0000B4030000}"/>
    <cellStyle name="40% - Accent3 16 2 2" xfId="18404" xr:uid="{00000000-0005-0000-0000-0000B5030000}"/>
    <cellStyle name="40% - Accent3 16 3" xfId="517" xr:uid="{00000000-0005-0000-0000-0000B6030000}"/>
    <cellStyle name="40% - Accent3 16 3 2" xfId="18651" xr:uid="{00000000-0005-0000-0000-0000B7030000}"/>
    <cellStyle name="40% - Accent3 16 4" xfId="17720" xr:uid="{00000000-0005-0000-0000-0000B8030000}"/>
    <cellStyle name="40% - Accent3 17" xfId="518" xr:uid="{00000000-0005-0000-0000-0000B9030000}"/>
    <cellStyle name="40% - Accent3 17 2" xfId="519" xr:uid="{00000000-0005-0000-0000-0000BA030000}"/>
    <cellStyle name="40% - Accent3 17 2 2" xfId="18405" xr:uid="{00000000-0005-0000-0000-0000BB030000}"/>
    <cellStyle name="40% - Accent3 17 3" xfId="520" xr:uid="{00000000-0005-0000-0000-0000BC030000}"/>
    <cellStyle name="40% - Accent3 17 3 2" xfId="18652" xr:uid="{00000000-0005-0000-0000-0000BD030000}"/>
    <cellStyle name="40% - Accent3 17 4" xfId="17721" xr:uid="{00000000-0005-0000-0000-0000BE030000}"/>
    <cellStyle name="40% - Accent3 18" xfId="521" xr:uid="{00000000-0005-0000-0000-0000BF030000}"/>
    <cellStyle name="40% - Accent3 18 2" xfId="522" xr:uid="{00000000-0005-0000-0000-0000C0030000}"/>
    <cellStyle name="40% - Accent3 18 2 2" xfId="18406" xr:uid="{00000000-0005-0000-0000-0000C1030000}"/>
    <cellStyle name="40% - Accent3 18 3" xfId="523" xr:uid="{00000000-0005-0000-0000-0000C2030000}"/>
    <cellStyle name="40% - Accent3 18 3 2" xfId="18653" xr:uid="{00000000-0005-0000-0000-0000C3030000}"/>
    <cellStyle name="40% - Accent3 18 4" xfId="17722" xr:uid="{00000000-0005-0000-0000-0000C4030000}"/>
    <cellStyle name="40% - Accent3 19" xfId="524" xr:uid="{00000000-0005-0000-0000-0000C5030000}"/>
    <cellStyle name="40% - Accent3 19 2" xfId="525" xr:uid="{00000000-0005-0000-0000-0000C6030000}"/>
    <cellStyle name="40% - Accent3 19 3" xfId="18244" xr:uid="{00000000-0005-0000-0000-0000C7030000}"/>
    <cellStyle name="40% - Accent3 2" xfId="526" xr:uid="{00000000-0005-0000-0000-0000C8030000}"/>
    <cellStyle name="40% - Accent3 2 2" xfId="527" xr:uid="{00000000-0005-0000-0000-0000C9030000}"/>
    <cellStyle name="40% - Accent3 2 2 2" xfId="6331" xr:uid="{00000000-0005-0000-0000-0000CA030000}"/>
    <cellStyle name="40% - Accent3 2 2 2 2" xfId="18407" xr:uid="{00000000-0005-0000-0000-0000CB030000}"/>
    <cellStyle name="40% - Accent3 2 3" xfId="528" xr:uid="{00000000-0005-0000-0000-0000CC030000}"/>
    <cellStyle name="40% - Accent3 2 3 2" xfId="18654" xr:uid="{00000000-0005-0000-0000-0000CD030000}"/>
    <cellStyle name="40% - Accent3 2 4" xfId="14552" xr:uid="{00000000-0005-0000-0000-0000CE030000}"/>
    <cellStyle name="40% - Accent3 2 5" xfId="17317" xr:uid="{00000000-0005-0000-0000-0000CF030000}"/>
    <cellStyle name="40% - Accent3 20" xfId="529" xr:uid="{00000000-0005-0000-0000-0000D0030000}"/>
    <cellStyle name="40% - Accent3 20 2" xfId="530" xr:uid="{00000000-0005-0000-0000-0000D1030000}"/>
    <cellStyle name="40% - Accent3 20 3" xfId="18473" xr:uid="{00000000-0005-0000-0000-0000D2030000}"/>
    <cellStyle name="40% - Accent3 21" xfId="531" xr:uid="{00000000-0005-0000-0000-0000D3030000}"/>
    <cellStyle name="40% - Accent3 21 2" xfId="532" xr:uid="{00000000-0005-0000-0000-0000D4030000}"/>
    <cellStyle name="40% - Accent3 21 3" xfId="17339" xr:uid="{00000000-0005-0000-0000-0000D5030000}"/>
    <cellStyle name="40% - Accent3 22" xfId="533" xr:uid="{00000000-0005-0000-0000-0000D6030000}"/>
    <cellStyle name="40% - Accent3 22 2" xfId="534" xr:uid="{00000000-0005-0000-0000-0000D7030000}"/>
    <cellStyle name="40% - Accent3 23" xfId="535" xr:uid="{00000000-0005-0000-0000-0000D8030000}"/>
    <cellStyle name="40% - Accent3 23 2" xfId="536" xr:uid="{00000000-0005-0000-0000-0000D9030000}"/>
    <cellStyle name="40% - Accent3 24" xfId="537" xr:uid="{00000000-0005-0000-0000-0000DA030000}"/>
    <cellStyle name="40% - Accent3 25" xfId="13976" xr:uid="{00000000-0005-0000-0000-0000DB030000}"/>
    <cellStyle name="40% - Accent3 25 2" xfId="14030" xr:uid="{00000000-0005-0000-0000-0000DC030000}"/>
    <cellStyle name="40% - Accent3 25 3" xfId="24579" xr:uid="{00000000-0005-0000-0000-0000DD030000}"/>
    <cellStyle name="40% - Accent3 25 4" xfId="24746" xr:uid="{00000000-0005-0000-0000-0000DE030000}"/>
    <cellStyle name="40% - Accent3 26" xfId="13463" xr:uid="{00000000-0005-0000-0000-0000DF030000}"/>
    <cellStyle name="40% - Accent3 27" xfId="13991" xr:uid="{00000000-0005-0000-0000-0000E0030000}"/>
    <cellStyle name="40% - Accent3 28" xfId="18814" xr:uid="{00000000-0005-0000-0000-0000E1030000}"/>
    <cellStyle name="40% - Accent3 29" xfId="24635" xr:uid="{00000000-0005-0000-0000-0000E2030000}"/>
    <cellStyle name="40% - Accent3 3" xfId="538" xr:uid="{00000000-0005-0000-0000-0000E3030000}"/>
    <cellStyle name="40% - Accent3 3 2" xfId="539" xr:uid="{00000000-0005-0000-0000-0000E4030000}"/>
    <cellStyle name="40% - Accent3 3 2 2" xfId="18408" xr:uid="{00000000-0005-0000-0000-0000E5030000}"/>
    <cellStyle name="40% - Accent3 3 3" xfId="540" xr:uid="{00000000-0005-0000-0000-0000E6030000}"/>
    <cellStyle name="40% - Accent3 3 3 2" xfId="18655" xr:uid="{00000000-0005-0000-0000-0000E7030000}"/>
    <cellStyle name="40% - Accent3 3 4" xfId="17723" xr:uid="{00000000-0005-0000-0000-0000E8030000}"/>
    <cellStyle name="40% - Accent3 4" xfId="541" xr:uid="{00000000-0005-0000-0000-0000E9030000}"/>
    <cellStyle name="40% - Accent3 4 2" xfId="542" xr:uid="{00000000-0005-0000-0000-0000EA030000}"/>
    <cellStyle name="40% - Accent3 4 2 2" xfId="18409" xr:uid="{00000000-0005-0000-0000-0000EB030000}"/>
    <cellStyle name="40% - Accent3 4 3" xfId="543" xr:uid="{00000000-0005-0000-0000-0000EC030000}"/>
    <cellStyle name="40% - Accent3 4 3 2" xfId="18656" xr:uid="{00000000-0005-0000-0000-0000ED030000}"/>
    <cellStyle name="40% - Accent3 4 4" xfId="17724" xr:uid="{00000000-0005-0000-0000-0000EE030000}"/>
    <cellStyle name="40% - Accent3 5" xfId="544" xr:uid="{00000000-0005-0000-0000-0000EF030000}"/>
    <cellStyle name="40% - Accent3 5 2" xfId="545" xr:uid="{00000000-0005-0000-0000-0000F0030000}"/>
    <cellStyle name="40% - Accent3 5 2 2" xfId="18410" xr:uid="{00000000-0005-0000-0000-0000F1030000}"/>
    <cellStyle name="40% - Accent3 5 3" xfId="546" xr:uid="{00000000-0005-0000-0000-0000F2030000}"/>
    <cellStyle name="40% - Accent3 5 3 2" xfId="18657" xr:uid="{00000000-0005-0000-0000-0000F3030000}"/>
    <cellStyle name="40% - Accent3 5 4" xfId="17725" xr:uid="{00000000-0005-0000-0000-0000F4030000}"/>
    <cellStyle name="40% - Accent3 6" xfId="547" xr:uid="{00000000-0005-0000-0000-0000F5030000}"/>
    <cellStyle name="40% - Accent3 6 2" xfId="548" xr:uid="{00000000-0005-0000-0000-0000F6030000}"/>
    <cellStyle name="40% - Accent3 6 2 2" xfId="18411" xr:uid="{00000000-0005-0000-0000-0000F7030000}"/>
    <cellStyle name="40% - Accent3 6 3" xfId="549" xr:uid="{00000000-0005-0000-0000-0000F8030000}"/>
    <cellStyle name="40% - Accent3 6 3 2" xfId="18658" xr:uid="{00000000-0005-0000-0000-0000F9030000}"/>
    <cellStyle name="40% - Accent3 6 4" xfId="17726" xr:uid="{00000000-0005-0000-0000-0000FA030000}"/>
    <cellStyle name="40% - Accent3 7" xfId="550" xr:uid="{00000000-0005-0000-0000-0000FB030000}"/>
    <cellStyle name="40% - Accent3 7 2" xfId="551" xr:uid="{00000000-0005-0000-0000-0000FC030000}"/>
    <cellStyle name="40% - Accent3 7 2 2" xfId="18412" xr:uid="{00000000-0005-0000-0000-0000FD030000}"/>
    <cellStyle name="40% - Accent3 7 3" xfId="552" xr:uid="{00000000-0005-0000-0000-0000FE030000}"/>
    <cellStyle name="40% - Accent3 7 3 2" xfId="18659" xr:uid="{00000000-0005-0000-0000-0000FF030000}"/>
    <cellStyle name="40% - Accent3 7 4" xfId="17727" xr:uid="{00000000-0005-0000-0000-000000040000}"/>
    <cellStyle name="40% - Accent3 8" xfId="553" xr:uid="{00000000-0005-0000-0000-000001040000}"/>
    <cellStyle name="40% - Accent3 8 2" xfId="554" xr:uid="{00000000-0005-0000-0000-000002040000}"/>
    <cellStyle name="40% - Accent3 8 2 2" xfId="18413" xr:uid="{00000000-0005-0000-0000-000003040000}"/>
    <cellStyle name="40% - Accent3 8 3" xfId="555" xr:uid="{00000000-0005-0000-0000-000004040000}"/>
    <cellStyle name="40% - Accent3 8 3 2" xfId="18660" xr:uid="{00000000-0005-0000-0000-000005040000}"/>
    <cellStyle name="40% - Accent3 8 4" xfId="17728" xr:uid="{00000000-0005-0000-0000-000006040000}"/>
    <cellStyle name="40% - Accent3 9" xfId="556" xr:uid="{00000000-0005-0000-0000-000007040000}"/>
    <cellStyle name="40% - Accent3 9 2" xfId="557" xr:uid="{00000000-0005-0000-0000-000008040000}"/>
    <cellStyle name="40% - Accent3 9 2 2" xfId="18414" xr:uid="{00000000-0005-0000-0000-000009040000}"/>
    <cellStyle name="40% - Accent3 9 3" xfId="558" xr:uid="{00000000-0005-0000-0000-00000A040000}"/>
    <cellStyle name="40% - Accent3 9 3 2" xfId="18661" xr:uid="{00000000-0005-0000-0000-00000B040000}"/>
    <cellStyle name="40% - Accent3 9 4" xfId="17729" xr:uid="{00000000-0005-0000-0000-00000C040000}"/>
    <cellStyle name="40% - Accent4" xfId="13380" builtinId="43" customBuiltin="1"/>
    <cellStyle name="40% - Accent4 10" xfId="559" xr:uid="{00000000-0005-0000-0000-00000E040000}"/>
    <cellStyle name="40% - Accent4 10 2" xfId="560" xr:uid="{00000000-0005-0000-0000-00000F040000}"/>
    <cellStyle name="40% - Accent4 10 2 2" xfId="18415" xr:uid="{00000000-0005-0000-0000-000010040000}"/>
    <cellStyle name="40% - Accent4 10 3" xfId="561" xr:uid="{00000000-0005-0000-0000-000011040000}"/>
    <cellStyle name="40% - Accent4 10 3 2" xfId="18662" xr:uid="{00000000-0005-0000-0000-000012040000}"/>
    <cellStyle name="40% - Accent4 10 4" xfId="17730" xr:uid="{00000000-0005-0000-0000-000013040000}"/>
    <cellStyle name="40% - Accent4 11" xfId="562" xr:uid="{00000000-0005-0000-0000-000014040000}"/>
    <cellStyle name="40% - Accent4 11 2" xfId="563" xr:uid="{00000000-0005-0000-0000-000015040000}"/>
    <cellStyle name="40% - Accent4 11 2 2" xfId="18416" xr:uid="{00000000-0005-0000-0000-000016040000}"/>
    <cellStyle name="40% - Accent4 11 3" xfId="564" xr:uid="{00000000-0005-0000-0000-000017040000}"/>
    <cellStyle name="40% - Accent4 11 3 2" xfId="18663" xr:uid="{00000000-0005-0000-0000-000018040000}"/>
    <cellStyle name="40% - Accent4 11 4" xfId="17731" xr:uid="{00000000-0005-0000-0000-000019040000}"/>
    <cellStyle name="40% - Accent4 12" xfId="565" xr:uid="{00000000-0005-0000-0000-00001A040000}"/>
    <cellStyle name="40% - Accent4 12 2" xfId="566" xr:uid="{00000000-0005-0000-0000-00001B040000}"/>
    <cellStyle name="40% - Accent4 12 2 2" xfId="18417" xr:uid="{00000000-0005-0000-0000-00001C040000}"/>
    <cellStyle name="40% - Accent4 12 3" xfId="567" xr:uid="{00000000-0005-0000-0000-00001D040000}"/>
    <cellStyle name="40% - Accent4 12 3 2" xfId="18664" xr:uid="{00000000-0005-0000-0000-00001E040000}"/>
    <cellStyle name="40% - Accent4 12 4" xfId="17732" xr:uid="{00000000-0005-0000-0000-00001F040000}"/>
    <cellStyle name="40% - Accent4 13" xfId="568" xr:uid="{00000000-0005-0000-0000-000020040000}"/>
    <cellStyle name="40% - Accent4 13 2" xfId="569" xr:uid="{00000000-0005-0000-0000-000021040000}"/>
    <cellStyle name="40% - Accent4 13 2 2" xfId="18418" xr:uid="{00000000-0005-0000-0000-000022040000}"/>
    <cellStyle name="40% - Accent4 13 3" xfId="570" xr:uid="{00000000-0005-0000-0000-000023040000}"/>
    <cellStyle name="40% - Accent4 13 3 2" xfId="18665" xr:uid="{00000000-0005-0000-0000-000024040000}"/>
    <cellStyle name="40% - Accent4 13 4" xfId="17733" xr:uid="{00000000-0005-0000-0000-000025040000}"/>
    <cellStyle name="40% - Accent4 14" xfId="571" xr:uid="{00000000-0005-0000-0000-000026040000}"/>
    <cellStyle name="40% - Accent4 14 2" xfId="572" xr:uid="{00000000-0005-0000-0000-000027040000}"/>
    <cellStyle name="40% - Accent4 14 2 2" xfId="18419" xr:uid="{00000000-0005-0000-0000-000028040000}"/>
    <cellStyle name="40% - Accent4 14 3" xfId="573" xr:uid="{00000000-0005-0000-0000-000029040000}"/>
    <cellStyle name="40% - Accent4 14 3 2" xfId="18666" xr:uid="{00000000-0005-0000-0000-00002A040000}"/>
    <cellStyle name="40% - Accent4 14 4" xfId="17734" xr:uid="{00000000-0005-0000-0000-00002B040000}"/>
    <cellStyle name="40% - Accent4 15" xfId="574" xr:uid="{00000000-0005-0000-0000-00002C040000}"/>
    <cellStyle name="40% - Accent4 15 2" xfId="575" xr:uid="{00000000-0005-0000-0000-00002D040000}"/>
    <cellStyle name="40% - Accent4 15 2 2" xfId="18420" xr:uid="{00000000-0005-0000-0000-00002E040000}"/>
    <cellStyle name="40% - Accent4 15 3" xfId="576" xr:uid="{00000000-0005-0000-0000-00002F040000}"/>
    <cellStyle name="40% - Accent4 15 3 2" xfId="18667" xr:uid="{00000000-0005-0000-0000-000030040000}"/>
    <cellStyle name="40% - Accent4 15 4" xfId="17735" xr:uid="{00000000-0005-0000-0000-000031040000}"/>
    <cellStyle name="40% - Accent4 16" xfId="577" xr:uid="{00000000-0005-0000-0000-000032040000}"/>
    <cellStyle name="40% - Accent4 16 2" xfId="578" xr:uid="{00000000-0005-0000-0000-000033040000}"/>
    <cellStyle name="40% - Accent4 16 2 2" xfId="18421" xr:uid="{00000000-0005-0000-0000-000034040000}"/>
    <cellStyle name="40% - Accent4 16 3" xfId="579" xr:uid="{00000000-0005-0000-0000-000035040000}"/>
    <cellStyle name="40% - Accent4 16 3 2" xfId="18668" xr:uid="{00000000-0005-0000-0000-000036040000}"/>
    <cellStyle name="40% - Accent4 16 4" xfId="17736" xr:uid="{00000000-0005-0000-0000-000037040000}"/>
    <cellStyle name="40% - Accent4 17" xfId="580" xr:uid="{00000000-0005-0000-0000-000038040000}"/>
    <cellStyle name="40% - Accent4 17 2" xfId="581" xr:uid="{00000000-0005-0000-0000-000039040000}"/>
    <cellStyle name="40% - Accent4 17 2 2" xfId="18422" xr:uid="{00000000-0005-0000-0000-00003A040000}"/>
    <cellStyle name="40% - Accent4 17 3" xfId="582" xr:uid="{00000000-0005-0000-0000-00003B040000}"/>
    <cellStyle name="40% - Accent4 17 3 2" xfId="18669" xr:uid="{00000000-0005-0000-0000-00003C040000}"/>
    <cellStyle name="40% - Accent4 17 4" xfId="17737" xr:uid="{00000000-0005-0000-0000-00003D040000}"/>
    <cellStyle name="40% - Accent4 18" xfId="583" xr:uid="{00000000-0005-0000-0000-00003E040000}"/>
    <cellStyle name="40% - Accent4 18 2" xfId="584" xr:uid="{00000000-0005-0000-0000-00003F040000}"/>
    <cellStyle name="40% - Accent4 18 2 2" xfId="18423" xr:uid="{00000000-0005-0000-0000-000040040000}"/>
    <cellStyle name="40% - Accent4 18 3" xfId="585" xr:uid="{00000000-0005-0000-0000-000041040000}"/>
    <cellStyle name="40% - Accent4 18 3 2" xfId="18670" xr:uid="{00000000-0005-0000-0000-000042040000}"/>
    <cellStyle name="40% - Accent4 18 4" xfId="17738" xr:uid="{00000000-0005-0000-0000-000043040000}"/>
    <cellStyle name="40% - Accent4 19" xfId="586" xr:uid="{00000000-0005-0000-0000-000044040000}"/>
    <cellStyle name="40% - Accent4 19 2" xfId="587" xr:uid="{00000000-0005-0000-0000-000045040000}"/>
    <cellStyle name="40% - Accent4 19 3" xfId="18245" xr:uid="{00000000-0005-0000-0000-000046040000}"/>
    <cellStyle name="40% - Accent4 2" xfId="588" xr:uid="{00000000-0005-0000-0000-000047040000}"/>
    <cellStyle name="40% - Accent4 2 2" xfId="589" xr:uid="{00000000-0005-0000-0000-000048040000}"/>
    <cellStyle name="40% - Accent4 2 2 2" xfId="6332" xr:uid="{00000000-0005-0000-0000-000049040000}"/>
    <cellStyle name="40% - Accent4 2 2 2 2" xfId="18424" xr:uid="{00000000-0005-0000-0000-00004A040000}"/>
    <cellStyle name="40% - Accent4 2 3" xfId="590" xr:uid="{00000000-0005-0000-0000-00004B040000}"/>
    <cellStyle name="40% - Accent4 2 3 2" xfId="18671" xr:uid="{00000000-0005-0000-0000-00004C040000}"/>
    <cellStyle name="40% - Accent4 2 4" xfId="14553" xr:uid="{00000000-0005-0000-0000-00004D040000}"/>
    <cellStyle name="40% - Accent4 2 5" xfId="17321" xr:uid="{00000000-0005-0000-0000-00004E040000}"/>
    <cellStyle name="40% - Accent4 20" xfId="591" xr:uid="{00000000-0005-0000-0000-00004F040000}"/>
    <cellStyle name="40% - Accent4 20 2" xfId="592" xr:uid="{00000000-0005-0000-0000-000050040000}"/>
    <cellStyle name="40% - Accent4 20 3" xfId="18474" xr:uid="{00000000-0005-0000-0000-000051040000}"/>
    <cellStyle name="40% - Accent4 21" xfId="593" xr:uid="{00000000-0005-0000-0000-000052040000}"/>
    <cellStyle name="40% - Accent4 21 2" xfId="594" xr:uid="{00000000-0005-0000-0000-000053040000}"/>
    <cellStyle name="40% - Accent4 21 3" xfId="17340" xr:uid="{00000000-0005-0000-0000-000054040000}"/>
    <cellStyle name="40% - Accent4 22" xfId="595" xr:uid="{00000000-0005-0000-0000-000055040000}"/>
    <cellStyle name="40% - Accent4 22 2" xfId="596" xr:uid="{00000000-0005-0000-0000-000056040000}"/>
    <cellStyle name="40% - Accent4 23" xfId="597" xr:uid="{00000000-0005-0000-0000-000057040000}"/>
    <cellStyle name="40% - Accent4 23 2" xfId="598" xr:uid="{00000000-0005-0000-0000-000058040000}"/>
    <cellStyle name="40% - Accent4 24" xfId="599" xr:uid="{00000000-0005-0000-0000-000059040000}"/>
    <cellStyle name="40% - Accent4 25" xfId="13978" xr:uid="{00000000-0005-0000-0000-00005A040000}"/>
    <cellStyle name="40% - Accent4 25 2" xfId="14032" xr:uid="{00000000-0005-0000-0000-00005B040000}"/>
    <cellStyle name="40% - Accent4 25 3" xfId="24581" xr:uid="{00000000-0005-0000-0000-00005C040000}"/>
    <cellStyle name="40% - Accent4 25 4" xfId="24748" xr:uid="{00000000-0005-0000-0000-00005D040000}"/>
    <cellStyle name="40% - Accent4 26" xfId="13465" xr:uid="{00000000-0005-0000-0000-00005E040000}"/>
    <cellStyle name="40% - Accent4 27" xfId="13993" xr:uid="{00000000-0005-0000-0000-00005F040000}"/>
    <cellStyle name="40% - Accent4 28" xfId="18816" xr:uid="{00000000-0005-0000-0000-000060040000}"/>
    <cellStyle name="40% - Accent4 29" xfId="24637" xr:uid="{00000000-0005-0000-0000-000061040000}"/>
    <cellStyle name="40% - Accent4 3" xfId="600" xr:uid="{00000000-0005-0000-0000-000062040000}"/>
    <cellStyle name="40% - Accent4 3 2" xfId="601" xr:uid="{00000000-0005-0000-0000-000063040000}"/>
    <cellStyle name="40% - Accent4 3 2 2" xfId="18425" xr:uid="{00000000-0005-0000-0000-000064040000}"/>
    <cellStyle name="40% - Accent4 3 3" xfId="602" xr:uid="{00000000-0005-0000-0000-000065040000}"/>
    <cellStyle name="40% - Accent4 3 3 2" xfId="18672" xr:uid="{00000000-0005-0000-0000-000066040000}"/>
    <cellStyle name="40% - Accent4 3 4" xfId="17739" xr:uid="{00000000-0005-0000-0000-000067040000}"/>
    <cellStyle name="40% - Accent4 4" xfId="603" xr:uid="{00000000-0005-0000-0000-000068040000}"/>
    <cellStyle name="40% - Accent4 4 2" xfId="604" xr:uid="{00000000-0005-0000-0000-000069040000}"/>
    <cellStyle name="40% - Accent4 4 2 2" xfId="18426" xr:uid="{00000000-0005-0000-0000-00006A040000}"/>
    <cellStyle name="40% - Accent4 4 3" xfId="605" xr:uid="{00000000-0005-0000-0000-00006B040000}"/>
    <cellStyle name="40% - Accent4 4 3 2" xfId="18673" xr:uid="{00000000-0005-0000-0000-00006C040000}"/>
    <cellStyle name="40% - Accent4 4 4" xfId="17740" xr:uid="{00000000-0005-0000-0000-00006D040000}"/>
    <cellStyle name="40% - Accent4 5" xfId="606" xr:uid="{00000000-0005-0000-0000-00006E040000}"/>
    <cellStyle name="40% - Accent4 5 2" xfId="607" xr:uid="{00000000-0005-0000-0000-00006F040000}"/>
    <cellStyle name="40% - Accent4 5 2 2" xfId="18427" xr:uid="{00000000-0005-0000-0000-000070040000}"/>
    <cellStyle name="40% - Accent4 5 3" xfId="608" xr:uid="{00000000-0005-0000-0000-000071040000}"/>
    <cellStyle name="40% - Accent4 5 3 2" xfId="18674" xr:uid="{00000000-0005-0000-0000-000072040000}"/>
    <cellStyle name="40% - Accent4 5 4" xfId="17741" xr:uid="{00000000-0005-0000-0000-000073040000}"/>
    <cellStyle name="40% - Accent4 6" xfId="609" xr:uid="{00000000-0005-0000-0000-000074040000}"/>
    <cellStyle name="40% - Accent4 6 2" xfId="610" xr:uid="{00000000-0005-0000-0000-000075040000}"/>
    <cellStyle name="40% - Accent4 6 2 2" xfId="18428" xr:uid="{00000000-0005-0000-0000-000076040000}"/>
    <cellStyle name="40% - Accent4 6 3" xfId="611" xr:uid="{00000000-0005-0000-0000-000077040000}"/>
    <cellStyle name="40% - Accent4 6 3 2" xfId="18675" xr:uid="{00000000-0005-0000-0000-000078040000}"/>
    <cellStyle name="40% - Accent4 6 4" xfId="17742" xr:uid="{00000000-0005-0000-0000-000079040000}"/>
    <cellStyle name="40% - Accent4 7" xfId="612" xr:uid="{00000000-0005-0000-0000-00007A040000}"/>
    <cellStyle name="40% - Accent4 7 2" xfId="613" xr:uid="{00000000-0005-0000-0000-00007B040000}"/>
    <cellStyle name="40% - Accent4 7 2 2" xfId="18429" xr:uid="{00000000-0005-0000-0000-00007C040000}"/>
    <cellStyle name="40% - Accent4 7 3" xfId="614" xr:uid="{00000000-0005-0000-0000-00007D040000}"/>
    <cellStyle name="40% - Accent4 7 3 2" xfId="18676" xr:uid="{00000000-0005-0000-0000-00007E040000}"/>
    <cellStyle name="40% - Accent4 7 4" xfId="17743" xr:uid="{00000000-0005-0000-0000-00007F040000}"/>
    <cellStyle name="40% - Accent4 8" xfId="615" xr:uid="{00000000-0005-0000-0000-000080040000}"/>
    <cellStyle name="40% - Accent4 8 2" xfId="616" xr:uid="{00000000-0005-0000-0000-000081040000}"/>
    <cellStyle name="40% - Accent4 8 2 2" xfId="18430" xr:uid="{00000000-0005-0000-0000-000082040000}"/>
    <cellStyle name="40% - Accent4 8 3" xfId="617" xr:uid="{00000000-0005-0000-0000-000083040000}"/>
    <cellStyle name="40% - Accent4 8 3 2" xfId="18677" xr:uid="{00000000-0005-0000-0000-000084040000}"/>
    <cellStyle name="40% - Accent4 8 4" xfId="17744" xr:uid="{00000000-0005-0000-0000-000085040000}"/>
    <cellStyle name="40% - Accent4 9" xfId="618" xr:uid="{00000000-0005-0000-0000-000086040000}"/>
    <cellStyle name="40% - Accent4 9 2" xfId="619" xr:uid="{00000000-0005-0000-0000-000087040000}"/>
    <cellStyle name="40% - Accent4 9 2 2" xfId="18431" xr:uid="{00000000-0005-0000-0000-000088040000}"/>
    <cellStyle name="40% - Accent4 9 3" xfId="620" xr:uid="{00000000-0005-0000-0000-000089040000}"/>
    <cellStyle name="40% - Accent4 9 3 2" xfId="18678" xr:uid="{00000000-0005-0000-0000-00008A040000}"/>
    <cellStyle name="40% - Accent4 9 4" xfId="17745" xr:uid="{00000000-0005-0000-0000-00008B040000}"/>
    <cellStyle name="40% - Accent5" xfId="13382" builtinId="47" customBuiltin="1"/>
    <cellStyle name="40% - Accent5 10" xfId="621" xr:uid="{00000000-0005-0000-0000-00008D040000}"/>
    <cellStyle name="40% - Accent5 10 2" xfId="622" xr:uid="{00000000-0005-0000-0000-00008E040000}"/>
    <cellStyle name="40% - Accent5 10 2 2" xfId="18432" xr:uid="{00000000-0005-0000-0000-00008F040000}"/>
    <cellStyle name="40% - Accent5 10 3" xfId="623" xr:uid="{00000000-0005-0000-0000-000090040000}"/>
    <cellStyle name="40% - Accent5 10 3 2" xfId="18679" xr:uid="{00000000-0005-0000-0000-000091040000}"/>
    <cellStyle name="40% - Accent5 10 4" xfId="17746" xr:uid="{00000000-0005-0000-0000-000092040000}"/>
    <cellStyle name="40% - Accent5 11" xfId="624" xr:uid="{00000000-0005-0000-0000-000093040000}"/>
    <cellStyle name="40% - Accent5 11 2" xfId="625" xr:uid="{00000000-0005-0000-0000-000094040000}"/>
    <cellStyle name="40% - Accent5 11 2 2" xfId="18433" xr:uid="{00000000-0005-0000-0000-000095040000}"/>
    <cellStyle name="40% - Accent5 11 3" xfId="626" xr:uid="{00000000-0005-0000-0000-000096040000}"/>
    <cellStyle name="40% - Accent5 11 3 2" xfId="18680" xr:uid="{00000000-0005-0000-0000-000097040000}"/>
    <cellStyle name="40% - Accent5 11 4" xfId="17747" xr:uid="{00000000-0005-0000-0000-000098040000}"/>
    <cellStyle name="40% - Accent5 12" xfId="627" xr:uid="{00000000-0005-0000-0000-000099040000}"/>
    <cellStyle name="40% - Accent5 12 2" xfId="628" xr:uid="{00000000-0005-0000-0000-00009A040000}"/>
    <cellStyle name="40% - Accent5 12 2 2" xfId="18434" xr:uid="{00000000-0005-0000-0000-00009B040000}"/>
    <cellStyle name="40% - Accent5 12 3" xfId="629" xr:uid="{00000000-0005-0000-0000-00009C040000}"/>
    <cellStyle name="40% - Accent5 12 3 2" xfId="18681" xr:uid="{00000000-0005-0000-0000-00009D040000}"/>
    <cellStyle name="40% - Accent5 12 4" xfId="17748" xr:uid="{00000000-0005-0000-0000-00009E040000}"/>
    <cellStyle name="40% - Accent5 13" xfId="630" xr:uid="{00000000-0005-0000-0000-00009F040000}"/>
    <cellStyle name="40% - Accent5 13 2" xfId="631" xr:uid="{00000000-0005-0000-0000-0000A0040000}"/>
    <cellStyle name="40% - Accent5 13 2 2" xfId="18435" xr:uid="{00000000-0005-0000-0000-0000A1040000}"/>
    <cellStyle name="40% - Accent5 13 3" xfId="632" xr:uid="{00000000-0005-0000-0000-0000A2040000}"/>
    <cellStyle name="40% - Accent5 13 3 2" xfId="18682" xr:uid="{00000000-0005-0000-0000-0000A3040000}"/>
    <cellStyle name="40% - Accent5 13 4" xfId="17749" xr:uid="{00000000-0005-0000-0000-0000A4040000}"/>
    <cellStyle name="40% - Accent5 14" xfId="633" xr:uid="{00000000-0005-0000-0000-0000A5040000}"/>
    <cellStyle name="40% - Accent5 14 2" xfId="634" xr:uid="{00000000-0005-0000-0000-0000A6040000}"/>
    <cellStyle name="40% - Accent5 14 2 2" xfId="18436" xr:uid="{00000000-0005-0000-0000-0000A7040000}"/>
    <cellStyle name="40% - Accent5 14 3" xfId="635" xr:uid="{00000000-0005-0000-0000-0000A8040000}"/>
    <cellStyle name="40% - Accent5 14 3 2" xfId="18683" xr:uid="{00000000-0005-0000-0000-0000A9040000}"/>
    <cellStyle name="40% - Accent5 14 4" xfId="17750" xr:uid="{00000000-0005-0000-0000-0000AA040000}"/>
    <cellStyle name="40% - Accent5 15" xfId="636" xr:uid="{00000000-0005-0000-0000-0000AB040000}"/>
    <cellStyle name="40% - Accent5 15 2" xfId="637" xr:uid="{00000000-0005-0000-0000-0000AC040000}"/>
    <cellStyle name="40% - Accent5 15 2 2" xfId="18437" xr:uid="{00000000-0005-0000-0000-0000AD040000}"/>
    <cellStyle name="40% - Accent5 15 3" xfId="638" xr:uid="{00000000-0005-0000-0000-0000AE040000}"/>
    <cellStyle name="40% - Accent5 15 3 2" xfId="18684" xr:uid="{00000000-0005-0000-0000-0000AF040000}"/>
    <cellStyle name="40% - Accent5 15 4" xfId="17751" xr:uid="{00000000-0005-0000-0000-0000B0040000}"/>
    <cellStyle name="40% - Accent5 16" xfId="639" xr:uid="{00000000-0005-0000-0000-0000B1040000}"/>
    <cellStyle name="40% - Accent5 16 2" xfId="640" xr:uid="{00000000-0005-0000-0000-0000B2040000}"/>
    <cellStyle name="40% - Accent5 16 2 2" xfId="18438" xr:uid="{00000000-0005-0000-0000-0000B3040000}"/>
    <cellStyle name="40% - Accent5 16 3" xfId="641" xr:uid="{00000000-0005-0000-0000-0000B4040000}"/>
    <cellStyle name="40% - Accent5 16 3 2" xfId="18685" xr:uid="{00000000-0005-0000-0000-0000B5040000}"/>
    <cellStyle name="40% - Accent5 16 4" xfId="17752" xr:uid="{00000000-0005-0000-0000-0000B6040000}"/>
    <cellStyle name="40% - Accent5 17" xfId="642" xr:uid="{00000000-0005-0000-0000-0000B7040000}"/>
    <cellStyle name="40% - Accent5 17 2" xfId="643" xr:uid="{00000000-0005-0000-0000-0000B8040000}"/>
    <cellStyle name="40% - Accent5 17 2 2" xfId="18439" xr:uid="{00000000-0005-0000-0000-0000B9040000}"/>
    <cellStyle name="40% - Accent5 17 3" xfId="644" xr:uid="{00000000-0005-0000-0000-0000BA040000}"/>
    <cellStyle name="40% - Accent5 17 3 2" xfId="18686" xr:uid="{00000000-0005-0000-0000-0000BB040000}"/>
    <cellStyle name="40% - Accent5 17 4" xfId="17753" xr:uid="{00000000-0005-0000-0000-0000BC040000}"/>
    <cellStyle name="40% - Accent5 18" xfId="645" xr:uid="{00000000-0005-0000-0000-0000BD040000}"/>
    <cellStyle name="40% - Accent5 18 2" xfId="646" xr:uid="{00000000-0005-0000-0000-0000BE040000}"/>
    <cellStyle name="40% - Accent5 18 2 2" xfId="18440" xr:uid="{00000000-0005-0000-0000-0000BF040000}"/>
    <cellStyle name="40% - Accent5 18 3" xfId="647" xr:uid="{00000000-0005-0000-0000-0000C0040000}"/>
    <cellStyle name="40% - Accent5 18 3 2" xfId="18687" xr:uid="{00000000-0005-0000-0000-0000C1040000}"/>
    <cellStyle name="40% - Accent5 18 4" xfId="17754" xr:uid="{00000000-0005-0000-0000-0000C2040000}"/>
    <cellStyle name="40% - Accent5 19" xfId="648" xr:uid="{00000000-0005-0000-0000-0000C3040000}"/>
    <cellStyle name="40% - Accent5 19 2" xfId="649" xr:uid="{00000000-0005-0000-0000-0000C4040000}"/>
    <cellStyle name="40% - Accent5 19 3" xfId="18246" xr:uid="{00000000-0005-0000-0000-0000C5040000}"/>
    <cellStyle name="40% - Accent5 2" xfId="650" xr:uid="{00000000-0005-0000-0000-0000C6040000}"/>
    <cellStyle name="40% - Accent5 2 2" xfId="651" xr:uid="{00000000-0005-0000-0000-0000C7040000}"/>
    <cellStyle name="40% - Accent5 2 2 2" xfId="6333" xr:uid="{00000000-0005-0000-0000-0000C8040000}"/>
    <cellStyle name="40% - Accent5 2 2 2 2" xfId="18441" xr:uid="{00000000-0005-0000-0000-0000C9040000}"/>
    <cellStyle name="40% - Accent5 2 3" xfId="652" xr:uid="{00000000-0005-0000-0000-0000CA040000}"/>
    <cellStyle name="40% - Accent5 2 3 2" xfId="18688" xr:uid="{00000000-0005-0000-0000-0000CB040000}"/>
    <cellStyle name="40% - Accent5 2 4" xfId="14554" xr:uid="{00000000-0005-0000-0000-0000CC040000}"/>
    <cellStyle name="40% - Accent5 2 5" xfId="17325" xr:uid="{00000000-0005-0000-0000-0000CD040000}"/>
    <cellStyle name="40% - Accent5 20" xfId="653" xr:uid="{00000000-0005-0000-0000-0000CE040000}"/>
    <cellStyle name="40% - Accent5 20 2" xfId="654" xr:uid="{00000000-0005-0000-0000-0000CF040000}"/>
    <cellStyle name="40% - Accent5 20 3" xfId="18475" xr:uid="{00000000-0005-0000-0000-0000D0040000}"/>
    <cellStyle name="40% - Accent5 21" xfId="655" xr:uid="{00000000-0005-0000-0000-0000D1040000}"/>
    <cellStyle name="40% - Accent5 21 2" xfId="656" xr:uid="{00000000-0005-0000-0000-0000D2040000}"/>
    <cellStyle name="40% - Accent5 21 3" xfId="17341" xr:uid="{00000000-0005-0000-0000-0000D3040000}"/>
    <cellStyle name="40% - Accent5 22" xfId="657" xr:uid="{00000000-0005-0000-0000-0000D4040000}"/>
    <cellStyle name="40% - Accent5 22 2" xfId="658" xr:uid="{00000000-0005-0000-0000-0000D5040000}"/>
    <cellStyle name="40% - Accent5 23" xfId="659" xr:uid="{00000000-0005-0000-0000-0000D6040000}"/>
    <cellStyle name="40% - Accent5 23 2" xfId="660" xr:uid="{00000000-0005-0000-0000-0000D7040000}"/>
    <cellStyle name="40% - Accent5 24" xfId="661" xr:uid="{00000000-0005-0000-0000-0000D8040000}"/>
    <cellStyle name="40% - Accent5 25" xfId="13980" xr:uid="{00000000-0005-0000-0000-0000D9040000}"/>
    <cellStyle name="40% - Accent5 25 2" xfId="14034" xr:uid="{00000000-0005-0000-0000-0000DA040000}"/>
    <cellStyle name="40% - Accent5 25 3" xfId="24583" xr:uid="{00000000-0005-0000-0000-0000DB040000}"/>
    <cellStyle name="40% - Accent5 25 4" xfId="24750" xr:uid="{00000000-0005-0000-0000-0000DC040000}"/>
    <cellStyle name="40% - Accent5 26" xfId="13467" xr:uid="{00000000-0005-0000-0000-0000DD040000}"/>
    <cellStyle name="40% - Accent5 27" xfId="13995" xr:uid="{00000000-0005-0000-0000-0000DE040000}"/>
    <cellStyle name="40% - Accent5 28" xfId="18818" xr:uid="{00000000-0005-0000-0000-0000DF040000}"/>
    <cellStyle name="40% - Accent5 29" xfId="24639" xr:uid="{00000000-0005-0000-0000-0000E0040000}"/>
    <cellStyle name="40% - Accent5 3" xfId="662" xr:uid="{00000000-0005-0000-0000-0000E1040000}"/>
    <cellStyle name="40% - Accent5 3 2" xfId="663" xr:uid="{00000000-0005-0000-0000-0000E2040000}"/>
    <cellStyle name="40% - Accent5 3 2 2" xfId="18442" xr:uid="{00000000-0005-0000-0000-0000E3040000}"/>
    <cellStyle name="40% - Accent5 3 3" xfId="664" xr:uid="{00000000-0005-0000-0000-0000E4040000}"/>
    <cellStyle name="40% - Accent5 3 3 2" xfId="18689" xr:uid="{00000000-0005-0000-0000-0000E5040000}"/>
    <cellStyle name="40% - Accent5 3 4" xfId="17755" xr:uid="{00000000-0005-0000-0000-0000E6040000}"/>
    <cellStyle name="40% - Accent5 4" xfId="665" xr:uid="{00000000-0005-0000-0000-0000E7040000}"/>
    <cellStyle name="40% - Accent5 4 2" xfId="666" xr:uid="{00000000-0005-0000-0000-0000E8040000}"/>
    <cellStyle name="40% - Accent5 4 2 2" xfId="18443" xr:uid="{00000000-0005-0000-0000-0000E9040000}"/>
    <cellStyle name="40% - Accent5 4 3" xfId="667" xr:uid="{00000000-0005-0000-0000-0000EA040000}"/>
    <cellStyle name="40% - Accent5 4 3 2" xfId="18690" xr:uid="{00000000-0005-0000-0000-0000EB040000}"/>
    <cellStyle name="40% - Accent5 4 4" xfId="17756" xr:uid="{00000000-0005-0000-0000-0000EC040000}"/>
    <cellStyle name="40% - Accent5 5" xfId="668" xr:uid="{00000000-0005-0000-0000-0000ED040000}"/>
    <cellStyle name="40% - Accent5 5 2" xfId="669" xr:uid="{00000000-0005-0000-0000-0000EE040000}"/>
    <cellStyle name="40% - Accent5 5 2 2" xfId="18444" xr:uid="{00000000-0005-0000-0000-0000EF040000}"/>
    <cellStyle name="40% - Accent5 5 3" xfId="670" xr:uid="{00000000-0005-0000-0000-0000F0040000}"/>
    <cellStyle name="40% - Accent5 5 3 2" xfId="18691" xr:uid="{00000000-0005-0000-0000-0000F1040000}"/>
    <cellStyle name="40% - Accent5 5 4" xfId="17757" xr:uid="{00000000-0005-0000-0000-0000F2040000}"/>
    <cellStyle name="40% - Accent5 6" xfId="671" xr:uid="{00000000-0005-0000-0000-0000F3040000}"/>
    <cellStyle name="40% - Accent5 6 2" xfId="672" xr:uid="{00000000-0005-0000-0000-0000F4040000}"/>
    <cellStyle name="40% - Accent5 6 2 2" xfId="18445" xr:uid="{00000000-0005-0000-0000-0000F5040000}"/>
    <cellStyle name="40% - Accent5 6 3" xfId="673" xr:uid="{00000000-0005-0000-0000-0000F6040000}"/>
    <cellStyle name="40% - Accent5 6 3 2" xfId="18692" xr:uid="{00000000-0005-0000-0000-0000F7040000}"/>
    <cellStyle name="40% - Accent5 6 4" xfId="17758" xr:uid="{00000000-0005-0000-0000-0000F8040000}"/>
    <cellStyle name="40% - Accent5 7" xfId="674" xr:uid="{00000000-0005-0000-0000-0000F9040000}"/>
    <cellStyle name="40% - Accent5 7 2" xfId="675" xr:uid="{00000000-0005-0000-0000-0000FA040000}"/>
    <cellStyle name="40% - Accent5 7 2 2" xfId="18446" xr:uid="{00000000-0005-0000-0000-0000FB040000}"/>
    <cellStyle name="40% - Accent5 7 3" xfId="676" xr:uid="{00000000-0005-0000-0000-0000FC040000}"/>
    <cellStyle name="40% - Accent5 7 3 2" xfId="18693" xr:uid="{00000000-0005-0000-0000-0000FD040000}"/>
    <cellStyle name="40% - Accent5 7 4" xfId="17759" xr:uid="{00000000-0005-0000-0000-0000FE040000}"/>
    <cellStyle name="40% - Accent5 8" xfId="677" xr:uid="{00000000-0005-0000-0000-0000FF040000}"/>
    <cellStyle name="40% - Accent5 8 2" xfId="678" xr:uid="{00000000-0005-0000-0000-000000050000}"/>
    <cellStyle name="40% - Accent5 8 2 2" xfId="18447" xr:uid="{00000000-0005-0000-0000-000001050000}"/>
    <cellStyle name="40% - Accent5 8 3" xfId="679" xr:uid="{00000000-0005-0000-0000-000002050000}"/>
    <cellStyle name="40% - Accent5 8 3 2" xfId="18694" xr:uid="{00000000-0005-0000-0000-000003050000}"/>
    <cellStyle name="40% - Accent5 8 4" xfId="17760" xr:uid="{00000000-0005-0000-0000-000004050000}"/>
    <cellStyle name="40% - Accent5 9" xfId="680" xr:uid="{00000000-0005-0000-0000-000005050000}"/>
    <cellStyle name="40% - Accent5 9 2" xfId="681" xr:uid="{00000000-0005-0000-0000-000006050000}"/>
    <cellStyle name="40% - Accent5 9 2 2" xfId="18448" xr:uid="{00000000-0005-0000-0000-000007050000}"/>
    <cellStyle name="40% - Accent5 9 3" xfId="682" xr:uid="{00000000-0005-0000-0000-000008050000}"/>
    <cellStyle name="40% - Accent5 9 3 2" xfId="18695" xr:uid="{00000000-0005-0000-0000-000009050000}"/>
    <cellStyle name="40% - Accent5 9 4" xfId="17761" xr:uid="{00000000-0005-0000-0000-00000A050000}"/>
    <cellStyle name="40% - Accent6" xfId="13384" builtinId="51" customBuiltin="1"/>
    <cellStyle name="40% - Accent6 10" xfId="683" xr:uid="{00000000-0005-0000-0000-00000C050000}"/>
    <cellStyle name="40% - Accent6 10 2" xfId="684" xr:uid="{00000000-0005-0000-0000-00000D050000}"/>
    <cellStyle name="40% - Accent6 10 2 2" xfId="18449" xr:uid="{00000000-0005-0000-0000-00000E050000}"/>
    <cellStyle name="40% - Accent6 10 3" xfId="685" xr:uid="{00000000-0005-0000-0000-00000F050000}"/>
    <cellStyle name="40% - Accent6 10 3 2" xfId="18696" xr:uid="{00000000-0005-0000-0000-000010050000}"/>
    <cellStyle name="40% - Accent6 10 4" xfId="17762" xr:uid="{00000000-0005-0000-0000-000011050000}"/>
    <cellStyle name="40% - Accent6 11" xfId="686" xr:uid="{00000000-0005-0000-0000-000012050000}"/>
    <cellStyle name="40% - Accent6 11 2" xfId="687" xr:uid="{00000000-0005-0000-0000-000013050000}"/>
    <cellStyle name="40% - Accent6 11 2 2" xfId="18450" xr:uid="{00000000-0005-0000-0000-000014050000}"/>
    <cellStyle name="40% - Accent6 11 3" xfId="688" xr:uid="{00000000-0005-0000-0000-000015050000}"/>
    <cellStyle name="40% - Accent6 11 3 2" xfId="18697" xr:uid="{00000000-0005-0000-0000-000016050000}"/>
    <cellStyle name="40% - Accent6 11 4" xfId="17763" xr:uid="{00000000-0005-0000-0000-000017050000}"/>
    <cellStyle name="40% - Accent6 12" xfId="689" xr:uid="{00000000-0005-0000-0000-000018050000}"/>
    <cellStyle name="40% - Accent6 12 2" xfId="690" xr:uid="{00000000-0005-0000-0000-000019050000}"/>
    <cellStyle name="40% - Accent6 12 2 2" xfId="18451" xr:uid="{00000000-0005-0000-0000-00001A050000}"/>
    <cellStyle name="40% - Accent6 12 3" xfId="691" xr:uid="{00000000-0005-0000-0000-00001B050000}"/>
    <cellStyle name="40% - Accent6 12 3 2" xfId="18698" xr:uid="{00000000-0005-0000-0000-00001C050000}"/>
    <cellStyle name="40% - Accent6 12 4" xfId="17764" xr:uid="{00000000-0005-0000-0000-00001D050000}"/>
    <cellStyle name="40% - Accent6 13" xfId="692" xr:uid="{00000000-0005-0000-0000-00001E050000}"/>
    <cellStyle name="40% - Accent6 13 2" xfId="693" xr:uid="{00000000-0005-0000-0000-00001F050000}"/>
    <cellStyle name="40% - Accent6 13 2 2" xfId="18452" xr:uid="{00000000-0005-0000-0000-000020050000}"/>
    <cellStyle name="40% - Accent6 13 3" xfId="694" xr:uid="{00000000-0005-0000-0000-000021050000}"/>
    <cellStyle name="40% - Accent6 13 3 2" xfId="18699" xr:uid="{00000000-0005-0000-0000-000022050000}"/>
    <cellStyle name="40% - Accent6 13 4" xfId="17765" xr:uid="{00000000-0005-0000-0000-000023050000}"/>
    <cellStyle name="40% - Accent6 14" xfId="695" xr:uid="{00000000-0005-0000-0000-000024050000}"/>
    <cellStyle name="40% - Accent6 14 2" xfId="696" xr:uid="{00000000-0005-0000-0000-000025050000}"/>
    <cellStyle name="40% - Accent6 14 2 2" xfId="18453" xr:uid="{00000000-0005-0000-0000-000026050000}"/>
    <cellStyle name="40% - Accent6 14 3" xfId="697" xr:uid="{00000000-0005-0000-0000-000027050000}"/>
    <cellStyle name="40% - Accent6 14 3 2" xfId="18700" xr:uid="{00000000-0005-0000-0000-000028050000}"/>
    <cellStyle name="40% - Accent6 14 4" xfId="17766" xr:uid="{00000000-0005-0000-0000-000029050000}"/>
    <cellStyle name="40% - Accent6 15" xfId="698" xr:uid="{00000000-0005-0000-0000-00002A050000}"/>
    <cellStyle name="40% - Accent6 15 2" xfId="699" xr:uid="{00000000-0005-0000-0000-00002B050000}"/>
    <cellStyle name="40% - Accent6 15 2 2" xfId="18454" xr:uid="{00000000-0005-0000-0000-00002C050000}"/>
    <cellStyle name="40% - Accent6 15 3" xfId="700" xr:uid="{00000000-0005-0000-0000-00002D050000}"/>
    <cellStyle name="40% - Accent6 15 3 2" xfId="18701" xr:uid="{00000000-0005-0000-0000-00002E050000}"/>
    <cellStyle name="40% - Accent6 15 4" xfId="17767" xr:uid="{00000000-0005-0000-0000-00002F050000}"/>
    <cellStyle name="40% - Accent6 16" xfId="701" xr:uid="{00000000-0005-0000-0000-000030050000}"/>
    <cellStyle name="40% - Accent6 16 2" xfId="702" xr:uid="{00000000-0005-0000-0000-000031050000}"/>
    <cellStyle name="40% - Accent6 16 2 2" xfId="18455" xr:uid="{00000000-0005-0000-0000-000032050000}"/>
    <cellStyle name="40% - Accent6 16 3" xfId="703" xr:uid="{00000000-0005-0000-0000-000033050000}"/>
    <cellStyle name="40% - Accent6 16 3 2" xfId="18702" xr:uid="{00000000-0005-0000-0000-000034050000}"/>
    <cellStyle name="40% - Accent6 16 4" xfId="17768" xr:uid="{00000000-0005-0000-0000-000035050000}"/>
    <cellStyle name="40% - Accent6 17" xfId="704" xr:uid="{00000000-0005-0000-0000-000036050000}"/>
    <cellStyle name="40% - Accent6 17 2" xfId="705" xr:uid="{00000000-0005-0000-0000-000037050000}"/>
    <cellStyle name="40% - Accent6 17 2 2" xfId="18456" xr:uid="{00000000-0005-0000-0000-000038050000}"/>
    <cellStyle name="40% - Accent6 17 3" xfId="706" xr:uid="{00000000-0005-0000-0000-000039050000}"/>
    <cellStyle name="40% - Accent6 17 3 2" xfId="18703" xr:uid="{00000000-0005-0000-0000-00003A050000}"/>
    <cellStyle name="40% - Accent6 17 4" xfId="17769" xr:uid="{00000000-0005-0000-0000-00003B050000}"/>
    <cellStyle name="40% - Accent6 18" xfId="707" xr:uid="{00000000-0005-0000-0000-00003C050000}"/>
    <cellStyle name="40% - Accent6 18 2" xfId="708" xr:uid="{00000000-0005-0000-0000-00003D050000}"/>
    <cellStyle name="40% - Accent6 18 2 2" xfId="18457" xr:uid="{00000000-0005-0000-0000-00003E050000}"/>
    <cellStyle name="40% - Accent6 18 3" xfId="709" xr:uid="{00000000-0005-0000-0000-00003F050000}"/>
    <cellStyle name="40% - Accent6 18 3 2" xfId="18704" xr:uid="{00000000-0005-0000-0000-000040050000}"/>
    <cellStyle name="40% - Accent6 18 4" xfId="17770" xr:uid="{00000000-0005-0000-0000-000041050000}"/>
    <cellStyle name="40% - Accent6 19" xfId="710" xr:uid="{00000000-0005-0000-0000-000042050000}"/>
    <cellStyle name="40% - Accent6 19 2" xfId="711" xr:uid="{00000000-0005-0000-0000-000043050000}"/>
    <cellStyle name="40% - Accent6 19 3" xfId="18247" xr:uid="{00000000-0005-0000-0000-000044050000}"/>
    <cellStyle name="40% - Accent6 2" xfId="712" xr:uid="{00000000-0005-0000-0000-000045050000}"/>
    <cellStyle name="40% - Accent6 2 2" xfId="713" xr:uid="{00000000-0005-0000-0000-000046050000}"/>
    <cellStyle name="40% - Accent6 2 2 2" xfId="6334" xr:uid="{00000000-0005-0000-0000-000047050000}"/>
    <cellStyle name="40% - Accent6 2 2 2 2" xfId="18458" xr:uid="{00000000-0005-0000-0000-000048050000}"/>
    <cellStyle name="40% - Accent6 2 3" xfId="714" xr:uid="{00000000-0005-0000-0000-000049050000}"/>
    <cellStyle name="40% - Accent6 2 3 2" xfId="18705" xr:uid="{00000000-0005-0000-0000-00004A050000}"/>
    <cellStyle name="40% - Accent6 2 4" xfId="14555" xr:uid="{00000000-0005-0000-0000-00004B050000}"/>
    <cellStyle name="40% - Accent6 2 5" xfId="17329" xr:uid="{00000000-0005-0000-0000-00004C050000}"/>
    <cellStyle name="40% - Accent6 20" xfId="715" xr:uid="{00000000-0005-0000-0000-00004D050000}"/>
    <cellStyle name="40% - Accent6 20 2" xfId="716" xr:uid="{00000000-0005-0000-0000-00004E050000}"/>
    <cellStyle name="40% - Accent6 20 3" xfId="18476" xr:uid="{00000000-0005-0000-0000-00004F050000}"/>
    <cellStyle name="40% - Accent6 21" xfId="717" xr:uid="{00000000-0005-0000-0000-000050050000}"/>
    <cellStyle name="40% - Accent6 21 2" xfId="718" xr:uid="{00000000-0005-0000-0000-000051050000}"/>
    <cellStyle name="40% - Accent6 21 3" xfId="17342" xr:uid="{00000000-0005-0000-0000-000052050000}"/>
    <cellStyle name="40% - Accent6 22" xfId="719" xr:uid="{00000000-0005-0000-0000-000053050000}"/>
    <cellStyle name="40% - Accent6 22 2" xfId="720" xr:uid="{00000000-0005-0000-0000-000054050000}"/>
    <cellStyle name="40% - Accent6 23" xfId="721" xr:uid="{00000000-0005-0000-0000-000055050000}"/>
    <cellStyle name="40% - Accent6 23 2" xfId="722" xr:uid="{00000000-0005-0000-0000-000056050000}"/>
    <cellStyle name="40% - Accent6 24" xfId="723" xr:uid="{00000000-0005-0000-0000-000057050000}"/>
    <cellStyle name="40% - Accent6 25" xfId="13982" xr:uid="{00000000-0005-0000-0000-000058050000}"/>
    <cellStyle name="40% - Accent6 25 2" xfId="14036" xr:uid="{00000000-0005-0000-0000-000059050000}"/>
    <cellStyle name="40% - Accent6 25 3" xfId="24585" xr:uid="{00000000-0005-0000-0000-00005A050000}"/>
    <cellStyle name="40% - Accent6 25 4" xfId="24752" xr:uid="{00000000-0005-0000-0000-00005B050000}"/>
    <cellStyle name="40% - Accent6 26" xfId="13469" xr:uid="{00000000-0005-0000-0000-00005C050000}"/>
    <cellStyle name="40% - Accent6 27" xfId="13997" xr:uid="{00000000-0005-0000-0000-00005D050000}"/>
    <cellStyle name="40% - Accent6 28" xfId="18820" xr:uid="{00000000-0005-0000-0000-00005E050000}"/>
    <cellStyle name="40% - Accent6 29" xfId="24641" xr:uid="{00000000-0005-0000-0000-00005F050000}"/>
    <cellStyle name="40% - Accent6 3" xfId="724" xr:uid="{00000000-0005-0000-0000-000060050000}"/>
    <cellStyle name="40% - Accent6 3 2" xfId="725" xr:uid="{00000000-0005-0000-0000-000061050000}"/>
    <cellStyle name="40% - Accent6 3 2 2" xfId="18459" xr:uid="{00000000-0005-0000-0000-000062050000}"/>
    <cellStyle name="40% - Accent6 3 3" xfId="726" xr:uid="{00000000-0005-0000-0000-000063050000}"/>
    <cellStyle name="40% - Accent6 3 3 2" xfId="18706" xr:uid="{00000000-0005-0000-0000-000064050000}"/>
    <cellStyle name="40% - Accent6 3 4" xfId="17771" xr:uid="{00000000-0005-0000-0000-000065050000}"/>
    <cellStyle name="40% - Accent6 4" xfId="727" xr:uid="{00000000-0005-0000-0000-000066050000}"/>
    <cellStyle name="40% - Accent6 4 2" xfId="728" xr:uid="{00000000-0005-0000-0000-000067050000}"/>
    <cellStyle name="40% - Accent6 4 2 2" xfId="18460" xr:uid="{00000000-0005-0000-0000-000068050000}"/>
    <cellStyle name="40% - Accent6 4 3" xfId="729" xr:uid="{00000000-0005-0000-0000-000069050000}"/>
    <cellStyle name="40% - Accent6 4 3 2" xfId="18707" xr:uid="{00000000-0005-0000-0000-00006A050000}"/>
    <cellStyle name="40% - Accent6 4 4" xfId="17772" xr:uid="{00000000-0005-0000-0000-00006B050000}"/>
    <cellStyle name="40% - Accent6 5" xfId="730" xr:uid="{00000000-0005-0000-0000-00006C050000}"/>
    <cellStyle name="40% - Accent6 5 2" xfId="731" xr:uid="{00000000-0005-0000-0000-00006D050000}"/>
    <cellStyle name="40% - Accent6 5 2 2" xfId="18461" xr:uid="{00000000-0005-0000-0000-00006E050000}"/>
    <cellStyle name="40% - Accent6 5 3" xfId="732" xr:uid="{00000000-0005-0000-0000-00006F050000}"/>
    <cellStyle name="40% - Accent6 5 3 2" xfId="18708" xr:uid="{00000000-0005-0000-0000-000070050000}"/>
    <cellStyle name="40% - Accent6 5 4" xfId="17773" xr:uid="{00000000-0005-0000-0000-000071050000}"/>
    <cellStyle name="40% - Accent6 6" xfId="733" xr:uid="{00000000-0005-0000-0000-000072050000}"/>
    <cellStyle name="40% - Accent6 6 2" xfId="734" xr:uid="{00000000-0005-0000-0000-000073050000}"/>
    <cellStyle name="40% - Accent6 6 2 2" xfId="18462" xr:uid="{00000000-0005-0000-0000-000074050000}"/>
    <cellStyle name="40% - Accent6 6 3" xfId="735" xr:uid="{00000000-0005-0000-0000-000075050000}"/>
    <cellStyle name="40% - Accent6 6 3 2" xfId="18709" xr:uid="{00000000-0005-0000-0000-000076050000}"/>
    <cellStyle name="40% - Accent6 6 4" xfId="17774" xr:uid="{00000000-0005-0000-0000-000077050000}"/>
    <cellStyle name="40% - Accent6 7" xfId="736" xr:uid="{00000000-0005-0000-0000-000078050000}"/>
    <cellStyle name="40% - Accent6 7 2" xfId="737" xr:uid="{00000000-0005-0000-0000-000079050000}"/>
    <cellStyle name="40% - Accent6 7 2 2" xfId="18463" xr:uid="{00000000-0005-0000-0000-00007A050000}"/>
    <cellStyle name="40% - Accent6 7 3" xfId="738" xr:uid="{00000000-0005-0000-0000-00007B050000}"/>
    <cellStyle name="40% - Accent6 7 3 2" xfId="18710" xr:uid="{00000000-0005-0000-0000-00007C050000}"/>
    <cellStyle name="40% - Accent6 7 4" xfId="17775" xr:uid="{00000000-0005-0000-0000-00007D050000}"/>
    <cellStyle name="40% - Accent6 8" xfId="739" xr:uid="{00000000-0005-0000-0000-00007E050000}"/>
    <cellStyle name="40% - Accent6 8 2" xfId="740" xr:uid="{00000000-0005-0000-0000-00007F050000}"/>
    <cellStyle name="40% - Accent6 8 2 2" xfId="18464" xr:uid="{00000000-0005-0000-0000-000080050000}"/>
    <cellStyle name="40% - Accent6 8 3" xfId="741" xr:uid="{00000000-0005-0000-0000-000081050000}"/>
    <cellStyle name="40% - Accent6 8 3 2" xfId="18711" xr:uid="{00000000-0005-0000-0000-000082050000}"/>
    <cellStyle name="40% - Accent6 8 4" xfId="17776" xr:uid="{00000000-0005-0000-0000-000083050000}"/>
    <cellStyle name="40% - Accent6 9" xfId="742" xr:uid="{00000000-0005-0000-0000-000084050000}"/>
    <cellStyle name="40% - Accent6 9 2" xfId="743" xr:uid="{00000000-0005-0000-0000-000085050000}"/>
    <cellStyle name="40% - Accent6 9 2 2" xfId="18465" xr:uid="{00000000-0005-0000-0000-000086050000}"/>
    <cellStyle name="40% - Accent6 9 3" xfId="744" xr:uid="{00000000-0005-0000-0000-000087050000}"/>
    <cellStyle name="40% - Accent6 9 3 2" xfId="18712" xr:uid="{00000000-0005-0000-0000-000088050000}"/>
    <cellStyle name="40% - Accent6 9 4" xfId="17777" xr:uid="{00000000-0005-0000-0000-000089050000}"/>
    <cellStyle name="60% - Accent1 10" xfId="745" xr:uid="{00000000-0005-0000-0000-00008A050000}"/>
    <cellStyle name="60% - Accent1 10 2" xfId="746" xr:uid="{00000000-0005-0000-0000-00008B050000}"/>
    <cellStyle name="60% - Accent1 10 3" xfId="747" xr:uid="{00000000-0005-0000-0000-00008C050000}"/>
    <cellStyle name="60% - Accent1 10 4" xfId="17778" xr:uid="{00000000-0005-0000-0000-00008D050000}"/>
    <cellStyle name="60% - Accent1 11" xfId="748" xr:uid="{00000000-0005-0000-0000-00008E050000}"/>
    <cellStyle name="60% - Accent1 11 2" xfId="749" xr:uid="{00000000-0005-0000-0000-00008F050000}"/>
    <cellStyle name="60% - Accent1 11 3" xfId="750" xr:uid="{00000000-0005-0000-0000-000090050000}"/>
    <cellStyle name="60% - Accent1 11 4" xfId="17779" xr:uid="{00000000-0005-0000-0000-000091050000}"/>
    <cellStyle name="60% - Accent1 12" xfId="751" xr:uid="{00000000-0005-0000-0000-000092050000}"/>
    <cellStyle name="60% - Accent1 12 2" xfId="752" xr:uid="{00000000-0005-0000-0000-000093050000}"/>
    <cellStyle name="60% - Accent1 12 3" xfId="753" xr:uid="{00000000-0005-0000-0000-000094050000}"/>
    <cellStyle name="60% - Accent1 12 4" xfId="17780" xr:uid="{00000000-0005-0000-0000-000095050000}"/>
    <cellStyle name="60% - Accent1 13" xfId="754" xr:uid="{00000000-0005-0000-0000-000096050000}"/>
    <cellStyle name="60% - Accent1 13 2" xfId="755" xr:uid="{00000000-0005-0000-0000-000097050000}"/>
    <cellStyle name="60% - Accent1 13 3" xfId="756" xr:uid="{00000000-0005-0000-0000-000098050000}"/>
    <cellStyle name="60% - Accent1 13 4" xfId="17781" xr:uid="{00000000-0005-0000-0000-000099050000}"/>
    <cellStyle name="60% - Accent1 14" xfId="757" xr:uid="{00000000-0005-0000-0000-00009A050000}"/>
    <cellStyle name="60% - Accent1 14 2" xfId="758" xr:uid="{00000000-0005-0000-0000-00009B050000}"/>
    <cellStyle name="60% - Accent1 14 3" xfId="759" xr:uid="{00000000-0005-0000-0000-00009C050000}"/>
    <cellStyle name="60% - Accent1 14 4" xfId="17782" xr:uid="{00000000-0005-0000-0000-00009D050000}"/>
    <cellStyle name="60% - Accent1 15" xfId="760" xr:uid="{00000000-0005-0000-0000-00009E050000}"/>
    <cellStyle name="60% - Accent1 15 2" xfId="761" xr:uid="{00000000-0005-0000-0000-00009F050000}"/>
    <cellStyle name="60% - Accent1 15 3" xfId="762" xr:uid="{00000000-0005-0000-0000-0000A0050000}"/>
    <cellStyle name="60% - Accent1 15 4" xfId="17783" xr:uid="{00000000-0005-0000-0000-0000A1050000}"/>
    <cellStyle name="60% - Accent1 16" xfId="763" xr:uid="{00000000-0005-0000-0000-0000A2050000}"/>
    <cellStyle name="60% - Accent1 16 2" xfId="764" xr:uid="{00000000-0005-0000-0000-0000A3050000}"/>
    <cellStyle name="60% - Accent1 16 3" xfId="765" xr:uid="{00000000-0005-0000-0000-0000A4050000}"/>
    <cellStyle name="60% - Accent1 16 4" xfId="17784" xr:uid="{00000000-0005-0000-0000-0000A5050000}"/>
    <cellStyle name="60% - Accent1 17" xfId="766" xr:uid="{00000000-0005-0000-0000-0000A6050000}"/>
    <cellStyle name="60% - Accent1 17 2" xfId="767" xr:uid="{00000000-0005-0000-0000-0000A7050000}"/>
    <cellStyle name="60% - Accent1 17 3" xfId="768" xr:uid="{00000000-0005-0000-0000-0000A8050000}"/>
    <cellStyle name="60% - Accent1 17 4" xfId="17785" xr:uid="{00000000-0005-0000-0000-0000A9050000}"/>
    <cellStyle name="60% - Accent1 18" xfId="769" xr:uid="{00000000-0005-0000-0000-0000AA050000}"/>
    <cellStyle name="60% - Accent1 18 2" xfId="770" xr:uid="{00000000-0005-0000-0000-0000AB050000}"/>
    <cellStyle name="60% - Accent1 18 3" xfId="771" xr:uid="{00000000-0005-0000-0000-0000AC050000}"/>
    <cellStyle name="60% - Accent1 18 4" xfId="17786" xr:uid="{00000000-0005-0000-0000-0000AD050000}"/>
    <cellStyle name="60% - Accent1 19" xfId="772" xr:uid="{00000000-0005-0000-0000-0000AE050000}"/>
    <cellStyle name="60% - Accent1 19 2" xfId="773" xr:uid="{00000000-0005-0000-0000-0000AF050000}"/>
    <cellStyle name="60% - Accent1 19 3" xfId="17343" xr:uid="{00000000-0005-0000-0000-0000B0050000}"/>
    <cellStyle name="60% - Accent1 2" xfId="774" xr:uid="{00000000-0005-0000-0000-0000B1050000}"/>
    <cellStyle name="60% - Accent1 2 2" xfId="775" xr:uid="{00000000-0005-0000-0000-0000B2050000}"/>
    <cellStyle name="60% - Accent1 2 2 2" xfId="6335" xr:uid="{00000000-0005-0000-0000-0000B3050000}"/>
    <cellStyle name="60% - Accent1 2 2 2 2" xfId="17787" xr:uid="{00000000-0005-0000-0000-0000B4050000}"/>
    <cellStyle name="60% - Accent1 2 3" xfId="776" xr:uid="{00000000-0005-0000-0000-0000B5050000}"/>
    <cellStyle name="60% - Accent1 2 4" xfId="17310" xr:uid="{00000000-0005-0000-0000-0000B6050000}"/>
    <cellStyle name="60% - Accent1 20" xfId="777" xr:uid="{00000000-0005-0000-0000-0000B7050000}"/>
    <cellStyle name="60% - Accent1 20 2" xfId="778" xr:uid="{00000000-0005-0000-0000-0000B8050000}"/>
    <cellStyle name="60% - Accent1 21" xfId="779" xr:uid="{00000000-0005-0000-0000-0000B9050000}"/>
    <cellStyle name="60% - Accent1 21 2" xfId="780" xr:uid="{00000000-0005-0000-0000-0000BA050000}"/>
    <cellStyle name="60% - Accent1 22" xfId="781" xr:uid="{00000000-0005-0000-0000-0000BB050000}"/>
    <cellStyle name="60% - Accent1 22 2" xfId="782" xr:uid="{00000000-0005-0000-0000-0000BC050000}"/>
    <cellStyle name="60% - Accent1 23" xfId="783" xr:uid="{00000000-0005-0000-0000-0000BD050000}"/>
    <cellStyle name="60% - Accent1 23 2" xfId="784" xr:uid="{00000000-0005-0000-0000-0000BE050000}"/>
    <cellStyle name="60% - Accent1 24" xfId="785" xr:uid="{00000000-0005-0000-0000-0000BF050000}"/>
    <cellStyle name="60% - Accent1 3" xfId="786" xr:uid="{00000000-0005-0000-0000-0000C0050000}"/>
    <cellStyle name="60% - Accent1 3 2" xfId="787" xr:uid="{00000000-0005-0000-0000-0000C1050000}"/>
    <cellStyle name="60% - Accent1 3 3" xfId="788" xr:uid="{00000000-0005-0000-0000-0000C2050000}"/>
    <cellStyle name="60% - Accent1 3 4" xfId="17788" xr:uid="{00000000-0005-0000-0000-0000C3050000}"/>
    <cellStyle name="60% - Accent1 4" xfId="789" xr:uid="{00000000-0005-0000-0000-0000C4050000}"/>
    <cellStyle name="60% - Accent1 4 2" xfId="790" xr:uid="{00000000-0005-0000-0000-0000C5050000}"/>
    <cellStyle name="60% - Accent1 4 3" xfId="791" xr:uid="{00000000-0005-0000-0000-0000C6050000}"/>
    <cellStyle name="60% - Accent1 4 4" xfId="17789" xr:uid="{00000000-0005-0000-0000-0000C7050000}"/>
    <cellStyle name="60% - Accent1 5" xfId="792" xr:uid="{00000000-0005-0000-0000-0000C8050000}"/>
    <cellStyle name="60% - Accent1 5 2" xfId="793" xr:uid="{00000000-0005-0000-0000-0000C9050000}"/>
    <cellStyle name="60% - Accent1 5 3" xfId="794" xr:uid="{00000000-0005-0000-0000-0000CA050000}"/>
    <cellStyle name="60% - Accent1 5 4" xfId="17790" xr:uid="{00000000-0005-0000-0000-0000CB050000}"/>
    <cellStyle name="60% - Accent1 6" xfId="795" xr:uid="{00000000-0005-0000-0000-0000CC050000}"/>
    <cellStyle name="60% - Accent1 6 2" xfId="796" xr:uid="{00000000-0005-0000-0000-0000CD050000}"/>
    <cellStyle name="60% - Accent1 6 3" xfId="797" xr:uid="{00000000-0005-0000-0000-0000CE050000}"/>
    <cellStyle name="60% - Accent1 6 4" xfId="17791" xr:uid="{00000000-0005-0000-0000-0000CF050000}"/>
    <cellStyle name="60% - Accent1 7" xfId="798" xr:uid="{00000000-0005-0000-0000-0000D0050000}"/>
    <cellStyle name="60% - Accent1 7 2" xfId="799" xr:uid="{00000000-0005-0000-0000-0000D1050000}"/>
    <cellStyle name="60% - Accent1 7 3" xfId="800" xr:uid="{00000000-0005-0000-0000-0000D2050000}"/>
    <cellStyle name="60% - Accent1 7 4" xfId="17792" xr:uid="{00000000-0005-0000-0000-0000D3050000}"/>
    <cellStyle name="60% - Accent1 8" xfId="801" xr:uid="{00000000-0005-0000-0000-0000D4050000}"/>
    <cellStyle name="60% - Accent1 8 2" xfId="802" xr:uid="{00000000-0005-0000-0000-0000D5050000}"/>
    <cellStyle name="60% - Accent1 8 3" xfId="803" xr:uid="{00000000-0005-0000-0000-0000D6050000}"/>
    <cellStyle name="60% - Accent1 8 4" xfId="17793" xr:uid="{00000000-0005-0000-0000-0000D7050000}"/>
    <cellStyle name="60% - Accent1 9" xfId="804" xr:uid="{00000000-0005-0000-0000-0000D8050000}"/>
    <cellStyle name="60% - Accent1 9 2" xfId="805" xr:uid="{00000000-0005-0000-0000-0000D9050000}"/>
    <cellStyle name="60% - Accent1 9 3" xfId="806" xr:uid="{00000000-0005-0000-0000-0000DA050000}"/>
    <cellStyle name="60% - Accent1 9 4" xfId="17794" xr:uid="{00000000-0005-0000-0000-0000DB050000}"/>
    <cellStyle name="60% - Accent2 10" xfId="807" xr:uid="{00000000-0005-0000-0000-0000DC050000}"/>
    <cellStyle name="60% - Accent2 10 2" xfId="808" xr:uid="{00000000-0005-0000-0000-0000DD050000}"/>
    <cellStyle name="60% - Accent2 10 3" xfId="809" xr:uid="{00000000-0005-0000-0000-0000DE050000}"/>
    <cellStyle name="60% - Accent2 11" xfId="810" xr:uid="{00000000-0005-0000-0000-0000DF050000}"/>
    <cellStyle name="60% - Accent2 11 2" xfId="811" xr:uid="{00000000-0005-0000-0000-0000E0050000}"/>
    <cellStyle name="60% - Accent2 11 3" xfId="812" xr:uid="{00000000-0005-0000-0000-0000E1050000}"/>
    <cellStyle name="60% - Accent2 12" xfId="813" xr:uid="{00000000-0005-0000-0000-0000E2050000}"/>
    <cellStyle name="60% - Accent2 12 2" xfId="814" xr:uid="{00000000-0005-0000-0000-0000E3050000}"/>
    <cellStyle name="60% - Accent2 12 3" xfId="815" xr:uid="{00000000-0005-0000-0000-0000E4050000}"/>
    <cellStyle name="60% - Accent2 13" xfId="816" xr:uid="{00000000-0005-0000-0000-0000E5050000}"/>
    <cellStyle name="60% - Accent2 13 2" xfId="817" xr:uid="{00000000-0005-0000-0000-0000E6050000}"/>
    <cellStyle name="60% - Accent2 13 3" xfId="818" xr:uid="{00000000-0005-0000-0000-0000E7050000}"/>
    <cellStyle name="60% - Accent2 14" xfId="819" xr:uid="{00000000-0005-0000-0000-0000E8050000}"/>
    <cellStyle name="60% - Accent2 14 2" xfId="820" xr:uid="{00000000-0005-0000-0000-0000E9050000}"/>
    <cellStyle name="60% - Accent2 14 3" xfId="821" xr:uid="{00000000-0005-0000-0000-0000EA050000}"/>
    <cellStyle name="60% - Accent2 15" xfId="822" xr:uid="{00000000-0005-0000-0000-0000EB050000}"/>
    <cellStyle name="60% - Accent2 15 2" xfId="823" xr:uid="{00000000-0005-0000-0000-0000EC050000}"/>
    <cellStyle name="60% - Accent2 15 3" xfId="824" xr:uid="{00000000-0005-0000-0000-0000ED050000}"/>
    <cellStyle name="60% - Accent2 16" xfId="825" xr:uid="{00000000-0005-0000-0000-0000EE050000}"/>
    <cellStyle name="60% - Accent2 16 2" xfId="826" xr:uid="{00000000-0005-0000-0000-0000EF050000}"/>
    <cellStyle name="60% - Accent2 16 3" xfId="827" xr:uid="{00000000-0005-0000-0000-0000F0050000}"/>
    <cellStyle name="60% - Accent2 17" xfId="828" xr:uid="{00000000-0005-0000-0000-0000F1050000}"/>
    <cellStyle name="60% - Accent2 17 2" xfId="829" xr:uid="{00000000-0005-0000-0000-0000F2050000}"/>
    <cellStyle name="60% - Accent2 17 3" xfId="830" xr:uid="{00000000-0005-0000-0000-0000F3050000}"/>
    <cellStyle name="60% - Accent2 18" xfId="831" xr:uid="{00000000-0005-0000-0000-0000F4050000}"/>
    <cellStyle name="60% - Accent2 18 2" xfId="832" xr:uid="{00000000-0005-0000-0000-0000F5050000}"/>
    <cellStyle name="60% - Accent2 18 3" xfId="833" xr:uid="{00000000-0005-0000-0000-0000F6050000}"/>
    <cellStyle name="60% - Accent2 19" xfId="834" xr:uid="{00000000-0005-0000-0000-0000F7050000}"/>
    <cellStyle name="60% - Accent2 19 2" xfId="835" xr:uid="{00000000-0005-0000-0000-0000F8050000}"/>
    <cellStyle name="60% - Accent2 2" xfId="836" xr:uid="{00000000-0005-0000-0000-0000F9050000}"/>
    <cellStyle name="60% - Accent2 2 2" xfId="837" xr:uid="{00000000-0005-0000-0000-0000FA050000}"/>
    <cellStyle name="60% - Accent2 2 2 2" xfId="6336" xr:uid="{00000000-0005-0000-0000-0000FB050000}"/>
    <cellStyle name="60% - Accent2 2 3" xfId="838" xr:uid="{00000000-0005-0000-0000-0000FC050000}"/>
    <cellStyle name="60% - Accent2 2 4" xfId="17314" xr:uid="{00000000-0005-0000-0000-0000FD050000}"/>
    <cellStyle name="60% - Accent2 20" xfId="839" xr:uid="{00000000-0005-0000-0000-0000FE050000}"/>
    <cellStyle name="60% - Accent2 20 2" xfId="840" xr:uid="{00000000-0005-0000-0000-0000FF050000}"/>
    <cellStyle name="60% - Accent2 21" xfId="841" xr:uid="{00000000-0005-0000-0000-000000060000}"/>
    <cellStyle name="60% - Accent2 21 2" xfId="842" xr:uid="{00000000-0005-0000-0000-000001060000}"/>
    <cellStyle name="60% - Accent2 22" xfId="843" xr:uid="{00000000-0005-0000-0000-000002060000}"/>
    <cellStyle name="60% - Accent2 22 2" xfId="844" xr:uid="{00000000-0005-0000-0000-000003060000}"/>
    <cellStyle name="60% - Accent2 23" xfId="845" xr:uid="{00000000-0005-0000-0000-000004060000}"/>
    <cellStyle name="60% - Accent2 23 2" xfId="846" xr:uid="{00000000-0005-0000-0000-000005060000}"/>
    <cellStyle name="60% - Accent2 24" xfId="847" xr:uid="{00000000-0005-0000-0000-000006060000}"/>
    <cellStyle name="60% - Accent2 3" xfId="848" xr:uid="{00000000-0005-0000-0000-000007060000}"/>
    <cellStyle name="60% - Accent2 3 2" xfId="849" xr:uid="{00000000-0005-0000-0000-000008060000}"/>
    <cellStyle name="60% - Accent2 3 3" xfId="850" xr:uid="{00000000-0005-0000-0000-000009060000}"/>
    <cellStyle name="60% - Accent2 4" xfId="851" xr:uid="{00000000-0005-0000-0000-00000A060000}"/>
    <cellStyle name="60% - Accent2 4 2" xfId="852" xr:uid="{00000000-0005-0000-0000-00000B060000}"/>
    <cellStyle name="60% - Accent2 4 3" xfId="853" xr:uid="{00000000-0005-0000-0000-00000C060000}"/>
    <cellStyle name="60% - Accent2 5" xfId="854" xr:uid="{00000000-0005-0000-0000-00000D060000}"/>
    <cellStyle name="60% - Accent2 5 2" xfId="855" xr:uid="{00000000-0005-0000-0000-00000E060000}"/>
    <cellStyle name="60% - Accent2 5 3" xfId="856" xr:uid="{00000000-0005-0000-0000-00000F060000}"/>
    <cellStyle name="60% - Accent2 6" xfId="857" xr:uid="{00000000-0005-0000-0000-000010060000}"/>
    <cellStyle name="60% - Accent2 6 2" xfId="858" xr:uid="{00000000-0005-0000-0000-000011060000}"/>
    <cellStyle name="60% - Accent2 6 3" xfId="859" xr:uid="{00000000-0005-0000-0000-000012060000}"/>
    <cellStyle name="60% - Accent2 7" xfId="860" xr:uid="{00000000-0005-0000-0000-000013060000}"/>
    <cellStyle name="60% - Accent2 7 2" xfId="861" xr:uid="{00000000-0005-0000-0000-000014060000}"/>
    <cellStyle name="60% - Accent2 7 3" xfId="862" xr:uid="{00000000-0005-0000-0000-000015060000}"/>
    <cellStyle name="60% - Accent2 8" xfId="863" xr:uid="{00000000-0005-0000-0000-000016060000}"/>
    <cellStyle name="60% - Accent2 8 2" xfId="864" xr:uid="{00000000-0005-0000-0000-000017060000}"/>
    <cellStyle name="60% - Accent2 8 3" xfId="865" xr:uid="{00000000-0005-0000-0000-000018060000}"/>
    <cellStyle name="60% - Accent2 9" xfId="866" xr:uid="{00000000-0005-0000-0000-000019060000}"/>
    <cellStyle name="60% - Accent2 9 2" xfId="867" xr:uid="{00000000-0005-0000-0000-00001A060000}"/>
    <cellStyle name="60% - Accent2 9 3" xfId="868" xr:uid="{00000000-0005-0000-0000-00001B060000}"/>
    <cellStyle name="60% - Accent3 10" xfId="869" xr:uid="{00000000-0005-0000-0000-00001C060000}"/>
    <cellStyle name="60% - Accent3 10 2" xfId="870" xr:uid="{00000000-0005-0000-0000-00001D060000}"/>
    <cellStyle name="60% - Accent3 10 3" xfId="871" xr:uid="{00000000-0005-0000-0000-00001E060000}"/>
    <cellStyle name="60% - Accent3 10 4" xfId="17795" xr:uid="{00000000-0005-0000-0000-00001F060000}"/>
    <cellStyle name="60% - Accent3 11" xfId="872" xr:uid="{00000000-0005-0000-0000-000020060000}"/>
    <cellStyle name="60% - Accent3 11 2" xfId="873" xr:uid="{00000000-0005-0000-0000-000021060000}"/>
    <cellStyle name="60% - Accent3 11 3" xfId="874" xr:uid="{00000000-0005-0000-0000-000022060000}"/>
    <cellStyle name="60% - Accent3 11 4" xfId="17796" xr:uid="{00000000-0005-0000-0000-000023060000}"/>
    <cellStyle name="60% - Accent3 12" xfId="875" xr:uid="{00000000-0005-0000-0000-000024060000}"/>
    <cellStyle name="60% - Accent3 12 2" xfId="876" xr:uid="{00000000-0005-0000-0000-000025060000}"/>
    <cellStyle name="60% - Accent3 12 3" xfId="877" xr:uid="{00000000-0005-0000-0000-000026060000}"/>
    <cellStyle name="60% - Accent3 12 4" xfId="17797" xr:uid="{00000000-0005-0000-0000-000027060000}"/>
    <cellStyle name="60% - Accent3 13" xfId="878" xr:uid="{00000000-0005-0000-0000-000028060000}"/>
    <cellStyle name="60% - Accent3 13 2" xfId="879" xr:uid="{00000000-0005-0000-0000-000029060000}"/>
    <cellStyle name="60% - Accent3 13 3" xfId="880" xr:uid="{00000000-0005-0000-0000-00002A060000}"/>
    <cellStyle name="60% - Accent3 13 4" xfId="17798" xr:uid="{00000000-0005-0000-0000-00002B060000}"/>
    <cellStyle name="60% - Accent3 14" xfId="881" xr:uid="{00000000-0005-0000-0000-00002C060000}"/>
    <cellStyle name="60% - Accent3 14 2" xfId="882" xr:uid="{00000000-0005-0000-0000-00002D060000}"/>
    <cellStyle name="60% - Accent3 14 3" xfId="883" xr:uid="{00000000-0005-0000-0000-00002E060000}"/>
    <cellStyle name="60% - Accent3 14 4" xfId="17799" xr:uid="{00000000-0005-0000-0000-00002F060000}"/>
    <cellStyle name="60% - Accent3 15" xfId="884" xr:uid="{00000000-0005-0000-0000-000030060000}"/>
    <cellStyle name="60% - Accent3 15 2" xfId="885" xr:uid="{00000000-0005-0000-0000-000031060000}"/>
    <cellStyle name="60% - Accent3 15 3" xfId="886" xr:uid="{00000000-0005-0000-0000-000032060000}"/>
    <cellStyle name="60% - Accent3 15 4" xfId="17800" xr:uid="{00000000-0005-0000-0000-000033060000}"/>
    <cellStyle name="60% - Accent3 16" xfId="887" xr:uid="{00000000-0005-0000-0000-000034060000}"/>
    <cellStyle name="60% - Accent3 16 2" xfId="888" xr:uid="{00000000-0005-0000-0000-000035060000}"/>
    <cellStyle name="60% - Accent3 16 3" xfId="889" xr:uid="{00000000-0005-0000-0000-000036060000}"/>
    <cellStyle name="60% - Accent3 16 4" xfId="17801" xr:uid="{00000000-0005-0000-0000-000037060000}"/>
    <cellStyle name="60% - Accent3 17" xfId="890" xr:uid="{00000000-0005-0000-0000-000038060000}"/>
    <cellStyle name="60% - Accent3 17 2" xfId="891" xr:uid="{00000000-0005-0000-0000-000039060000}"/>
    <cellStyle name="60% - Accent3 17 3" xfId="892" xr:uid="{00000000-0005-0000-0000-00003A060000}"/>
    <cellStyle name="60% - Accent3 17 4" xfId="17802" xr:uid="{00000000-0005-0000-0000-00003B060000}"/>
    <cellStyle name="60% - Accent3 18" xfId="893" xr:uid="{00000000-0005-0000-0000-00003C060000}"/>
    <cellStyle name="60% - Accent3 18 2" xfId="894" xr:uid="{00000000-0005-0000-0000-00003D060000}"/>
    <cellStyle name="60% - Accent3 18 3" xfId="895" xr:uid="{00000000-0005-0000-0000-00003E060000}"/>
    <cellStyle name="60% - Accent3 18 4" xfId="17803" xr:uid="{00000000-0005-0000-0000-00003F060000}"/>
    <cellStyle name="60% - Accent3 19" xfId="896" xr:uid="{00000000-0005-0000-0000-000040060000}"/>
    <cellStyle name="60% - Accent3 19 2" xfId="897" xr:uid="{00000000-0005-0000-0000-000041060000}"/>
    <cellStyle name="60% - Accent3 19 3" xfId="17344" xr:uid="{00000000-0005-0000-0000-000042060000}"/>
    <cellStyle name="60% - Accent3 2" xfId="898" xr:uid="{00000000-0005-0000-0000-000043060000}"/>
    <cellStyle name="60% - Accent3 2 2" xfId="899" xr:uid="{00000000-0005-0000-0000-000044060000}"/>
    <cellStyle name="60% - Accent3 2 2 2" xfId="6337" xr:uid="{00000000-0005-0000-0000-000045060000}"/>
    <cellStyle name="60% - Accent3 2 2 2 2" xfId="17804" xr:uid="{00000000-0005-0000-0000-000046060000}"/>
    <cellStyle name="60% - Accent3 2 3" xfId="900" xr:uid="{00000000-0005-0000-0000-000047060000}"/>
    <cellStyle name="60% - Accent3 2 4" xfId="17318" xr:uid="{00000000-0005-0000-0000-000048060000}"/>
    <cellStyle name="60% - Accent3 20" xfId="901" xr:uid="{00000000-0005-0000-0000-000049060000}"/>
    <cellStyle name="60% - Accent3 20 2" xfId="902" xr:uid="{00000000-0005-0000-0000-00004A060000}"/>
    <cellStyle name="60% - Accent3 21" xfId="903" xr:uid="{00000000-0005-0000-0000-00004B060000}"/>
    <cellStyle name="60% - Accent3 21 2" xfId="904" xr:uid="{00000000-0005-0000-0000-00004C060000}"/>
    <cellStyle name="60% - Accent3 22" xfId="905" xr:uid="{00000000-0005-0000-0000-00004D060000}"/>
    <cellStyle name="60% - Accent3 22 2" xfId="906" xr:uid="{00000000-0005-0000-0000-00004E060000}"/>
    <cellStyle name="60% - Accent3 23" xfId="907" xr:uid="{00000000-0005-0000-0000-00004F060000}"/>
    <cellStyle name="60% - Accent3 23 2" xfId="908" xr:uid="{00000000-0005-0000-0000-000050060000}"/>
    <cellStyle name="60% - Accent3 24" xfId="909" xr:uid="{00000000-0005-0000-0000-000051060000}"/>
    <cellStyle name="60% - Accent3 3" xfId="910" xr:uid="{00000000-0005-0000-0000-000052060000}"/>
    <cellStyle name="60% - Accent3 3 2" xfId="911" xr:uid="{00000000-0005-0000-0000-000053060000}"/>
    <cellStyle name="60% - Accent3 3 3" xfId="912" xr:uid="{00000000-0005-0000-0000-000054060000}"/>
    <cellStyle name="60% - Accent3 3 4" xfId="17805" xr:uid="{00000000-0005-0000-0000-000055060000}"/>
    <cellStyle name="60% - Accent3 4" xfId="913" xr:uid="{00000000-0005-0000-0000-000056060000}"/>
    <cellStyle name="60% - Accent3 4 2" xfId="914" xr:uid="{00000000-0005-0000-0000-000057060000}"/>
    <cellStyle name="60% - Accent3 4 3" xfId="915" xr:uid="{00000000-0005-0000-0000-000058060000}"/>
    <cellStyle name="60% - Accent3 4 4" xfId="17806" xr:uid="{00000000-0005-0000-0000-000059060000}"/>
    <cellStyle name="60% - Accent3 5" xfId="916" xr:uid="{00000000-0005-0000-0000-00005A060000}"/>
    <cellStyle name="60% - Accent3 5 2" xfId="917" xr:uid="{00000000-0005-0000-0000-00005B060000}"/>
    <cellStyle name="60% - Accent3 5 3" xfId="918" xr:uid="{00000000-0005-0000-0000-00005C060000}"/>
    <cellStyle name="60% - Accent3 5 4" xfId="17807" xr:uid="{00000000-0005-0000-0000-00005D060000}"/>
    <cellStyle name="60% - Accent3 6" xfId="919" xr:uid="{00000000-0005-0000-0000-00005E060000}"/>
    <cellStyle name="60% - Accent3 6 2" xfId="920" xr:uid="{00000000-0005-0000-0000-00005F060000}"/>
    <cellStyle name="60% - Accent3 6 3" xfId="921" xr:uid="{00000000-0005-0000-0000-000060060000}"/>
    <cellStyle name="60% - Accent3 6 4" xfId="17808" xr:uid="{00000000-0005-0000-0000-000061060000}"/>
    <cellStyle name="60% - Accent3 7" xfId="922" xr:uid="{00000000-0005-0000-0000-000062060000}"/>
    <cellStyle name="60% - Accent3 7 2" xfId="923" xr:uid="{00000000-0005-0000-0000-000063060000}"/>
    <cellStyle name="60% - Accent3 7 3" xfId="924" xr:uid="{00000000-0005-0000-0000-000064060000}"/>
    <cellStyle name="60% - Accent3 7 4" xfId="17809" xr:uid="{00000000-0005-0000-0000-000065060000}"/>
    <cellStyle name="60% - Accent3 8" xfId="925" xr:uid="{00000000-0005-0000-0000-000066060000}"/>
    <cellStyle name="60% - Accent3 8 2" xfId="926" xr:uid="{00000000-0005-0000-0000-000067060000}"/>
    <cellStyle name="60% - Accent3 8 3" xfId="927" xr:uid="{00000000-0005-0000-0000-000068060000}"/>
    <cellStyle name="60% - Accent3 8 4" xfId="17810" xr:uid="{00000000-0005-0000-0000-000069060000}"/>
    <cellStyle name="60% - Accent3 9" xfId="928" xr:uid="{00000000-0005-0000-0000-00006A060000}"/>
    <cellStyle name="60% - Accent3 9 2" xfId="929" xr:uid="{00000000-0005-0000-0000-00006B060000}"/>
    <cellStyle name="60% - Accent3 9 3" xfId="930" xr:uid="{00000000-0005-0000-0000-00006C060000}"/>
    <cellStyle name="60% - Accent3 9 4" xfId="17811" xr:uid="{00000000-0005-0000-0000-00006D060000}"/>
    <cellStyle name="60% - Accent4 10" xfId="931" xr:uid="{00000000-0005-0000-0000-00006E060000}"/>
    <cellStyle name="60% - Accent4 10 2" xfId="932" xr:uid="{00000000-0005-0000-0000-00006F060000}"/>
    <cellStyle name="60% - Accent4 10 3" xfId="933" xr:uid="{00000000-0005-0000-0000-000070060000}"/>
    <cellStyle name="60% - Accent4 10 4" xfId="17812" xr:uid="{00000000-0005-0000-0000-000071060000}"/>
    <cellStyle name="60% - Accent4 11" xfId="934" xr:uid="{00000000-0005-0000-0000-000072060000}"/>
    <cellStyle name="60% - Accent4 11 2" xfId="935" xr:uid="{00000000-0005-0000-0000-000073060000}"/>
    <cellStyle name="60% - Accent4 11 3" xfId="936" xr:uid="{00000000-0005-0000-0000-000074060000}"/>
    <cellStyle name="60% - Accent4 11 4" xfId="17813" xr:uid="{00000000-0005-0000-0000-000075060000}"/>
    <cellStyle name="60% - Accent4 12" xfId="937" xr:uid="{00000000-0005-0000-0000-000076060000}"/>
    <cellStyle name="60% - Accent4 12 2" xfId="938" xr:uid="{00000000-0005-0000-0000-000077060000}"/>
    <cellStyle name="60% - Accent4 12 3" xfId="939" xr:uid="{00000000-0005-0000-0000-000078060000}"/>
    <cellStyle name="60% - Accent4 12 4" xfId="17814" xr:uid="{00000000-0005-0000-0000-000079060000}"/>
    <cellStyle name="60% - Accent4 13" xfId="940" xr:uid="{00000000-0005-0000-0000-00007A060000}"/>
    <cellStyle name="60% - Accent4 13 2" xfId="941" xr:uid="{00000000-0005-0000-0000-00007B060000}"/>
    <cellStyle name="60% - Accent4 13 3" xfId="942" xr:uid="{00000000-0005-0000-0000-00007C060000}"/>
    <cellStyle name="60% - Accent4 13 4" xfId="17815" xr:uid="{00000000-0005-0000-0000-00007D060000}"/>
    <cellStyle name="60% - Accent4 14" xfId="943" xr:uid="{00000000-0005-0000-0000-00007E060000}"/>
    <cellStyle name="60% - Accent4 14 2" xfId="944" xr:uid="{00000000-0005-0000-0000-00007F060000}"/>
    <cellStyle name="60% - Accent4 14 3" xfId="945" xr:uid="{00000000-0005-0000-0000-000080060000}"/>
    <cellStyle name="60% - Accent4 14 4" xfId="17816" xr:uid="{00000000-0005-0000-0000-000081060000}"/>
    <cellStyle name="60% - Accent4 15" xfId="946" xr:uid="{00000000-0005-0000-0000-000082060000}"/>
    <cellStyle name="60% - Accent4 15 2" xfId="947" xr:uid="{00000000-0005-0000-0000-000083060000}"/>
    <cellStyle name="60% - Accent4 15 3" xfId="948" xr:uid="{00000000-0005-0000-0000-000084060000}"/>
    <cellStyle name="60% - Accent4 15 4" xfId="17817" xr:uid="{00000000-0005-0000-0000-000085060000}"/>
    <cellStyle name="60% - Accent4 16" xfId="949" xr:uid="{00000000-0005-0000-0000-000086060000}"/>
    <cellStyle name="60% - Accent4 16 2" xfId="950" xr:uid="{00000000-0005-0000-0000-000087060000}"/>
    <cellStyle name="60% - Accent4 16 3" xfId="951" xr:uid="{00000000-0005-0000-0000-000088060000}"/>
    <cellStyle name="60% - Accent4 16 4" xfId="17818" xr:uid="{00000000-0005-0000-0000-000089060000}"/>
    <cellStyle name="60% - Accent4 17" xfId="952" xr:uid="{00000000-0005-0000-0000-00008A060000}"/>
    <cellStyle name="60% - Accent4 17 2" xfId="953" xr:uid="{00000000-0005-0000-0000-00008B060000}"/>
    <cellStyle name="60% - Accent4 17 3" xfId="954" xr:uid="{00000000-0005-0000-0000-00008C060000}"/>
    <cellStyle name="60% - Accent4 17 4" xfId="17819" xr:uid="{00000000-0005-0000-0000-00008D060000}"/>
    <cellStyle name="60% - Accent4 18" xfId="955" xr:uid="{00000000-0005-0000-0000-00008E060000}"/>
    <cellStyle name="60% - Accent4 18 2" xfId="956" xr:uid="{00000000-0005-0000-0000-00008F060000}"/>
    <cellStyle name="60% - Accent4 18 3" xfId="957" xr:uid="{00000000-0005-0000-0000-000090060000}"/>
    <cellStyle name="60% - Accent4 18 4" xfId="17820" xr:uid="{00000000-0005-0000-0000-000091060000}"/>
    <cellStyle name="60% - Accent4 19" xfId="958" xr:uid="{00000000-0005-0000-0000-000092060000}"/>
    <cellStyle name="60% - Accent4 19 2" xfId="959" xr:uid="{00000000-0005-0000-0000-000093060000}"/>
    <cellStyle name="60% - Accent4 19 3" xfId="17345" xr:uid="{00000000-0005-0000-0000-000094060000}"/>
    <cellStyle name="60% - Accent4 2" xfId="960" xr:uid="{00000000-0005-0000-0000-000095060000}"/>
    <cellStyle name="60% - Accent4 2 2" xfId="961" xr:uid="{00000000-0005-0000-0000-000096060000}"/>
    <cellStyle name="60% - Accent4 2 2 2" xfId="6338" xr:uid="{00000000-0005-0000-0000-000097060000}"/>
    <cellStyle name="60% - Accent4 2 2 2 2" xfId="17821" xr:uid="{00000000-0005-0000-0000-000098060000}"/>
    <cellStyle name="60% - Accent4 2 3" xfId="962" xr:uid="{00000000-0005-0000-0000-000099060000}"/>
    <cellStyle name="60% - Accent4 2 4" xfId="17322" xr:uid="{00000000-0005-0000-0000-00009A060000}"/>
    <cellStyle name="60% - Accent4 20" xfId="963" xr:uid="{00000000-0005-0000-0000-00009B060000}"/>
    <cellStyle name="60% - Accent4 20 2" xfId="964" xr:uid="{00000000-0005-0000-0000-00009C060000}"/>
    <cellStyle name="60% - Accent4 21" xfId="965" xr:uid="{00000000-0005-0000-0000-00009D060000}"/>
    <cellStyle name="60% - Accent4 21 2" xfId="966" xr:uid="{00000000-0005-0000-0000-00009E060000}"/>
    <cellStyle name="60% - Accent4 22" xfId="967" xr:uid="{00000000-0005-0000-0000-00009F060000}"/>
    <cellStyle name="60% - Accent4 22 2" xfId="968" xr:uid="{00000000-0005-0000-0000-0000A0060000}"/>
    <cellStyle name="60% - Accent4 23" xfId="969" xr:uid="{00000000-0005-0000-0000-0000A1060000}"/>
    <cellStyle name="60% - Accent4 23 2" xfId="970" xr:uid="{00000000-0005-0000-0000-0000A2060000}"/>
    <cellStyle name="60% - Accent4 24" xfId="971" xr:uid="{00000000-0005-0000-0000-0000A3060000}"/>
    <cellStyle name="60% - Accent4 3" xfId="972" xr:uid="{00000000-0005-0000-0000-0000A4060000}"/>
    <cellStyle name="60% - Accent4 3 2" xfId="973" xr:uid="{00000000-0005-0000-0000-0000A5060000}"/>
    <cellStyle name="60% - Accent4 3 3" xfId="974" xr:uid="{00000000-0005-0000-0000-0000A6060000}"/>
    <cellStyle name="60% - Accent4 3 4" xfId="17822" xr:uid="{00000000-0005-0000-0000-0000A7060000}"/>
    <cellStyle name="60% - Accent4 4" xfId="975" xr:uid="{00000000-0005-0000-0000-0000A8060000}"/>
    <cellStyle name="60% - Accent4 4 2" xfId="976" xr:uid="{00000000-0005-0000-0000-0000A9060000}"/>
    <cellStyle name="60% - Accent4 4 3" xfId="977" xr:uid="{00000000-0005-0000-0000-0000AA060000}"/>
    <cellStyle name="60% - Accent4 4 4" xfId="17823" xr:uid="{00000000-0005-0000-0000-0000AB060000}"/>
    <cellStyle name="60% - Accent4 5" xfId="978" xr:uid="{00000000-0005-0000-0000-0000AC060000}"/>
    <cellStyle name="60% - Accent4 5 2" xfId="979" xr:uid="{00000000-0005-0000-0000-0000AD060000}"/>
    <cellStyle name="60% - Accent4 5 3" xfId="980" xr:uid="{00000000-0005-0000-0000-0000AE060000}"/>
    <cellStyle name="60% - Accent4 5 4" xfId="17824" xr:uid="{00000000-0005-0000-0000-0000AF060000}"/>
    <cellStyle name="60% - Accent4 6" xfId="981" xr:uid="{00000000-0005-0000-0000-0000B0060000}"/>
    <cellStyle name="60% - Accent4 6 2" xfId="982" xr:uid="{00000000-0005-0000-0000-0000B1060000}"/>
    <cellStyle name="60% - Accent4 6 3" xfId="983" xr:uid="{00000000-0005-0000-0000-0000B2060000}"/>
    <cellStyle name="60% - Accent4 6 4" xfId="17825" xr:uid="{00000000-0005-0000-0000-0000B3060000}"/>
    <cellStyle name="60% - Accent4 7" xfId="984" xr:uid="{00000000-0005-0000-0000-0000B4060000}"/>
    <cellStyle name="60% - Accent4 7 2" xfId="985" xr:uid="{00000000-0005-0000-0000-0000B5060000}"/>
    <cellStyle name="60% - Accent4 7 3" xfId="986" xr:uid="{00000000-0005-0000-0000-0000B6060000}"/>
    <cellStyle name="60% - Accent4 7 4" xfId="17826" xr:uid="{00000000-0005-0000-0000-0000B7060000}"/>
    <cellStyle name="60% - Accent4 8" xfId="987" xr:uid="{00000000-0005-0000-0000-0000B8060000}"/>
    <cellStyle name="60% - Accent4 8 2" xfId="988" xr:uid="{00000000-0005-0000-0000-0000B9060000}"/>
    <cellStyle name="60% - Accent4 8 3" xfId="989" xr:uid="{00000000-0005-0000-0000-0000BA060000}"/>
    <cellStyle name="60% - Accent4 8 4" xfId="17827" xr:uid="{00000000-0005-0000-0000-0000BB060000}"/>
    <cellStyle name="60% - Accent4 9" xfId="990" xr:uid="{00000000-0005-0000-0000-0000BC060000}"/>
    <cellStyle name="60% - Accent4 9 2" xfId="991" xr:uid="{00000000-0005-0000-0000-0000BD060000}"/>
    <cellStyle name="60% - Accent4 9 3" xfId="992" xr:uid="{00000000-0005-0000-0000-0000BE060000}"/>
    <cellStyle name="60% - Accent4 9 4" xfId="17828" xr:uid="{00000000-0005-0000-0000-0000BF060000}"/>
    <cellStyle name="60% - Accent5 10" xfId="993" xr:uid="{00000000-0005-0000-0000-0000C0060000}"/>
    <cellStyle name="60% - Accent5 10 2" xfId="994" xr:uid="{00000000-0005-0000-0000-0000C1060000}"/>
    <cellStyle name="60% - Accent5 10 3" xfId="995" xr:uid="{00000000-0005-0000-0000-0000C2060000}"/>
    <cellStyle name="60% - Accent5 10 4" xfId="17829" xr:uid="{00000000-0005-0000-0000-0000C3060000}"/>
    <cellStyle name="60% - Accent5 11" xfId="996" xr:uid="{00000000-0005-0000-0000-0000C4060000}"/>
    <cellStyle name="60% - Accent5 11 2" xfId="997" xr:uid="{00000000-0005-0000-0000-0000C5060000}"/>
    <cellStyle name="60% - Accent5 11 3" xfId="998" xr:uid="{00000000-0005-0000-0000-0000C6060000}"/>
    <cellStyle name="60% - Accent5 11 4" xfId="17830" xr:uid="{00000000-0005-0000-0000-0000C7060000}"/>
    <cellStyle name="60% - Accent5 12" xfId="999" xr:uid="{00000000-0005-0000-0000-0000C8060000}"/>
    <cellStyle name="60% - Accent5 12 2" xfId="1000" xr:uid="{00000000-0005-0000-0000-0000C9060000}"/>
    <cellStyle name="60% - Accent5 12 3" xfId="1001" xr:uid="{00000000-0005-0000-0000-0000CA060000}"/>
    <cellStyle name="60% - Accent5 12 4" xfId="17831" xr:uid="{00000000-0005-0000-0000-0000CB060000}"/>
    <cellStyle name="60% - Accent5 13" xfId="1002" xr:uid="{00000000-0005-0000-0000-0000CC060000}"/>
    <cellStyle name="60% - Accent5 13 2" xfId="1003" xr:uid="{00000000-0005-0000-0000-0000CD060000}"/>
    <cellStyle name="60% - Accent5 13 3" xfId="1004" xr:uid="{00000000-0005-0000-0000-0000CE060000}"/>
    <cellStyle name="60% - Accent5 13 4" xfId="17832" xr:uid="{00000000-0005-0000-0000-0000CF060000}"/>
    <cellStyle name="60% - Accent5 14" xfId="1005" xr:uid="{00000000-0005-0000-0000-0000D0060000}"/>
    <cellStyle name="60% - Accent5 14 2" xfId="1006" xr:uid="{00000000-0005-0000-0000-0000D1060000}"/>
    <cellStyle name="60% - Accent5 14 3" xfId="1007" xr:uid="{00000000-0005-0000-0000-0000D2060000}"/>
    <cellStyle name="60% - Accent5 14 4" xfId="17833" xr:uid="{00000000-0005-0000-0000-0000D3060000}"/>
    <cellStyle name="60% - Accent5 15" xfId="1008" xr:uid="{00000000-0005-0000-0000-0000D4060000}"/>
    <cellStyle name="60% - Accent5 15 2" xfId="1009" xr:uid="{00000000-0005-0000-0000-0000D5060000}"/>
    <cellStyle name="60% - Accent5 15 3" xfId="1010" xr:uid="{00000000-0005-0000-0000-0000D6060000}"/>
    <cellStyle name="60% - Accent5 15 4" xfId="17834" xr:uid="{00000000-0005-0000-0000-0000D7060000}"/>
    <cellStyle name="60% - Accent5 16" xfId="1011" xr:uid="{00000000-0005-0000-0000-0000D8060000}"/>
    <cellStyle name="60% - Accent5 16 2" xfId="1012" xr:uid="{00000000-0005-0000-0000-0000D9060000}"/>
    <cellStyle name="60% - Accent5 16 3" xfId="1013" xr:uid="{00000000-0005-0000-0000-0000DA060000}"/>
    <cellStyle name="60% - Accent5 16 4" xfId="17835" xr:uid="{00000000-0005-0000-0000-0000DB060000}"/>
    <cellStyle name="60% - Accent5 17" xfId="1014" xr:uid="{00000000-0005-0000-0000-0000DC060000}"/>
    <cellStyle name="60% - Accent5 17 2" xfId="1015" xr:uid="{00000000-0005-0000-0000-0000DD060000}"/>
    <cellStyle name="60% - Accent5 17 3" xfId="1016" xr:uid="{00000000-0005-0000-0000-0000DE060000}"/>
    <cellStyle name="60% - Accent5 17 4" xfId="17836" xr:uid="{00000000-0005-0000-0000-0000DF060000}"/>
    <cellStyle name="60% - Accent5 18" xfId="1017" xr:uid="{00000000-0005-0000-0000-0000E0060000}"/>
    <cellStyle name="60% - Accent5 18 2" xfId="1018" xr:uid="{00000000-0005-0000-0000-0000E1060000}"/>
    <cellStyle name="60% - Accent5 18 3" xfId="1019" xr:uid="{00000000-0005-0000-0000-0000E2060000}"/>
    <cellStyle name="60% - Accent5 18 4" xfId="17837" xr:uid="{00000000-0005-0000-0000-0000E3060000}"/>
    <cellStyle name="60% - Accent5 19" xfId="1020" xr:uid="{00000000-0005-0000-0000-0000E4060000}"/>
    <cellStyle name="60% - Accent5 19 2" xfId="1021" xr:uid="{00000000-0005-0000-0000-0000E5060000}"/>
    <cellStyle name="60% - Accent5 19 3" xfId="17346" xr:uid="{00000000-0005-0000-0000-0000E6060000}"/>
    <cellStyle name="60% - Accent5 2" xfId="1022" xr:uid="{00000000-0005-0000-0000-0000E7060000}"/>
    <cellStyle name="60% - Accent5 2 2" xfId="1023" xr:uid="{00000000-0005-0000-0000-0000E8060000}"/>
    <cellStyle name="60% - Accent5 2 2 2" xfId="6339" xr:uid="{00000000-0005-0000-0000-0000E9060000}"/>
    <cellStyle name="60% - Accent5 2 2 2 2" xfId="17838" xr:uid="{00000000-0005-0000-0000-0000EA060000}"/>
    <cellStyle name="60% - Accent5 2 3" xfId="1024" xr:uid="{00000000-0005-0000-0000-0000EB060000}"/>
    <cellStyle name="60% - Accent5 2 4" xfId="17326" xr:uid="{00000000-0005-0000-0000-0000EC060000}"/>
    <cellStyle name="60% - Accent5 20" xfId="1025" xr:uid="{00000000-0005-0000-0000-0000ED060000}"/>
    <cellStyle name="60% - Accent5 20 2" xfId="1026" xr:uid="{00000000-0005-0000-0000-0000EE060000}"/>
    <cellStyle name="60% - Accent5 21" xfId="1027" xr:uid="{00000000-0005-0000-0000-0000EF060000}"/>
    <cellStyle name="60% - Accent5 21 2" xfId="1028" xr:uid="{00000000-0005-0000-0000-0000F0060000}"/>
    <cellStyle name="60% - Accent5 22" xfId="1029" xr:uid="{00000000-0005-0000-0000-0000F1060000}"/>
    <cellStyle name="60% - Accent5 22 2" xfId="1030" xr:uid="{00000000-0005-0000-0000-0000F2060000}"/>
    <cellStyle name="60% - Accent5 23" xfId="1031" xr:uid="{00000000-0005-0000-0000-0000F3060000}"/>
    <cellStyle name="60% - Accent5 23 2" xfId="1032" xr:uid="{00000000-0005-0000-0000-0000F4060000}"/>
    <cellStyle name="60% - Accent5 24" xfId="1033" xr:uid="{00000000-0005-0000-0000-0000F5060000}"/>
    <cellStyle name="60% - Accent5 3" xfId="1034" xr:uid="{00000000-0005-0000-0000-0000F6060000}"/>
    <cellStyle name="60% - Accent5 3 2" xfId="1035" xr:uid="{00000000-0005-0000-0000-0000F7060000}"/>
    <cellStyle name="60% - Accent5 3 3" xfId="1036" xr:uid="{00000000-0005-0000-0000-0000F8060000}"/>
    <cellStyle name="60% - Accent5 3 4" xfId="17839" xr:uid="{00000000-0005-0000-0000-0000F9060000}"/>
    <cellStyle name="60% - Accent5 4" xfId="1037" xr:uid="{00000000-0005-0000-0000-0000FA060000}"/>
    <cellStyle name="60% - Accent5 4 2" xfId="1038" xr:uid="{00000000-0005-0000-0000-0000FB060000}"/>
    <cellStyle name="60% - Accent5 4 3" xfId="1039" xr:uid="{00000000-0005-0000-0000-0000FC060000}"/>
    <cellStyle name="60% - Accent5 4 4" xfId="17840" xr:uid="{00000000-0005-0000-0000-0000FD060000}"/>
    <cellStyle name="60% - Accent5 5" xfId="1040" xr:uid="{00000000-0005-0000-0000-0000FE060000}"/>
    <cellStyle name="60% - Accent5 5 2" xfId="1041" xr:uid="{00000000-0005-0000-0000-0000FF060000}"/>
    <cellStyle name="60% - Accent5 5 3" xfId="1042" xr:uid="{00000000-0005-0000-0000-000000070000}"/>
    <cellStyle name="60% - Accent5 5 4" xfId="17841" xr:uid="{00000000-0005-0000-0000-000001070000}"/>
    <cellStyle name="60% - Accent5 6" xfId="1043" xr:uid="{00000000-0005-0000-0000-000002070000}"/>
    <cellStyle name="60% - Accent5 6 2" xfId="1044" xr:uid="{00000000-0005-0000-0000-000003070000}"/>
    <cellStyle name="60% - Accent5 6 3" xfId="1045" xr:uid="{00000000-0005-0000-0000-000004070000}"/>
    <cellStyle name="60% - Accent5 6 4" xfId="17842" xr:uid="{00000000-0005-0000-0000-000005070000}"/>
    <cellStyle name="60% - Accent5 7" xfId="1046" xr:uid="{00000000-0005-0000-0000-000006070000}"/>
    <cellStyle name="60% - Accent5 7 2" xfId="1047" xr:uid="{00000000-0005-0000-0000-000007070000}"/>
    <cellStyle name="60% - Accent5 7 3" xfId="1048" xr:uid="{00000000-0005-0000-0000-000008070000}"/>
    <cellStyle name="60% - Accent5 7 4" xfId="17843" xr:uid="{00000000-0005-0000-0000-000009070000}"/>
    <cellStyle name="60% - Accent5 8" xfId="1049" xr:uid="{00000000-0005-0000-0000-00000A070000}"/>
    <cellStyle name="60% - Accent5 8 2" xfId="1050" xr:uid="{00000000-0005-0000-0000-00000B070000}"/>
    <cellStyle name="60% - Accent5 8 3" xfId="1051" xr:uid="{00000000-0005-0000-0000-00000C070000}"/>
    <cellStyle name="60% - Accent5 8 4" xfId="17844" xr:uid="{00000000-0005-0000-0000-00000D070000}"/>
    <cellStyle name="60% - Accent5 9" xfId="1052" xr:uid="{00000000-0005-0000-0000-00000E070000}"/>
    <cellStyle name="60% - Accent5 9 2" xfId="1053" xr:uid="{00000000-0005-0000-0000-00000F070000}"/>
    <cellStyle name="60% - Accent5 9 3" xfId="1054" xr:uid="{00000000-0005-0000-0000-000010070000}"/>
    <cellStyle name="60% - Accent5 9 4" xfId="17845" xr:uid="{00000000-0005-0000-0000-000011070000}"/>
    <cellStyle name="60% - Accent6 10" xfId="1055" xr:uid="{00000000-0005-0000-0000-000012070000}"/>
    <cellStyle name="60% - Accent6 10 2" xfId="1056" xr:uid="{00000000-0005-0000-0000-000013070000}"/>
    <cellStyle name="60% - Accent6 10 3" xfId="1057" xr:uid="{00000000-0005-0000-0000-000014070000}"/>
    <cellStyle name="60% - Accent6 10 4" xfId="17846" xr:uid="{00000000-0005-0000-0000-000015070000}"/>
    <cellStyle name="60% - Accent6 11" xfId="1058" xr:uid="{00000000-0005-0000-0000-000016070000}"/>
    <cellStyle name="60% - Accent6 11 2" xfId="1059" xr:uid="{00000000-0005-0000-0000-000017070000}"/>
    <cellStyle name="60% - Accent6 11 3" xfId="1060" xr:uid="{00000000-0005-0000-0000-000018070000}"/>
    <cellStyle name="60% - Accent6 11 4" xfId="17847" xr:uid="{00000000-0005-0000-0000-000019070000}"/>
    <cellStyle name="60% - Accent6 12" xfId="1061" xr:uid="{00000000-0005-0000-0000-00001A070000}"/>
    <cellStyle name="60% - Accent6 12 2" xfId="1062" xr:uid="{00000000-0005-0000-0000-00001B070000}"/>
    <cellStyle name="60% - Accent6 12 3" xfId="1063" xr:uid="{00000000-0005-0000-0000-00001C070000}"/>
    <cellStyle name="60% - Accent6 12 4" xfId="17848" xr:uid="{00000000-0005-0000-0000-00001D070000}"/>
    <cellStyle name="60% - Accent6 13" xfId="1064" xr:uid="{00000000-0005-0000-0000-00001E070000}"/>
    <cellStyle name="60% - Accent6 13 2" xfId="1065" xr:uid="{00000000-0005-0000-0000-00001F070000}"/>
    <cellStyle name="60% - Accent6 13 3" xfId="1066" xr:uid="{00000000-0005-0000-0000-000020070000}"/>
    <cellStyle name="60% - Accent6 13 4" xfId="17849" xr:uid="{00000000-0005-0000-0000-000021070000}"/>
    <cellStyle name="60% - Accent6 14" xfId="1067" xr:uid="{00000000-0005-0000-0000-000022070000}"/>
    <cellStyle name="60% - Accent6 14 2" xfId="1068" xr:uid="{00000000-0005-0000-0000-000023070000}"/>
    <cellStyle name="60% - Accent6 14 3" xfId="1069" xr:uid="{00000000-0005-0000-0000-000024070000}"/>
    <cellStyle name="60% - Accent6 14 4" xfId="17850" xr:uid="{00000000-0005-0000-0000-000025070000}"/>
    <cellStyle name="60% - Accent6 15" xfId="1070" xr:uid="{00000000-0005-0000-0000-000026070000}"/>
    <cellStyle name="60% - Accent6 15 2" xfId="1071" xr:uid="{00000000-0005-0000-0000-000027070000}"/>
    <cellStyle name="60% - Accent6 15 3" xfId="1072" xr:uid="{00000000-0005-0000-0000-000028070000}"/>
    <cellStyle name="60% - Accent6 15 4" xfId="17851" xr:uid="{00000000-0005-0000-0000-000029070000}"/>
    <cellStyle name="60% - Accent6 16" xfId="1073" xr:uid="{00000000-0005-0000-0000-00002A070000}"/>
    <cellStyle name="60% - Accent6 16 2" xfId="1074" xr:uid="{00000000-0005-0000-0000-00002B070000}"/>
    <cellStyle name="60% - Accent6 16 3" xfId="1075" xr:uid="{00000000-0005-0000-0000-00002C070000}"/>
    <cellStyle name="60% - Accent6 16 4" xfId="17852" xr:uid="{00000000-0005-0000-0000-00002D070000}"/>
    <cellStyle name="60% - Accent6 17" xfId="1076" xr:uid="{00000000-0005-0000-0000-00002E070000}"/>
    <cellStyle name="60% - Accent6 17 2" xfId="1077" xr:uid="{00000000-0005-0000-0000-00002F070000}"/>
    <cellStyle name="60% - Accent6 17 3" xfId="1078" xr:uid="{00000000-0005-0000-0000-000030070000}"/>
    <cellStyle name="60% - Accent6 17 4" xfId="17853" xr:uid="{00000000-0005-0000-0000-000031070000}"/>
    <cellStyle name="60% - Accent6 18" xfId="1079" xr:uid="{00000000-0005-0000-0000-000032070000}"/>
    <cellStyle name="60% - Accent6 18 2" xfId="1080" xr:uid="{00000000-0005-0000-0000-000033070000}"/>
    <cellStyle name="60% - Accent6 18 3" xfId="1081" xr:uid="{00000000-0005-0000-0000-000034070000}"/>
    <cellStyle name="60% - Accent6 18 4" xfId="17854" xr:uid="{00000000-0005-0000-0000-000035070000}"/>
    <cellStyle name="60% - Accent6 19" xfId="1082" xr:uid="{00000000-0005-0000-0000-000036070000}"/>
    <cellStyle name="60% - Accent6 19 2" xfId="1083" xr:uid="{00000000-0005-0000-0000-000037070000}"/>
    <cellStyle name="60% - Accent6 19 3" xfId="17347" xr:uid="{00000000-0005-0000-0000-000038070000}"/>
    <cellStyle name="60% - Accent6 2" xfId="1084" xr:uid="{00000000-0005-0000-0000-000039070000}"/>
    <cellStyle name="60% - Accent6 2 2" xfId="1085" xr:uid="{00000000-0005-0000-0000-00003A070000}"/>
    <cellStyle name="60% - Accent6 2 2 2" xfId="6340" xr:uid="{00000000-0005-0000-0000-00003B070000}"/>
    <cellStyle name="60% - Accent6 2 2 2 2" xfId="17855" xr:uid="{00000000-0005-0000-0000-00003C070000}"/>
    <cellStyle name="60% - Accent6 2 3" xfId="1086" xr:uid="{00000000-0005-0000-0000-00003D070000}"/>
    <cellStyle name="60% - Accent6 2 4" xfId="17330" xr:uid="{00000000-0005-0000-0000-00003E070000}"/>
    <cellStyle name="60% - Accent6 20" xfId="1087" xr:uid="{00000000-0005-0000-0000-00003F070000}"/>
    <cellStyle name="60% - Accent6 20 2" xfId="1088" xr:uid="{00000000-0005-0000-0000-000040070000}"/>
    <cellStyle name="60% - Accent6 21" xfId="1089" xr:uid="{00000000-0005-0000-0000-000041070000}"/>
    <cellStyle name="60% - Accent6 21 2" xfId="1090" xr:uid="{00000000-0005-0000-0000-000042070000}"/>
    <cellStyle name="60% - Accent6 22" xfId="1091" xr:uid="{00000000-0005-0000-0000-000043070000}"/>
    <cellStyle name="60% - Accent6 22 2" xfId="1092" xr:uid="{00000000-0005-0000-0000-000044070000}"/>
    <cellStyle name="60% - Accent6 23" xfId="1093" xr:uid="{00000000-0005-0000-0000-000045070000}"/>
    <cellStyle name="60% - Accent6 23 2" xfId="1094" xr:uid="{00000000-0005-0000-0000-000046070000}"/>
    <cellStyle name="60% - Accent6 24" xfId="1095" xr:uid="{00000000-0005-0000-0000-000047070000}"/>
    <cellStyle name="60% - Accent6 3" xfId="1096" xr:uid="{00000000-0005-0000-0000-000048070000}"/>
    <cellStyle name="60% - Accent6 3 2" xfId="1097" xr:uid="{00000000-0005-0000-0000-000049070000}"/>
    <cellStyle name="60% - Accent6 3 3" xfId="1098" xr:uid="{00000000-0005-0000-0000-00004A070000}"/>
    <cellStyle name="60% - Accent6 3 4" xfId="17856" xr:uid="{00000000-0005-0000-0000-00004B070000}"/>
    <cellStyle name="60% - Accent6 4" xfId="1099" xr:uid="{00000000-0005-0000-0000-00004C070000}"/>
    <cellStyle name="60% - Accent6 4 2" xfId="1100" xr:uid="{00000000-0005-0000-0000-00004D070000}"/>
    <cellStyle name="60% - Accent6 4 3" xfId="1101" xr:uid="{00000000-0005-0000-0000-00004E070000}"/>
    <cellStyle name="60% - Accent6 4 4" xfId="17857" xr:uid="{00000000-0005-0000-0000-00004F070000}"/>
    <cellStyle name="60% - Accent6 5" xfId="1102" xr:uid="{00000000-0005-0000-0000-000050070000}"/>
    <cellStyle name="60% - Accent6 5 2" xfId="1103" xr:uid="{00000000-0005-0000-0000-000051070000}"/>
    <cellStyle name="60% - Accent6 5 3" xfId="1104" xr:uid="{00000000-0005-0000-0000-000052070000}"/>
    <cellStyle name="60% - Accent6 5 4" xfId="17858" xr:uid="{00000000-0005-0000-0000-000053070000}"/>
    <cellStyle name="60% - Accent6 6" xfId="1105" xr:uid="{00000000-0005-0000-0000-000054070000}"/>
    <cellStyle name="60% - Accent6 6 2" xfId="1106" xr:uid="{00000000-0005-0000-0000-000055070000}"/>
    <cellStyle name="60% - Accent6 6 3" xfId="1107" xr:uid="{00000000-0005-0000-0000-000056070000}"/>
    <cellStyle name="60% - Accent6 6 4" xfId="17859" xr:uid="{00000000-0005-0000-0000-000057070000}"/>
    <cellStyle name="60% - Accent6 7" xfId="1108" xr:uid="{00000000-0005-0000-0000-000058070000}"/>
    <cellStyle name="60% - Accent6 7 2" xfId="1109" xr:uid="{00000000-0005-0000-0000-000059070000}"/>
    <cellStyle name="60% - Accent6 7 3" xfId="1110" xr:uid="{00000000-0005-0000-0000-00005A070000}"/>
    <cellStyle name="60% - Accent6 7 4" xfId="17860" xr:uid="{00000000-0005-0000-0000-00005B070000}"/>
    <cellStyle name="60% - Accent6 8" xfId="1111" xr:uid="{00000000-0005-0000-0000-00005C070000}"/>
    <cellStyle name="60% - Accent6 8 2" xfId="1112" xr:uid="{00000000-0005-0000-0000-00005D070000}"/>
    <cellStyle name="60% - Accent6 8 3" xfId="1113" xr:uid="{00000000-0005-0000-0000-00005E070000}"/>
    <cellStyle name="60% - Accent6 8 4" xfId="17861" xr:uid="{00000000-0005-0000-0000-00005F070000}"/>
    <cellStyle name="60% - Accent6 9" xfId="1114" xr:uid="{00000000-0005-0000-0000-000060070000}"/>
    <cellStyle name="60% - Accent6 9 2" xfId="1115" xr:uid="{00000000-0005-0000-0000-000061070000}"/>
    <cellStyle name="60% - Accent6 9 3" xfId="1116" xr:uid="{00000000-0005-0000-0000-000062070000}"/>
    <cellStyle name="60% - Accent6 9 4" xfId="17862" xr:uid="{00000000-0005-0000-0000-000063070000}"/>
    <cellStyle name="Accent1 10" xfId="1117" xr:uid="{00000000-0005-0000-0000-000064070000}"/>
    <cellStyle name="Accent1 10 2" xfId="1118" xr:uid="{00000000-0005-0000-0000-000065070000}"/>
    <cellStyle name="Accent1 10 3" xfId="1119" xr:uid="{00000000-0005-0000-0000-000066070000}"/>
    <cellStyle name="Accent1 10 4" xfId="17863" xr:uid="{00000000-0005-0000-0000-000067070000}"/>
    <cellStyle name="Accent1 11" xfId="1120" xr:uid="{00000000-0005-0000-0000-000068070000}"/>
    <cellStyle name="Accent1 11 2" xfId="1121" xr:uid="{00000000-0005-0000-0000-000069070000}"/>
    <cellStyle name="Accent1 11 3" xfId="1122" xr:uid="{00000000-0005-0000-0000-00006A070000}"/>
    <cellStyle name="Accent1 11 4" xfId="17864" xr:uid="{00000000-0005-0000-0000-00006B070000}"/>
    <cellStyle name="Accent1 12" xfId="1123" xr:uid="{00000000-0005-0000-0000-00006C070000}"/>
    <cellStyle name="Accent1 12 2" xfId="1124" xr:uid="{00000000-0005-0000-0000-00006D070000}"/>
    <cellStyle name="Accent1 12 3" xfId="1125" xr:uid="{00000000-0005-0000-0000-00006E070000}"/>
    <cellStyle name="Accent1 12 4" xfId="17865" xr:uid="{00000000-0005-0000-0000-00006F070000}"/>
    <cellStyle name="Accent1 13" xfId="1126" xr:uid="{00000000-0005-0000-0000-000070070000}"/>
    <cellStyle name="Accent1 13 2" xfId="1127" xr:uid="{00000000-0005-0000-0000-000071070000}"/>
    <cellStyle name="Accent1 13 3" xfId="1128" xr:uid="{00000000-0005-0000-0000-000072070000}"/>
    <cellStyle name="Accent1 13 4" xfId="17866" xr:uid="{00000000-0005-0000-0000-000073070000}"/>
    <cellStyle name="Accent1 14" xfId="1129" xr:uid="{00000000-0005-0000-0000-000074070000}"/>
    <cellStyle name="Accent1 14 2" xfId="1130" xr:uid="{00000000-0005-0000-0000-000075070000}"/>
    <cellStyle name="Accent1 14 3" xfId="1131" xr:uid="{00000000-0005-0000-0000-000076070000}"/>
    <cellStyle name="Accent1 14 4" xfId="17867" xr:uid="{00000000-0005-0000-0000-000077070000}"/>
    <cellStyle name="Accent1 15" xfId="1132" xr:uid="{00000000-0005-0000-0000-000078070000}"/>
    <cellStyle name="Accent1 15 2" xfId="1133" xr:uid="{00000000-0005-0000-0000-000079070000}"/>
    <cellStyle name="Accent1 15 3" xfId="1134" xr:uid="{00000000-0005-0000-0000-00007A070000}"/>
    <cellStyle name="Accent1 15 4" xfId="17868" xr:uid="{00000000-0005-0000-0000-00007B070000}"/>
    <cellStyle name="Accent1 16" xfId="1135" xr:uid="{00000000-0005-0000-0000-00007C070000}"/>
    <cellStyle name="Accent1 16 2" xfId="1136" xr:uid="{00000000-0005-0000-0000-00007D070000}"/>
    <cellStyle name="Accent1 16 3" xfId="1137" xr:uid="{00000000-0005-0000-0000-00007E070000}"/>
    <cellStyle name="Accent1 16 4" xfId="17869" xr:uid="{00000000-0005-0000-0000-00007F070000}"/>
    <cellStyle name="Accent1 17" xfId="1138" xr:uid="{00000000-0005-0000-0000-000080070000}"/>
    <cellStyle name="Accent1 17 2" xfId="1139" xr:uid="{00000000-0005-0000-0000-000081070000}"/>
    <cellStyle name="Accent1 17 3" xfId="1140" xr:uid="{00000000-0005-0000-0000-000082070000}"/>
    <cellStyle name="Accent1 17 4" xfId="17870" xr:uid="{00000000-0005-0000-0000-000083070000}"/>
    <cellStyle name="Accent1 18" xfId="1141" xr:uid="{00000000-0005-0000-0000-000084070000}"/>
    <cellStyle name="Accent1 18 2" xfId="1142" xr:uid="{00000000-0005-0000-0000-000085070000}"/>
    <cellStyle name="Accent1 18 3" xfId="1143" xr:uid="{00000000-0005-0000-0000-000086070000}"/>
    <cellStyle name="Accent1 18 4" xfId="17871" xr:uid="{00000000-0005-0000-0000-000087070000}"/>
    <cellStyle name="Accent1 19" xfId="1144" xr:uid="{00000000-0005-0000-0000-000088070000}"/>
    <cellStyle name="Accent1 19 2" xfId="1145" xr:uid="{00000000-0005-0000-0000-000089070000}"/>
    <cellStyle name="Accent1 19 3" xfId="17348" xr:uid="{00000000-0005-0000-0000-00008A070000}"/>
    <cellStyle name="Accent1 2" xfId="1146" xr:uid="{00000000-0005-0000-0000-00008B070000}"/>
    <cellStyle name="Accent1 2 2" xfId="1147" xr:uid="{00000000-0005-0000-0000-00008C070000}"/>
    <cellStyle name="Accent1 2 2 2" xfId="6341" xr:uid="{00000000-0005-0000-0000-00008D070000}"/>
    <cellStyle name="Accent1 2 2 2 2" xfId="17872" xr:uid="{00000000-0005-0000-0000-00008E070000}"/>
    <cellStyle name="Accent1 2 3" xfId="1148" xr:uid="{00000000-0005-0000-0000-00008F070000}"/>
    <cellStyle name="Accent1 2 4" xfId="17307" xr:uid="{00000000-0005-0000-0000-000090070000}"/>
    <cellStyle name="Accent1 20" xfId="1149" xr:uid="{00000000-0005-0000-0000-000091070000}"/>
    <cellStyle name="Accent1 20 2" xfId="1150" xr:uid="{00000000-0005-0000-0000-000092070000}"/>
    <cellStyle name="Accent1 21" xfId="1151" xr:uid="{00000000-0005-0000-0000-000093070000}"/>
    <cellStyle name="Accent1 21 2" xfId="1152" xr:uid="{00000000-0005-0000-0000-000094070000}"/>
    <cellStyle name="Accent1 22" xfId="1153" xr:uid="{00000000-0005-0000-0000-000095070000}"/>
    <cellStyle name="Accent1 22 2" xfId="1154" xr:uid="{00000000-0005-0000-0000-000096070000}"/>
    <cellStyle name="Accent1 23" xfId="1155" xr:uid="{00000000-0005-0000-0000-000097070000}"/>
    <cellStyle name="Accent1 23 2" xfId="1156" xr:uid="{00000000-0005-0000-0000-000098070000}"/>
    <cellStyle name="Accent1 24" xfId="1157" xr:uid="{00000000-0005-0000-0000-000099070000}"/>
    <cellStyle name="Accent1 3" xfId="1158" xr:uid="{00000000-0005-0000-0000-00009A070000}"/>
    <cellStyle name="Accent1 3 2" xfId="1159" xr:uid="{00000000-0005-0000-0000-00009B070000}"/>
    <cellStyle name="Accent1 3 3" xfId="1160" xr:uid="{00000000-0005-0000-0000-00009C070000}"/>
    <cellStyle name="Accent1 3 4" xfId="17873" xr:uid="{00000000-0005-0000-0000-00009D070000}"/>
    <cellStyle name="Accent1 4" xfId="1161" xr:uid="{00000000-0005-0000-0000-00009E070000}"/>
    <cellStyle name="Accent1 4 2" xfId="1162" xr:uid="{00000000-0005-0000-0000-00009F070000}"/>
    <cellStyle name="Accent1 4 3" xfId="1163" xr:uid="{00000000-0005-0000-0000-0000A0070000}"/>
    <cellStyle name="Accent1 4 4" xfId="17874" xr:uid="{00000000-0005-0000-0000-0000A1070000}"/>
    <cellStyle name="Accent1 5" xfId="1164" xr:uid="{00000000-0005-0000-0000-0000A2070000}"/>
    <cellStyle name="Accent1 5 2" xfId="1165" xr:uid="{00000000-0005-0000-0000-0000A3070000}"/>
    <cellStyle name="Accent1 5 3" xfId="1166" xr:uid="{00000000-0005-0000-0000-0000A4070000}"/>
    <cellStyle name="Accent1 5 4" xfId="17875" xr:uid="{00000000-0005-0000-0000-0000A5070000}"/>
    <cellStyle name="Accent1 6" xfId="1167" xr:uid="{00000000-0005-0000-0000-0000A6070000}"/>
    <cellStyle name="Accent1 6 2" xfId="1168" xr:uid="{00000000-0005-0000-0000-0000A7070000}"/>
    <cellStyle name="Accent1 6 3" xfId="1169" xr:uid="{00000000-0005-0000-0000-0000A8070000}"/>
    <cellStyle name="Accent1 6 4" xfId="17876" xr:uid="{00000000-0005-0000-0000-0000A9070000}"/>
    <cellStyle name="Accent1 7" xfId="1170" xr:uid="{00000000-0005-0000-0000-0000AA070000}"/>
    <cellStyle name="Accent1 7 2" xfId="1171" xr:uid="{00000000-0005-0000-0000-0000AB070000}"/>
    <cellStyle name="Accent1 7 3" xfId="1172" xr:uid="{00000000-0005-0000-0000-0000AC070000}"/>
    <cellStyle name="Accent1 7 4" xfId="17877" xr:uid="{00000000-0005-0000-0000-0000AD070000}"/>
    <cellStyle name="Accent1 8" xfId="1173" xr:uid="{00000000-0005-0000-0000-0000AE070000}"/>
    <cellStyle name="Accent1 8 2" xfId="1174" xr:uid="{00000000-0005-0000-0000-0000AF070000}"/>
    <cellStyle name="Accent1 8 3" xfId="1175" xr:uid="{00000000-0005-0000-0000-0000B0070000}"/>
    <cellStyle name="Accent1 8 4" xfId="17878" xr:uid="{00000000-0005-0000-0000-0000B1070000}"/>
    <cellStyle name="Accent1 9" xfId="1176" xr:uid="{00000000-0005-0000-0000-0000B2070000}"/>
    <cellStyle name="Accent1 9 2" xfId="1177" xr:uid="{00000000-0005-0000-0000-0000B3070000}"/>
    <cellStyle name="Accent1 9 3" xfId="1178" xr:uid="{00000000-0005-0000-0000-0000B4070000}"/>
    <cellStyle name="Accent1 9 4" xfId="17879" xr:uid="{00000000-0005-0000-0000-0000B5070000}"/>
    <cellStyle name="Accent2 10" xfId="1179" xr:uid="{00000000-0005-0000-0000-0000B6070000}"/>
    <cellStyle name="Accent2 10 2" xfId="1180" xr:uid="{00000000-0005-0000-0000-0000B7070000}"/>
    <cellStyle name="Accent2 10 3" xfId="1181" xr:uid="{00000000-0005-0000-0000-0000B8070000}"/>
    <cellStyle name="Accent2 10 4" xfId="17880" xr:uid="{00000000-0005-0000-0000-0000B9070000}"/>
    <cellStyle name="Accent2 11" xfId="1182" xr:uid="{00000000-0005-0000-0000-0000BA070000}"/>
    <cellStyle name="Accent2 11 2" xfId="1183" xr:uid="{00000000-0005-0000-0000-0000BB070000}"/>
    <cellStyle name="Accent2 11 3" xfId="1184" xr:uid="{00000000-0005-0000-0000-0000BC070000}"/>
    <cellStyle name="Accent2 11 4" xfId="17881" xr:uid="{00000000-0005-0000-0000-0000BD070000}"/>
    <cellStyle name="Accent2 12" xfId="1185" xr:uid="{00000000-0005-0000-0000-0000BE070000}"/>
    <cellStyle name="Accent2 12 2" xfId="1186" xr:uid="{00000000-0005-0000-0000-0000BF070000}"/>
    <cellStyle name="Accent2 12 3" xfId="1187" xr:uid="{00000000-0005-0000-0000-0000C0070000}"/>
    <cellStyle name="Accent2 12 4" xfId="17882" xr:uid="{00000000-0005-0000-0000-0000C1070000}"/>
    <cellStyle name="Accent2 13" xfId="1188" xr:uid="{00000000-0005-0000-0000-0000C2070000}"/>
    <cellStyle name="Accent2 13 2" xfId="1189" xr:uid="{00000000-0005-0000-0000-0000C3070000}"/>
    <cellStyle name="Accent2 13 3" xfId="1190" xr:uid="{00000000-0005-0000-0000-0000C4070000}"/>
    <cellStyle name="Accent2 13 4" xfId="17883" xr:uid="{00000000-0005-0000-0000-0000C5070000}"/>
    <cellStyle name="Accent2 14" xfId="1191" xr:uid="{00000000-0005-0000-0000-0000C6070000}"/>
    <cellStyle name="Accent2 14 2" xfId="1192" xr:uid="{00000000-0005-0000-0000-0000C7070000}"/>
    <cellStyle name="Accent2 14 3" xfId="1193" xr:uid="{00000000-0005-0000-0000-0000C8070000}"/>
    <cellStyle name="Accent2 14 4" xfId="17884" xr:uid="{00000000-0005-0000-0000-0000C9070000}"/>
    <cellStyle name="Accent2 15" xfId="1194" xr:uid="{00000000-0005-0000-0000-0000CA070000}"/>
    <cellStyle name="Accent2 15 2" xfId="1195" xr:uid="{00000000-0005-0000-0000-0000CB070000}"/>
    <cellStyle name="Accent2 15 3" xfId="1196" xr:uid="{00000000-0005-0000-0000-0000CC070000}"/>
    <cellStyle name="Accent2 15 4" xfId="17885" xr:uid="{00000000-0005-0000-0000-0000CD070000}"/>
    <cellStyle name="Accent2 16" xfId="1197" xr:uid="{00000000-0005-0000-0000-0000CE070000}"/>
    <cellStyle name="Accent2 16 2" xfId="1198" xr:uid="{00000000-0005-0000-0000-0000CF070000}"/>
    <cellStyle name="Accent2 16 3" xfId="1199" xr:uid="{00000000-0005-0000-0000-0000D0070000}"/>
    <cellStyle name="Accent2 16 4" xfId="17886" xr:uid="{00000000-0005-0000-0000-0000D1070000}"/>
    <cellStyle name="Accent2 17" xfId="1200" xr:uid="{00000000-0005-0000-0000-0000D2070000}"/>
    <cellStyle name="Accent2 17 2" xfId="1201" xr:uid="{00000000-0005-0000-0000-0000D3070000}"/>
    <cellStyle name="Accent2 17 3" xfId="1202" xr:uid="{00000000-0005-0000-0000-0000D4070000}"/>
    <cellStyle name="Accent2 17 4" xfId="17887" xr:uid="{00000000-0005-0000-0000-0000D5070000}"/>
    <cellStyle name="Accent2 18" xfId="1203" xr:uid="{00000000-0005-0000-0000-0000D6070000}"/>
    <cellStyle name="Accent2 18 2" xfId="1204" xr:uid="{00000000-0005-0000-0000-0000D7070000}"/>
    <cellStyle name="Accent2 18 3" xfId="1205" xr:uid="{00000000-0005-0000-0000-0000D8070000}"/>
    <cellStyle name="Accent2 18 4" xfId="17888" xr:uid="{00000000-0005-0000-0000-0000D9070000}"/>
    <cellStyle name="Accent2 19" xfId="1206" xr:uid="{00000000-0005-0000-0000-0000DA070000}"/>
    <cellStyle name="Accent2 19 2" xfId="1207" xr:uid="{00000000-0005-0000-0000-0000DB070000}"/>
    <cellStyle name="Accent2 19 3" xfId="17349" xr:uid="{00000000-0005-0000-0000-0000DC070000}"/>
    <cellStyle name="Accent2 2" xfId="1208" xr:uid="{00000000-0005-0000-0000-0000DD070000}"/>
    <cellStyle name="Accent2 2 2" xfId="1209" xr:uid="{00000000-0005-0000-0000-0000DE070000}"/>
    <cellStyle name="Accent2 2 2 2" xfId="6342" xr:uid="{00000000-0005-0000-0000-0000DF070000}"/>
    <cellStyle name="Accent2 2 2 2 2" xfId="17889" xr:uid="{00000000-0005-0000-0000-0000E0070000}"/>
    <cellStyle name="Accent2 2 3" xfId="1210" xr:uid="{00000000-0005-0000-0000-0000E1070000}"/>
    <cellStyle name="Accent2 2 4" xfId="17311" xr:uid="{00000000-0005-0000-0000-0000E2070000}"/>
    <cellStyle name="Accent2 20" xfId="1211" xr:uid="{00000000-0005-0000-0000-0000E3070000}"/>
    <cellStyle name="Accent2 20 2" xfId="1212" xr:uid="{00000000-0005-0000-0000-0000E4070000}"/>
    <cellStyle name="Accent2 21" xfId="1213" xr:uid="{00000000-0005-0000-0000-0000E5070000}"/>
    <cellStyle name="Accent2 21 2" xfId="1214" xr:uid="{00000000-0005-0000-0000-0000E6070000}"/>
    <cellStyle name="Accent2 22" xfId="1215" xr:uid="{00000000-0005-0000-0000-0000E7070000}"/>
    <cellStyle name="Accent2 22 2" xfId="1216" xr:uid="{00000000-0005-0000-0000-0000E8070000}"/>
    <cellStyle name="Accent2 23" xfId="1217" xr:uid="{00000000-0005-0000-0000-0000E9070000}"/>
    <cellStyle name="Accent2 23 2" xfId="1218" xr:uid="{00000000-0005-0000-0000-0000EA070000}"/>
    <cellStyle name="Accent2 24" xfId="1219" xr:uid="{00000000-0005-0000-0000-0000EB070000}"/>
    <cellStyle name="Accent2 3" xfId="1220" xr:uid="{00000000-0005-0000-0000-0000EC070000}"/>
    <cellStyle name="Accent2 3 2" xfId="1221" xr:uid="{00000000-0005-0000-0000-0000ED070000}"/>
    <cellStyle name="Accent2 3 3" xfId="1222" xr:uid="{00000000-0005-0000-0000-0000EE070000}"/>
    <cellStyle name="Accent2 3 4" xfId="17890" xr:uid="{00000000-0005-0000-0000-0000EF070000}"/>
    <cellStyle name="Accent2 4" xfId="1223" xr:uid="{00000000-0005-0000-0000-0000F0070000}"/>
    <cellStyle name="Accent2 4 2" xfId="1224" xr:uid="{00000000-0005-0000-0000-0000F1070000}"/>
    <cellStyle name="Accent2 4 3" xfId="1225" xr:uid="{00000000-0005-0000-0000-0000F2070000}"/>
    <cellStyle name="Accent2 4 4" xfId="17891" xr:uid="{00000000-0005-0000-0000-0000F3070000}"/>
    <cellStyle name="Accent2 5" xfId="1226" xr:uid="{00000000-0005-0000-0000-0000F4070000}"/>
    <cellStyle name="Accent2 5 2" xfId="1227" xr:uid="{00000000-0005-0000-0000-0000F5070000}"/>
    <cellStyle name="Accent2 5 3" xfId="1228" xr:uid="{00000000-0005-0000-0000-0000F6070000}"/>
    <cellStyle name="Accent2 5 4" xfId="17892" xr:uid="{00000000-0005-0000-0000-0000F7070000}"/>
    <cellStyle name="Accent2 6" xfId="1229" xr:uid="{00000000-0005-0000-0000-0000F8070000}"/>
    <cellStyle name="Accent2 6 2" xfId="1230" xr:uid="{00000000-0005-0000-0000-0000F9070000}"/>
    <cellStyle name="Accent2 6 3" xfId="1231" xr:uid="{00000000-0005-0000-0000-0000FA070000}"/>
    <cellStyle name="Accent2 6 4" xfId="17893" xr:uid="{00000000-0005-0000-0000-0000FB070000}"/>
    <cellStyle name="Accent2 7" xfId="1232" xr:uid="{00000000-0005-0000-0000-0000FC070000}"/>
    <cellStyle name="Accent2 7 2" xfId="1233" xr:uid="{00000000-0005-0000-0000-0000FD070000}"/>
    <cellStyle name="Accent2 7 3" xfId="1234" xr:uid="{00000000-0005-0000-0000-0000FE070000}"/>
    <cellStyle name="Accent2 7 4" xfId="17894" xr:uid="{00000000-0005-0000-0000-0000FF070000}"/>
    <cellStyle name="Accent2 8" xfId="1235" xr:uid="{00000000-0005-0000-0000-000000080000}"/>
    <cellStyle name="Accent2 8 2" xfId="1236" xr:uid="{00000000-0005-0000-0000-000001080000}"/>
    <cellStyle name="Accent2 8 3" xfId="1237" xr:uid="{00000000-0005-0000-0000-000002080000}"/>
    <cellStyle name="Accent2 8 4" xfId="17895" xr:uid="{00000000-0005-0000-0000-000003080000}"/>
    <cellStyle name="Accent2 9" xfId="1238" xr:uid="{00000000-0005-0000-0000-000004080000}"/>
    <cellStyle name="Accent2 9 2" xfId="1239" xr:uid="{00000000-0005-0000-0000-000005080000}"/>
    <cellStyle name="Accent2 9 3" xfId="1240" xr:uid="{00000000-0005-0000-0000-000006080000}"/>
    <cellStyle name="Accent2 9 4" xfId="17896" xr:uid="{00000000-0005-0000-0000-000007080000}"/>
    <cellStyle name="Accent3 10" xfId="1241" xr:uid="{00000000-0005-0000-0000-000008080000}"/>
    <cellStyle name="Accent3 10 2" xfId="1242" xr:uid="{00000000-0005-0000-0000-000009080000}"/>
    <cellStyle name="Accent3 10 3" xfId="1243" xr:uid="{00000000-0005-0000-0000-00000A080000}"/>
    <cellStyle name="Accent3 10 4" xfId="17897" xr:uid="{00000000-0005-0000-0000-00000B080000}"/>
    <cellStyle name="Accent3 11" xfId="1244" xr:uid="{00000000-0005-0000-0000-00000C080000}"/>
    <cellStyle name="Accent3 11 2" xfId="1245" xr:uid="{00000000-0005-0000-0000-00000D080000}"/>
    <cellStyle name="Accent3 11 3" xfId="1246" xr:uid="{00000000-0005-0000-0000-00000E080000}"/>
    <cellStyle name="Accent3 11 4" xfId="17898" xr:uid="{00000000-0005-0000-0000-00000F080000}"/>
    <cellStyle name="Accent3 12" xfId="1247" xr:uid="{00000000-0005-0000-0000-000010080000}"/>
    <cellStyle name="Accent3 12 2" xfId="1248" xr:uid="{00000000-0005-0000-0000-000011080000}"/>
    <cellStyle name="Accent3 12 3" xfId="1249" xr:uid="{00000000-0005-0000-0000-000012080000}"/>
    <cellStyle name="Accent3 12 4" xfId="17899" xr:uid="{00000000-0005-0000-0000-000013080000}"/>
    <cellStyle name="Accent3 13" xfId="1250" xr:uid="{00000000-0005-0000-0000-000014080000}"/>
    <cellStyle name="Accent3 13 2" xfId="1251" xr:uid="{00000000-0005-0000-0000-000015080000}"/>
    <cellStyle name="Accent3 13 3" xfId="1252" xr:uid="{00000000-0005-0000-0000-000016080000}"/>
    <cellStyle name="Accent3 13 4" xfId="17900" xr:uid="{00000000-0005-0000-0000-000017080000}"/>
    <cellStyle name="Accent3 14" xfId="1253" xr:uid="{00000000-0005-0000-0000-000018080000}"/>
    <cellStyle name="Accent3 14 2" xfId="1254" xr:uid="{00000000-0005-0000-0000-000019080000}"/>
    <cellStyle name="Accent3 14 3" xfId="1255" xr:uid="{00000000-0005-0000-0000-00001A080000}"/>
    <cellStyle name="Accent3 14 4" xfId="17901" xr:uid="{00000000-0005-0000-0000-00001B080000}"/>
    <cellStyle name="Accent3 15" xfId="1256" xr:uid="{00000000-0005-0000-0000-00001C080000}"/>
    <cellStyle name="Accent3 15 2" xfId="1257" xr:uid="{00000000-0005-0000-0000-00001D080000}"/>
    <cellStyle name="Accent3 15 3" xfId="1258" xr:uid="{00000000-0005-0000-0000-00001E080000}"/>
    <cellStyle name="Accent3 15 4" xfId="17902" xr:uid="{00000000-0005-0000-0000-00001F080000}"/>
    <cellStyle name="Accent3 16" xfId="1259" xr:uid="{00000000-0005-0000-0000-000020080000}"/>
    <cellStyle name="Accent3 16 2" xfId="1260" xr:uid="{00000000-0005-0000-0000-000021080000}"/>
    <cellStyle name="Accent3 16 3" xfId="1261" xr:uid="{00000000-0005-0000-0000-000022080000}"/>
    <cellStyle name="Accent3 16 4" xfId="17903" xr:uid="{00000000-0005-0000-0000-000023080000}"/>
    <cellStyle name="Accent3 17" xfId="1262" xr:uid="{00000000-0005-0000-0000-000024080000}"/>
    <cellStyle name="Accent3 17 2" xfId="1263" xr:uid="{00000000-0005-0000-0000-000025080000}"/>
    <cellStyle name="Accent3 17 3" xfId="1264" xr:uid="{00000000-0005-0000-0000-000026080000}"/>
    <cellStyle name="Accent3 17 4" xfId="17904" xr:uid="{00000000-0005-0000-0000-000027080000}"/>
    <cellStyle name="Accent3 18" xfId="1265" xr:uid="{00000000-0005-0000-0000-000028080000}"/>
    <cellStyle name="Accent3 18 2" xfId="1266" xr:uid="{00000000-0005-0000-0000-000029080000}"/>
    <cellStyle name="Accent3 18 3" xfId="1267" xr:uid="{00000000-0005-0000-0000-00002A080000}"/>
    <cellStyle name="Accent3 18 4" xfId="17905" xr:uid="{00000000-0005-0000-0000-00002B080000}"/>
    <cellStyle name="Accent3 19" xfId="1268" xr:uid="{00000000-0005-0000-0000-00002C080000}"/>
    <cellStyle name="Accent3 19 2" xfId="1269" xr:uid="{00000000-0005-0000-0000-00002D080000}"/>
    <cellStyle name="Accent3 19 3" xfId="17350" xr:uid="{00000000-0005-0000-0000-00002E080000}"/>
    <cellStyle name="Accent3 2" xfId="1270" xr:uid="{00000000-0005-0000-0000-00002F080000}"/>
    <cellStyle name="Accent3 2 2" xfId="1271" xr:uid="{00000000-0005-0000-0000-000030080000}"/>
    <cellStyle name="Accent3 2 2 2" xfId="6343" xr:uid="{00000000-0005-0000-0000-000031080000}"/>
    <cellStyle name="Accent3 2 2 2 2" xfId="17906" xr:uid="{00000000-0005-0000-0000-000032080000}"/>
    <cellStyle name="Accent3 2 3" xfId="1272" xr:uid="{00000000-0005-0000-0000-000033080000}"/>
    <cellStyle name="Accent3 2 4" xfId="17315" xr:uid="{00000000-0005-0000-0000-000034080000}"/>
    <cellStyle name="Accent3 20" xfId="1273" xr:uid="{00000000-0005-0000-0000-000035080000}"/>
    <cellStyle name="Accent3 20 2" xfId="1274" xr:uid="{00000000-0005-0000-0000-000036080000}"/>
    <cellStyle name="Accent3 21" xfId="1275" xr:uid="{00000000-0005-0000-0000-000037080000}"/>
    <cellStyle name="Accent3 21 2" xfId="1276" xr:uid="{00000000-0005-0000-0000-000038080000}"/>
    <cellStyle name="Accent3 22" xfId="1277" xr:uid="{00000000-0005-0000-0000-000039080000}"/>
    <cellStyle name="Accent3 22 2" xfId="1278" xr:uid="{00000000-0005-0000-0000-00003A080000}"/>
    <cellStyle name="Accent3 23" xfId="1279" xr:uid="{00000000-0005-0000-0000-00003B080000}"/>
    <cellStyle name="Accent3 23 2" xfId="1280" xr:uid="{00000000-0005-0000-0000-00003C080000}"/>
    <cellStyle name="Accent3 24" xfId="1281" xr:uid="{00000000-0005-0000-0000-00003D080000}"/>
    <cellStyle name="Accent3 3" xfId="1282" xr:uid="{00000000-0005-0000-0000-00003E080000}"/>
    <cellStyle name="Accent3 3 2" xfId="1283" xr:uid="{00000000-0005-0000-0000-00003F080000}"/>
    <cellStyle name="Accent3 3 3" xfId="1284" xr:uid="{00000000-0005-0000-0000-000040080000}"/>
    <cellStyle name="Accent3 3 4" xfId="17907" xr:uid="{00000000-0005-0000-0000-000041080000}"/>
    <cellStyle name="Accent3 4" xfId="1285" xr:uid="{00000000-0005-0000-0000-000042080000}"/>
    <cellStyle name="Accent3 4 2" xfId="1286" xr:uid="{00000000-0005-0000-0000-000043080000}"/>
    <cellStyle name="Accent3 4 3" xfId="1287" xr:uid="{00000000-0005-0000-0000-000044080000}"/>
    <cellStyle name="Accent3 4 4" xfId="17908" xr:uid="{00000000-0005-0000-0000-000045080000}"/>
    <cellStyle name="Accent3 5" xfId="1288" xr:uid="{00000000-0005-0000-0000-000046080000}"/>
    <cellStyle name="Accent3 5 2" xfId="1289" xr:uid="{00000000-0005-0000-0000-000047080000}"/>
    <cellStyle name="Accent3 5 3" xfId="1290" xr:uid="{00000000-0005-0000-0000-000048080000}"/>
    <cellStyle name="Accent3 5 4" xfId="17909" xr:uid="{00000000-0005-0000-0000-000049080000}"/>
    <cellStyle name="Accent3 6" xfId="1291" xr:uid="{00000000-0005-0000-0000-00004A080000}"/>
    <cellStyle name="Accent3 6 2" xfId="1292" xr:uid="{00000000-0005-0000-0000-00004B080000}"/>
    <cellStyle name="Accent3 6 3" xfId="1293" xr:uid="{00000000-0005-0000-0000-00004C080000}"/>
    <cellStyle name="Accent3 6 4" xfId="17910" xr:uid="{00000000-0005-0000-0000-00004D080000}"/>
    <cellStyle name="Accent3 7" xfId="1294" xr:uid="{00000000-0005-0000-0000-00004E080000}"/>
    <cellStyle name="Accent3 7 2" xfId="1295" xr:uid="{00000000-0005-0000-0000-00004F080000}"/>
    <cellStyle name="Accent3 7 3" xfId="1296" xr:uid="{00000000-0005-0000-0000-000050080000}"/>
    <cellStyle name="Accent3 7 4" xfId="17911" xr:uid="{00000000-0005-0000-0000-000051080000}"/>
    <cellStyle name="Accent3 8" xfId="1297" xr:uid="{00000000-0005-0000-0000-000052080000}"/>
    <cellStyle name="Accent3 8 2" xfId="1298" xr:uid="{00000000-0005-0000-0000-000053080000}"/>
    <cellStyle name="Accent3 8 3" xfId="1299" xr:uid="{00000000-0005-0000-0000-000054080000}"/>
    <cellStyle name="Accent3 8 4" xfId="17912" xr:uid="{00000000-0005-0000-0000-000055080000}"/>
    <cellStyle name="Accent3 9" xfId="1300" xr:uid="{00000000-0005-0000-0000-000056080000}"/>
    <cellStyle name="Accent3 9 2" xfId="1301" xr:uid="{00000000-0005-0000-0000-000057080000}"/>
    <cellStyle name="Accent3 9 3" xfId="1302" xr:uid="{00000000-0005-0000-0000-000058080000}"/>
    <cellStyle name="Accent3 9 4" xfId="17913" xr:uid="{00000000-0005-0000-0000-000059080000}"/>
    <cellStyle name="Accent4 10" xfId="1303" xr:uid="{00000000-0005-0000-0000-00005A080000}"/>
    <cellStyle name="Accent4 10 2" xfId="1304" xr:uid="{00000000-0005-0000-0000-00005B080000}"/>
    <cellStyle name="Accent4 10 3" xfId="1305" xr:uid="{00000000-0005-0000-0000-00005C080000}"/>
    <cellStyle name="Accent4 10 4" xfId="17914" xr:uid="{00000000-0005-0000-0000-00005D080000}"/>
    <cellStyle name="Accent4 11" xfId="1306" xr:uid="{00000000-0005-0000-0000-00005E080000}"/>
    <cellStyle name="Accent4 11 2" xfId="1307" xr:uid="{00000000-0005-0000-0000-00005F080000}"/>
    <cellStyle name="Accent4 11 3" xfId="1308" xr:uid="{00000000-0005-0000-0000-000060080000}"/>
    <cellStyle name="Accent4 11 4" xfId="17915" xr:uid="{00000000-0005-0000-0000-000061080000}"/>
    <cellStyle name="Accent4 12" xfId="1309" xr:uid="{00000000-0005-0000-0000-000062080000}"/>
    <cellStyle name="Accent4 12 2" xfId="1310" xr:uid="{00000000-0005-0000-0000-000063080000}"/>
    <cellStyle name="Accent4 12 3" xfId="1311" xr:uid="{00000000-0005-0000-0000-000064080000}"/>
    <cellStyle name="Accent4 12 4" xfId="17916" xr:uid="{00000000-0005-0000-0000-000065080000}"/>
    <cellStyle name="Accent4 13" xfId="1312" xr:uid="{00000000-0005-0000-0000-000066080000}"/>
    <cellStyle name="Accent4 13 2" xfId="1313" xr:uid="{00000000-0005-0000-0000-000067080000}"/>
    <cellStyle name="Accent4 13 3" xfId="1314" xr:uid="{00000000-0005-0000-0000-000068080000}"/>
    <cellStyle name="Accent4 13 4" xfId="17917" xr:uid="{00000000-0005-0000-0000-000069080000}"/>
    <cellStyle name="Accent4 14" xfId="1315" xr:uid="{00000000-0005-0000-0000-00006A080000}"/>
    <cellStyle name="Accent4 14 2" xfId="1316" xr:uid="{00000000-0005-0000-0000-00006B080000}"/>
    <cellStyle name="Accent4 14 3" xfId="1317" xr:uid="{00000000-0005-0000-0000-00006C080000}"/>
    <cellStyle name="Accent4 14 4" xfId="17918" xr:uid="{00000000-0005-0000-0000-00006D080000}"/>
    <cellStyle name="Accent4 15" xfId="1318" xr:uid="{00000000-0005-0000-0000-00006E080000}"/>
    <cellStyle name="Accent4 15 2" xfId="1319" xr:uid="{00000000-0005-0000-0000-00006F080000}"/>
    <cellStyle name="Accent4 15 3" xfId="1320" xr:uid="{00000000-0005-0000-0000-000070080000}"/>
    <cellStyle name="Accent4 15 4" xfId="17919" xr:uid="{00000000-0005-0000-0000-000071080000}"/>
    <cellStyle name="Accent4 16" xfId="1321" xr:uid="{00000000-0005-0000-0000-000072080000}"/>
    <cellStyle name="Accent4 16 2" xfId="1322" xr:uid="{00000000-0005-0000-0000-000073080000}"/>
    <cellStyle name="Accent4 16 3" xfId="1323" xr:uid="{00000000-0005-0000-0000-000074080000}"/>
    <cellStyle name="Accent4 16 4" xfId="17920" xr:uid="{00000000-0005-0000-0000-000075080000}"/>
    <cellStyle name="Accent4 17" xfId="1324" xr:uid="{00000000-0005-0000-0000-000076080000}"/>
    <cellStyle name="Accent4 17 2" xfId="1325" xr:uid="{00000000-0005-0000-0000-000077080000}"/>
    <cellStyle name="Accent4 17 3" xfId="1326" xr:uid="{00000000-0005-0000-0000-000078080000}"/>
    <cellStyle name="Accent4 17 4" xfId="17921" xr:uid="{00000000-0005-0000-0000-000079080000}"/>
    <cellStyle name="Accent4 18" xfId="1327" xr:uid="{00000000-0005-0000-0000-00007A080000}"/>
    <cellStyle name="Accent4 18 2" xfId="1328" xr:uid="{00000000-0005-0000-0000-00007B080000}"/>
    <cellStyle name="Accent4 18 3" xfId="1329" xr:uid="{00000000-0005-0000-0000-00007C080000}"/>
    <cellStyle name="Accent4 18 4" xfId="17922" xr:uid="{00000000-0005-0000-0000-00007D080000}"/>
    <cellStyle name="Accent4 19" xfId="1330" xr:uid="{00000000-0005-0000-0000-00007E080000}"/>
    <cellStyle name="Accent4 19 2" xfId="1331" xr:uid="{00000000-0005-0000-0000-00007F080000}"/>
    <cellStyle name="Accent4 19 3" xfId="17351" xr:uid="{00000000-0005-0000-0000-000080080000}"/>
    <cellStyle name="Accent4 2" xfId="1332" xr:uid="{00000000-0005-0000-0000-000081080000}"/>
    <cellStyle name="Accent4 2 2" xfId="1333" xr:uid="{00000000-0005-0000-0000-000082080000}"/>
    <cellStyle name="Accent4 2 2 2" xfId="6344" xr:uid="{00000000-0005-0000-0000-000083080000}"/>
    <cellStyle name="Accent4 2 2 2 2" xfId="17923" xr:uid="{00000000-0005-0000-0000-000084080000}"/>
    <cellStyle name="Accent4 2 3" xfId="1334" xr:uid="{00000000-0005-0000-0000-000085080000}"/>
    <cellStyle name="Accent4 2 4" xfId="17319" xr:uid="{00000000-0005-0000-0000-000086080000}"/>
    <cellStyle name="Accent4 20" xfId="1335" xr:uid="{00000000-0005-0000-0000-000087080000}"/>
    <cellStyle name="Accent4 20 2" xfId="1336" xr:uid="{00000000-0005-0000-0000-000088080000}"/>
    <cellStyle name="Accent4 21" xfId="1337" xr:uid="{00000000-0005-0000-0000-000089080000}"/>
    <cellStyle name="Accent4 21 2" xfId="1338" xr:uid="{00000000-0005-0000-0000-00008A080000}"/>
    <cellStyle name="Accent4 22" xfId="1339" xr:uid="{00000000-0005-0000-0000-00008B080000}"/>
    <cellStyle name="Accent4 22 2" xfId="1340" xr:uid="{00000000-0005-0000-0000-00008C080000}"/>
    <cellStyle name="Accent4 23" xfId="1341" xr:uid="{00000000-0005-0000-0000-00008D080000}"/>
    <cellStyle name="Accent4 23 2" xfId="1342" xr:uid="{00000000-0005-0000-0000-00008E080000}"/>
    <cellStyle name="Accent4 24" xfId="1343" xr:uid="{00000000-0005-0000-0000-00008F080000}"/>
    <cellStyle name="Accent4 3" xfId="1344" xr:uid="{00000000-0005-0000-0000-000090080000}"/>
    <cellStyle name="Accent4 3 2" xfId="1345" xr:uid="{00000000-0005-0000-0000-000091080000}"/>
    <cellStyle name="Accent4 3 3" xfId="1346" xr:uid="{00000000-0005-0000-0000-000092080000}"/>
    <cellStyle name="Accent4 3 4" xfId="17924" xr:uid="{00000000-0005-0000-0000-000093080000}"/>
    <cellStyle name="Accent4 4" xfId="1347" xr:uid="{00000000-0005-0000-0000-000094080000}"/>
    <cellStyle name="Accent4 4 2" xfId="1348" xr:uid="{00000000-0005-0000-0000-000095080000}"/>
    <cellStyle name="Accent4 4 3" xfId="1349" xr:uid="{00000000-0005-0000-0000-000096080000}"/>
    <cellStyle name="Accent4 4 4" xfId="17925" xr:uid="{00000000-0005-0000-0000-000097080000}"/>
    <cellStyle name="Accent4 5" xfId="1350" xr:uid="{00000000-0005-0000-0000-000098080000}"/>
    <cellStyle name="Accent4 5 2" xfId="1351" xr:uid="{00000000-0005-0000-0000-000099080000}"/>
    <cellStyle name="Accent4 5 3" xfId="1352" xr:uid="{00000000-0005-0000-0000-00009A080000}"/>
    <cellStyle name="Accent4 5 4" xfId="17926" xr:uid="{00000000-0005-0000-0000-00009B080000}"/>
    <cellStyle name="Accent4 6" xfId="1353" xr:uid="{00000000-0005-0000-0000-00009C080000}"/>
    <cellStyle name="Accent4 6 2" xfId="1354" xr:uid="{00000000-0005-0000-0000-00009D080000}"/>
    <cellStyle name="Accent4 6 3" xfId="1355" xr:uid="{00000000-0005-0000-0000-00009E080000}"/>
    <cellStyle name="Accent4 6 4" xfId="17927" xr:uid="{00000000-0005-0000-0000-00009F080000}"/>
    <cellStyle name="Accent4 7" xfId="1356" xr:uid="{00000000-0005-0000-0000-0000A0080000}"/>
    <cellStyle name="Accent4 7 2" xfId="1357" xr:uid="{00000000-0005-0000-0000-0000A1080000}"/>
    <cellStyle name="Accent4 7 3" xfId="1358" xr:uid="{00000000-0005-0000-0000-0000A2080000}"/>
    <cellStyle name="Accent4 7 4" xfId="17928" xr:uid="{00000000-0005-0000-0000-0000A3080000}"/>
    <cellStyle name="Accent4 8" xfId="1359" xr:uid="{00000000-0005-0000-0000-0000A4080000}"/>
    <cellStyle name="Accent4 8 2" xfId="1360" xr:uid="{00000000-0005-0000-0000-0000A5080000}"/>
    <cellStyle name="Accent4 8 3" xfId="1361" xr:uid="{00000000-0005-0000-0000-0000A6080000}"/>
    <cellStyle name="Accent4 8 4" xfId="17929" xr:uid="{00000000-0005-0000-0000-0000A7080000}"/>
    <cellStyle name="Accent4 9" xfId="1362" xr:uid="{00000000-0005-0000-0000-0000A8080000}"/>
    <cellStyle name="Accent4 9 2" xfId="1363" xr:uid="{00000000-0005-0000-0000-0000A9080000}"/>
    <cellStyle name="Accent4 9 3" xfId="1364" xr:uid="{00000000-0005-0000-0000-0000AA080000}"/>
    <cellStyle name="Accent4 9 4" xfId="17930" xr:uid="{00000000-0005-0000-0000-0000AB080000}"/>
    <cellStyle name="Accent5 10" xfId="1365" xr:uid="{00000000-0005-0000-0000-0000AC080000}"/>
    <cellStyle name="Accent5 10 2" xfId="1366" xr:uid="{00000000-0005-0000-0000-0000AD080000}"/>
    <cellStyle name="Accent5 10 3" xfId="1367" xr:uid="{00000000-0005-0000-0000-0000AE080000}"/>
    <cellStyle name="Accent5 11" xfId="1368" xr:uid="{00000000-0005-0000-0000-0000AF080000}"/>
    <cellStyle name="Accent5 11 2" xfId="1369" xr:uid="{00000000-0005-0000-0000-0000B0080000}"/>
    <cellStyle name="Accent5 11 3" xfId="1370" xr:uid="{00000000-0005-0000-0000-0000B1080000}"/>
    <cellStyle name="Accent5 12" xfId="1371" xr:uid="{00000000-0005-0000-0000-0000B2080000}"/>
    <cellStyle name="Accent5 12 2" xfId="1372" xr:uid="{00000000-0005-0000-0000-0000B3080000}"/>
    <cellStyle name="Accent5 12 3" xfId="1373" xr:uid="{00000000-0005-0000-0000-0000B4080000}"/>
    <cellStyle name="Accent5 13" xfId="1374" xr:uid="{00000000-0005-0000-0000-0000B5080000}"/>
    <cellStyle name="Accent5 13 2" xfId="1375" xr:uid="{00000000-0005-0000-0000-0000B6080000}"/>
    <cellStyle name="Accent5 13 3" xfId="1376" xr:uid="{00000000-0005-0000-0000-0000B7080000}"/>
    <cellStyle name="Accent5 14" xfId="1377" xr:uid="{00000000-0005-0000-0000-0000B8080000}"/>
    <cellStyle name="Accent5 14 2" xfId="1378" xr:uid="{00000000-0005-0000-0000-0000B9080000}"/>
    <cellStyle name="Accent5 14 3" xfId="1379" xr:uid="{00000000-0005-0000-0000-0000BA080000}"/>
    <cellStyle name="Accent5 15" xfId="1380" xr:uid="{00000000-0005-0000-0000-0000BB080000}"/>
    <cellStyle name="Accent5 15 2" xfId="1381" xr:uid="{00000000-0005-0000-0000-0000BC080000}"/>
    <cellStyle name="Accent5 15 3" xfId="1382" xr:uid="{00000000-0005-0000-0000-0000BD080000}"/>
    <cellStyle name="Accent5 16" xfId="1383" xr:uid="{00000000-0005-0000-0000-0000BE080000}"/>
    <cellStyle name="Accent5 16 2" xfId="1384" xr:uid="{00000000-0005-0000-0000-0000BF080000}"/>
    <cellStyle name="Accent5 16 3" xfId="1385" xr:uid="{00000000-0005-0000-0000-0000C0080000}"/>
    <cellStyle name="Accent5 17" xfId="1386" xr:uid="{00000000-0005-0000-0000-0000C1080000}"/>
    <cellStyle name="Accent5 17 2" xfId="1387" xr:uid="{00000000-0005-0000-0000-0000C2080000}"/>
    <cellStyle name="Accent5 17 3" xfId="1388" xr:uid="{00000000-0005-0000-0000-0000C3080000}"/>
    <cellStyle name="Accent5 18" xfId="1389" xr:uid="{00000000-0005-0000-0000-0000C4080000}"/>
    <cellStyle name="Accent5 18 2" xfId="1390" xr:uid="{00000000-0005-0000-0000-0000C5080000}"/>
    <cellStyle name="Accent5 18 3" xfId="1391" xr:uid="{00000000-0005-0000-0000-0000C6080000}"/>
    <cellStyle name="Accent5 19" xfId="1392" xr:uid="{00000000-0005-0000-0000-0000C7080000}"/>
    <cellStyle name="Accent5 19 2" xfId="1393" xr:uid="{00000000-0005-0000-0000-0000C8080000}"/>
    <cellStyle name="Accent5 2" xfId="1394" xr:uid="{00000000-0005-0000-0000-0000C9080000}"/>
    <cellStyle name="Accent5 2 2" xfId="1395" xr:uid="{00000000-0005-0000-0000-0000CA080000}"/>
    <cellStyle name="Accent5 2 2 2" xfId="6345" xr:uid="{00000000-0005-0000-0000-0000CB080000}"/>
    <cellStyle name="Accent5 2 3" xfId="1396" xr:uid="{00000000-0005-0000-0000-0000CC080000}"/>
    <cellStyle name="Accent5 2 4" xfId="17323" xr:uid="{00000000-0005-0000-0000-0000CD080000}"/>
    <cellStyle name="Accent5 20" xfId="1397" xr:uid="{00000000-0005-0000-0000-0000CE080000}"/>
    <cellStyle name="Accent5 20 2" xfId="1398" xr:uid="{00000000-0005-0000-0000-0000CF080000}"/>
    <cellStyle name="Accent5 21" xfId="1399" xr:uid="{00000000-0005-0000-0000-0000D0080000}"/>
    <cellStyle name="Accent5 21 2" xfId="1400" xr:uid="{00000000-0005-0000-0000-0000D1080000}"/>
    <cellStyle name="Accent5 22" xfId="1401" xr:uid="{00000000-0005-0000-0000-0000D2080000}"/>
    <cellStyle name="Accent5 22 2" xfId="1402" xr:uid="{00000000-0005-0000-0000-0000D3080000}"/>
    <cellStyle name="Accent5 23" xfId="1403" xr:uid="{00000000-0005-0000-0000-0000D4080000}"/>
    <cellStyle name="Accent5 23 2" xfId="1404" xr:uid="{00000000-0005-0000-0000-0000D5080000}"/>
    <cellStyle name="Accent5 24" xfId="1405" xr:uid="{00000000-0005-0000-0000-0000D6080000}"/>
    <cellStyle name="Accent5 3" xfId="1406" xr:uid="{00000000-0005-0000-0000-0000D7080000}"/>
    <cellStyle name="Accent5 3 2" xfId="1407" xr:uid="{00000000-0005-0000-0000-0000D8080000}"/>
    <cellStyle name="Accent5 3 3" xfId="1408" xr:uid="{00000000-0005-0000-0000-0000D9080000}"/>
    <cellStyle name="Accent5 4" xfId="1409" xr:uid="{00000000-0005-0000-0000-0000DA080000}"/>
    <cellStyle name="Accent5 4 2" xfId="1410" xr:uid="{00000000-0005-0000-0000-0000DB080000}"/>
    <cellStyle name="Accent5 4 3" xfId="1411" xr:uid="{00000000-0005-0000-0000-0000DC080000}"/>
    <cellStyle name="Accent5 5" xfId="1412" xr:uid="{00000000-0005-0000-0000-0000DD080000}"/>
    <cellStyle name="Accent5 5 2" xfId="1413" xr:uid="{00000000-0005-0000-0000-0000DE080000}"/>
    <cellStyle name="Accent5 5 3" xfId="1414" xr:uid="{00000000-0005-0000-0000-0000DF080000}"/>
    <cellStyle name="Accent5 6" xfId="1415" xr:uid="{00000000-0005-0000-0000-0000E0080000}"/>
    <cellStyle name="Accent5 6 2" xfId="1416" xr:uid="{00000000-0005-0000-0000-0000E1080000}"/>
    <cellStyle name="Accent5 6 3" xfId="1417" xr:uid="{00000000-0005-0000-0000-0000E2080000}"/>
    <cellStyle name="Accent5 7" xfId="1418" xr:uid="{00000000-0005-0000-0000-0000E3080000}"/>
    <cellStyle name="Accent5 7 2" xfId="1419" xr:uid="{00000000-0005-0000-0000-0000E4080000}"/>
    <cellStyle name="Accent5 7 3" xfId="1420" xr:uid="{00000000-0005-0000-0000-0000E5080000}"/>
    <cellStyle name="Accent5 8" xfId="1421" xr:uid="{00000000-0005-0000-0000-0000E6080000}"/>
    <cellStyle name="Accent5 8 2" xfId="1422" xr:uid="{00000000-0005-0000-0000-0000E7080000}"/>
    <cellStyle name="Accent5 8 3" xfId="1423" xr:uid="{00000000-0005-0000-0000-0000E8080000}"/>
    <cellStyle name="Accent5 9" xfId="1424" xr:uid="{00000000-0005-0000-0000-0000E9080000}"/>
    <cellStyle name="Accent5 9 2" xfId="1425" xr:uid="{00000000-0005-0000-0000-0000EA080000}"/>
    <cellStyle name="Accent5 9 3" xfId="1426" xr:uid="{00000000-0005-0000-0000-0000EB080000}"/>
    <cellStyle name="Accent6 10" xfId="1427" xr:uid="{00000000-0005-0000-0000-0000EC080000}"/>
    <cellStyle name="Accent6 10 2" xfId="1428" xr:uid="{00000000-0005-0000-0000-0000ED080000}"/>
    <cellStyle name="Accent6 10 3" xfId="1429" xr:uid="{00000000-0005-0000-0000-0000EE080000}"/>
    <cellStyle name="Accent6 10 4" xfId="17931" xr:uid="{00000000-0005-0000-0000-0000EF080000}"/>
    <cellStyle name="Accent6 11" xfId="1430" xr:uid="{00000000-0005-0000-0000-0000F0080000}"/>
    <cellStyle name="Accent6 11 2" xfId="1431" xr:uid="{00000000-0005-0000-0000-0000F1080000}"/>
    <cellStyle name="Accent6 11 3" xfId="1432" xr:uid="{00000000-0005-0000-0000-0000F2080000}"/>
    <cellStyle name="Accent6 11 4" xfId="17932" xr:uid="{00000000-0005-0000-0000-0000F3080000}"/>
    <cellStyle name="Accent6 12" xfId="1433" xr:uid="{00000000-0005-0000-0000-0000F4080000}"/>
    <cellStyle name="Accent6 12 2" xfId="1434" xr:uid="{00000000-0005-0000-0000-0000F5080000}"/>
    <cellStyle name="Accent6 12 3" xfId="1435" xr:uid="{00000000-0005-0000-0000-0000F6080000}"/>
    <cellStyle name="Accent6 12 4" xfId="17933" xr:uid="{00000000-0005-0000-0000-0000F7080000}"/>
    <cellStyle name="Accent6 13" xfId="1436" xr:uid="{00000000-0005-0000-0000-0000F8080000}"/>
    <cellStyle name="Accent6 13 2" xfId="1437" xr:uid="{00000000-0005-0000-0000-0000F9080000}"/>
    <cellStyle name="Accent6 13 3" xfId="1438" xr:uid="{00000000-0005-0000-0000-0000FA080000}"/>
    <cellStyle name="Accent6 13 4" xfId="17934" xr:uid="{00000000-0005-0000-0000-0000FB080000}"/>
    <cellStyle name="Accent6 14" xfId="1439" xr:uid="{00000000-0005-0000-0000-0000FC080000}"/>
    <cellStyle name="Accent6 14 2" xfId="1440" xr:uid="{00000000-0005-0000-0000-0000FD080000}"/>
    <cellStyle name="Accent6 14 3" xfId="1441" xr:uid="{00000000-0005-0000-0000-0000FE080000}"/>
    <cellStyle name="Accent6 14 4" xfId="17935" xr:uid="{00000000-0005-0000-0000-0000FF080000}"/>
    <cellStyle name="Accent6 15" xfId="1442" xr:uid="{00000000-0005-0000-0000-000000090000}"/>
    <cellStyle name="Accent6 15 2" xfId="1443" xr:uid="{00000000-0005-0000-0000-000001090000}"/>
    <cellStyle name="Accent6 15 3" xfId="1444" xr:uid="{00000000-0005-0000-0000-000002090000}"/>
    <cellStyle name="Accent6 15 4" xfId="17936" xr:uid="{00000000-0005-0000-0000-000003090000}"/>
    <cellStyle name="Accent6 16" xfId="1445" xr:uid="{00000000-0005-0000-0000-000004090000}"/>
    <cellStyle name="Accent6 16 2" xfId="1446" xr:uid="{00000000-0005-0000-0000-000005090000}"/>
    <cellStyle name="Accent6 16 3" xfId="1447" xr:uid="{00000000-0005-0000-0000-000006090000}"/>
    <cellStyle name="Accent6 16 4" xfId="17937" xr:uid="{00000000-0005-0000-0000-000007090000}"/>
    <cellStyle name="Accent6 17" xfId="1448" xr:uid="{00000000-0005-0000-0000-000008090000}"/>
    <cellStyle name="Accent6 17 2" xfId="1449" xr:uid="{00000000-0005-0000-0000-000009090000}"/>
    <cellStyle name="Accent6 17 3" xfId="1450" xr:uid="{00000000-0005-0000-0000-00000A090000}"/>
    <cellStyle name="Accent6 17 4" xfId="17938" xr:uid="{00000000-0005-0000-0000-00000B090000}"/>
    <cellStyle name="Accent6 18" xfId="1451" xr:uid="{00000000-0005-0000-0000-00000C090000}"/>
    <cellStyle name="Accent6 18 2" xfId="1452" xr:uid="{00000000-0005-0000-0000-00000D090000}"/>
    <cellStyle name="Accent6 18 3" xfId="1453" xr:uid="{00000000-0005-0000-0000-00000E090000}"/>
    <cellStyle name="Accent6 18 4" xfId="17939" xr:uid="{00000000-0005-0000-0000-00000F090000}"/>
    <cellStyle name="Accent6 19" xfId="1454" xr:uid="{00000000-0005-0000-0000-000010090000}"/>
    <cellStyle name="Accent6 19 2" xfId="1455" xr:uid="{00000000-0005-0000-0000-000011090000}"/>
    <cellStyle name="Accent6 19 3" xfId="17352" xr:uid="{00000000-0005-0000-0000-000012090000}"/>
    <cellStyle name="Accent6 2" xfId="1456" xr:uid="{00000000-0005-0000-0000-000013090000}"/>
    <cellStyle name="Accent6 2 2" xfId="1457" xr:uid="{00000000-0005-0000-0000-000014090000}"/>
    <cellStyle name="Accent6 2 2 2" xfId="6346" xr:uid="{00000000-0005-0000-0000-000015090000}"/>
    <cellStyle name="Accent6 2 2 2 2" xfId="17940" xr:uid="{00000000-0005-0000-0000-000016090000}"/>
    <cellStyle name="Accent6 2 3" xfId="1458" xr:uid="{00000000-0005-0000-0000-000017090000}"/>
    <cellStyle name="Accent6 2 4" xfId="17327" xr:uid="{00000000-0005-0000-0000-000018090000}"/>
    <cellStyle name="Accent6 20" xfId="1459" xr:uid="{00000000-0005-0000-0000-000019090000}"/>
    <cellStyle name="Accent6 20 2" xfId="1460" xr:uid="{00000000-0005-0000-0000-00001A090000}"/>
    <cellStyle name="Accent6 21" xfId="1461" xr:uid="{00000000-0005-0000-0000-00001B090000}"/>
    <cellStyle name="Accent6 21 2" xfId="1462" xr:uid="{00000000-0005-0000-0000-00001C090000}"/>
    <cellStyle name="Accent6 22" xfId="1463" xr:uid="{00000000-0005-0000-0000-00001D090000}"/>
    <cellStyle name="Accent6 22 2" xfId="1464" xr:uid="{00000000-0005-0000-0000-00001E090000}"/>
    <cellStyle name="Accent6 23" xfId="1465" xr:uid="{00000000-0005-0000-0000-00001F090000}"/>
    <cellStyle name="Accent6 23 2" xfId="1466" xr:uid="{00000000-0005-0000-0000-000020090000}"/>
    <cellStyle name="Accent6 24" xfId="1467" xr:uid="{00000000-0005-0000-0000-000021090000}"/>
    <cellStyle name="Accent6 3" xfId="1468" xr:uid="{00000000-0005-0000-0000-000022090000}"/>
    <cellStyle name="Accent6 3 2" xfId="1469" xr:uid="{00000000-0005-0000-0000-000023090000}"/>
    <cellStyle name="Accent6 3 3" xfId="1470" xr:uid="{00000000-0005-0000-0000-000024090000}"/>
    <cellStyle name="Accent6 3 4" xfId="17941" xr:uid="{00000000-0005-0000-0000-000025090000}"/>
    <cellStyle name="Accent6 4" xfId="1471" xr:uid="{00000000-0005-0000-0000-000026090000}"/>
    <cellStyle name="Accent6 4 2" xfId="1472" xr:uid="{00000000-0005-0000-0000-000027090000}"/>
    <cellStyle name="Accent6 4 3" xfId="1473" xr:uid="{00000000-0005-0000-0000-000028090000}"/>
    <cellStyle name="Accent6 4 4" xfId="17942" xr:uid="{00000000-0005-0000-0000-000029090000}"/>
    <cellStyle name="Accent6 5" xfId="1474" xr:uid="{00000000-0005-0000-0000-00002A090000}"/>
    <cellStyle name="Accent6 5 2" xfId="1475" xr:uid="{00000000-0005-0000-0000-00002B090000}"/>
    <cellStyle name="Accent6 5 3" xfId="1476" xr:uid="{00000000-0005-0000-0000-00002C090000}"/>
    <cellStyle name="Accent6 5 4" xfId="17943" xr:uid="{00000000-0005-0000-0000-00002D090000}"/>
    <cellStyle name="Accent6 6" xfId="1477" xr:uid="{00000000-0005-0000-0000-00002E090000}"/>
    <cellStyle name="Accent6 6 2" xfId="1478" xr:uid="{00000000-0005-0000-0000-00002F090000}"/>
    <cellStyle name="Accent6 6 3" xfId="1479" xr:uid="{00000000-0005-0000-0000-000030090000}"/>
    <cellStyle name="Accent6 6 4" xfId="17944" xr:uid="{00000000-0005-0000-0000-000031090000}"/>
    <cellStyle name="Accent6 7" xfId="1480" xr:uid="{00000000-0005-0000-0000-000032090000}"/>
    <cellStyle name="Accent6 7 2" xfId="1481" xr:uid="{00000000-0005-0000-0000-000033090000}"/>
    <cellStyle name="Accent6 7 3" xfId="1482" xr:uid="{00000000-0005-0000-0000-000034090000}"/>
    <cellStyle name="Accent6 7 4" xfId="17945" xr:uid="{00000000-0005-0000-0000-000035090000}"/>
    <cellStyle name="Accent6 8" xfId="1483" xr:uid="{00000000-0005-0000-0000-000036090000}"/>
    <cellStyle name="Accent6 8 2" xfId="1484" xr:uid="{00000000-0005-0000-0000-000037090000}"/>
    <cellStyle name="Accent6 8 3" xfId="1485" xr:uid="{00000000-0005-0000-0000-000038090000}"/>
    <cellStyle name="Accent6 8 4" xfId="17946" xr:uid="{00000000-0005-0000-0000-000039090000}"/>
    <cellStyle name="Accent6 9" xfId="1486" xr:uid="{00000000-0005-0000-0000-00003A090000}"/>
    <cellStyle name="Accent6 9 2" xfId="1487" xr:uid="{00000000-0005-0000-0000-00003B090000}"/>
    <cellStyle name="Accent6 9 3" xfId="1488" xr:uid="{00000000-0005-0000-0000-00003C090000}"/>
    <cellStyle name="Accent6 9 4" xfId="17947" xr:uid="{00000000-0005-0000-0000-00003D090000}"/>
    <cellStyle name="Assumption" xfId="1489" xr:uid="{00000000-0005-0000-0000-00003E090000}"/>
    <cellStyle name="Bad 10" xfId="1490" xr:uid="{00000000-0005-0000-0000-00003F090000}"/>
    <cellStyle name="Bad 10 2" xfId="1491" xr:uid="{00000000-0005-0000-0000-000040090000}"/>
    <cellStyle name="Bad 10 3" xfId="1492" xr:uid="{00000000-0005-0000-0000-000041090000}"/>
    <cellStyle name="Bad 11" xfId="1493" xr:uid="{00000000-0005-0000-0000-000042090000}"/>
    <cellStyle name="Bad 11 2" xfId="1494" xr:uid="{00000000-0005-0000-0000-000043090000}"/>
    <cellStyle name="Bad 11 3" xfId="1495" xr:uid="{00000000-0005-0000-0000-000044090000}"/>
    <cellStyle name="Bad 12" xfId="1496" xr:uid="{00000000-0005-0000-0000-000045090000}"/>
    <cellStyle name="Bad 12 2" xfId="1497" xr:uid="{00000000-0005-0000-0000-000046090000}"/>
    <cellStyle name="Bad 12 3" xfId="1498" xr:uid="{00000000-0005-0000-0000-000047090000}"/>
    <cellStyle name="Bad 13" xfId="1499" xr:uid="{00000000-0005-0000-0000-000048090000}"/>
    <cellStyle name="Bad 13 2" xfId="1500" xr:uid="{00000000-0005-0000-0000-000049090000}"/>
    <cellStyle name="Bad 13 3" xfId="1501" xr:uid="{00000000-0005-0000-0000-00004A090000}"/>
    <cellStyle name="Bad 14" xfId="1502" xr:uid="{00000000-0005-0000-0000-00004B090000}"/>
    <cellStyle name="Bad 14 2" xfId="1503" xr:uid="{00000000-0005-0000-0000-00004C090000}"/>
    <cellStyle name="Bad 14 3" xfId="1504" xr:uid="{00000000-0005-0000-0000-00004D090000}"/>
    <cellStyle name="Bad 15" xfId="1505" xr:uid="{00000000-0005-0000-0000-00004E090000}"/>
    <cellStyle name="Bad 15 2" xfId="1506" xr:uid="{00000000-0005-0000-0000-00004F090000}"/>
    <cellStyle name="Bad 15 3" xfId="1507" xr:uid="{00000000-0005-0000-0000-000050090000}"/>
    <cellStyle name="Bad 16" xfId="1508" xr:uid="{00000000-0005-0000-0000-000051090000}"/>
    <cellStyle name="Bad 16 2" xfId="1509" xr:uid="{00000000-0005-0000-0000-000052090000}"/>
    <cellStyle name="Bad 16 3" xfId="1510" xr:uid="{00000000-0005-0000-0000-000053090000}"/>
    <cellStyle name="Bad 17" xfId="1511" xr:uid="{00000000-0005-0000-0000-000054090000}"/>
    <cellStyle name="Bad 17 2" xfId="1512" xr:uid="{00000000-0005-0000-0000-000055090000}"/>
    <cellStyle name="Bad 17 3" xfId="1513" xr:uid="{00000000-0005-0000-0000-000056090000}"/>
    <cellStyle name="Bad 18" xfId="1514" xr:uid="{00000000-0005-0000-0000-000057090000}"/>
    <cellStyle name="Bad 18 2" xfId="1515" xr:uid="{00000000-0005-0000-0000-000058090000}"/>
    <cellStyle name="Bad 18 3" xfId="1516" xr:uid="{00000000-0005-0000-0000-000059090000}"/>
    <cellStyle name="Bad 19" xfId="1517" xr:uid="{00000000-0005-0000-0000-00005A090000}"/>
    <cellStyle name="Bad 19 2" xfId="1518" xr:uid="{00000000-0005-0000-0000-00005B090000}"/>
    <cellStyle name="Bad 2" xfId="1519" xr:uid="{00000000-0005-0000-0000-00005C090000}"/>
    <cellStyle name="Bad 2 2" xfId="1520" xr:uid="{00000000-0005-0000-0000-00005D090000}"/>
    <cellStyle name="Bad 2 2 2" xfId="6347" xr:uid="{00000000-0005-0000-0000-00005E090000}"/>
    <cellStyle name="Bad 2 3" xfId="1521" xr:uid="{00000000-0005-0000-0000-00005F090000}"/>
    <cellStyle name="Bad 2 4" xfId="17296" xr:uid="{00000000-0005-0000-0000-000060090000}"/>
    <cellStyle name="Bad 20" xfId="1522" xr:uid="{00000000-0005-0000-0000-000061090000}"/>
    <cellStyle name="Bad 20 2" xfId="1523" xr:uid="{00000000-0005-0000-0000-000062090000}"/>
    <cellStyle name="Bad 21" xfId="1524" xr:uid="{00000000-0005-0000-0000-000063090000}"/>
    <cellStyle name="Bad 21 2" xfId="1525" xr:uid="{00000000-0005-0000-0000-000064090000}"/>
    <cellStyle name="Bad 22" xfId="1526" xr:uid="{00000000-0005-0000-0000-000065090000}"/>
    <cellStyle name="Bad 22 2" xfId="1527" xr:uid="{00000000-0005-0000-0000-000066090000}"/>
    <cellStyle name="Bad 23" xfId="1528" xr:uid="{00000000-0005-0000-0000-000067090000}"/>
    <cellStyle name="Bad 23 2" xfId="1529" xr:uid="{00000000-0005-0000-0000-000068090000}"/>
    <cellStyle name="Bad 24" xfId="1530" xr:uid="{00000000-0005-0000-0000-000069090000}"/>
    <cellStyle name="Bad 3" xfId="1531" xr:uid="{00000000-0005-0000-0000-00006A090000}"/>
    <cellStyle name="Bad 3 2" xfId="1532" xr:uid="{00000000-0005-0000-0000-00006B090000}"/>
    <cellStyle name="Bad 3 3" xfId="1533" xr:uid="{00000000-0005-0000-0000-00006C090000}"/>
    <cellStyle name="Bad 4" xfId="1534" xr:uid="{00000000-0005-0000-0000-00006D090000}"/>
    <cellStyle name="Bad 4 2" xfId="1535" xr:uid="{00000000-0005-0000-0000-00006E090000}"/>
    <cellStyle name="Bad 4 3" xfId="1536" xr:uid="{00000000-0005-0000-0000-00006F090000}"/>
    <cellStyle name="Bad 5" xfId="1537" xr:uid="{00000000-0005-0000-0000-000070090000}"/>
    <cellStyle name="Bad 5 2" xfId="1538" xr:uid="{00000000-0005-0000-0000-000071090000}"/>
    <cellStyle name="Bad 5 3" xfId="1539" xr:uid="{00000000-0005-0000-0000-000072090000}"/>
    <cellStyle name="Bad 6" xfId="1540" xr:uid="{00000000-0005-0000-0000-000073090000}"/>
    <cellStyle name="Bad 6 2" xfId="1541" xr:uid="{00000000-0005-0000-0000-000074090000}"/>
    <cellStyle name="Bad 6 3" xfId="1542" xr:uid="{00000000-0005-0000-0000-000075090000}"/>
    <cellStyle name="Bad 7" xfId="1543" xr:uid="{00000000-0005-0000-0000-000076090000}"/>
    <cellStyle name="Bad 7 2" xfId="1544" xr:uid="{00000000-0005-0000-0000-000077090000}"/>
    <cellStyle name="Bad 7 3" xfId="1545" xr:uid="{00000000-0005-0000-0000-000078090000}"/>
    <cellStyle name="Bad 8" xfId="1546" xr:uid="{00000000-0005-0000-0000-000079090000}"/>
    <cellStyle name="Bad 8 2" xfId="1547" xr:uid="{00000000-0005-0000-0000-00007A090000}"/>
    <cellStyle name="Bad 8 3" xfId="1548" xr:uid="{00000000-0005-0000-0000-00007B090000}"/>
    <cellStyle name="Bad 9" xfId="1549" xr:uid="{00000000-0005-0000-0000-00007C090000}"/>
    <cellStyle name="Bad 9 2" xfId="1550" xr:uid="{00000000-0005-0000-0000-00007D090000}"/>
    <cellStyle name="Bad 9 3" xfId="1551" xr:uid="{00000000-0005-0000-0000-00007E090000}"/>
    <cellStyle name="Bottom bold border" xfId="1552" xr:uid="{00000000-0005-0000-0000-00007F090000}"/>
    <cellStyle name="Bottom single border" xfId="1553" xr:uid="{00000000-0005-0000-0000-000080090000}"/>
    <cellStyle name="Bottom single border 2" xfId="1554" xr:uid="{00000000-0005-0000-0000-000081090000}"/>
    <cellStyle name="Bottom single border 2 2" xfId="5904" xr:uid="{00000000-0005-0000-0000-000082090000}"/>
    <cellStyle name="Bottom single border 2 2 2" xfId="13813" xr:uid="{00000000-0005-0000-0000-000083090000}"/>
    <cellStyle name="Bottom single border 2 2 2 2" xfId="25201" xr:uid="{00000000-0005-0000-0000-000084090000}"/>
    <cellStyle name="Bottom single border 2 2 2 3" xfId="25164" xr:uid="{00000000-0005-0000-0000-000085090000}"/>
    <cellStyle name="Bottom single border 2 2 2 4" xfId="24816" xr:uid="{00000000-0005-0000-0000-000086090000}"/>
    <cellStyle name="Bottom single border 2 3" xfId="13472" xr:uid="{00000000-0005-0000-0000-000087090000}"/>
    <cellStyle name="Bottom single border 3" xfId="1555" xr:uid="{00000000-0005-0000-0000-000088090000}"/>
    <cellStyle name="Bottom single border 3 2" xfId="5905" xr:uid="{00000000-0005-0000-0000-000089090000}"/>
    <cellStyle name="Bottom single border 3 2 2" xfId="13814" xr:uid="{00000000-0005-0000-0000-00008A090000}"/>
    <cellStyle name="Bottom single border 3 2 2 2" xfId="25193" xr:uid="{00000000-0005-0000-0000-00008B090000}"/>
    <cellStyle name="Bottom single border 3 2 2 3" xfId="25165" xr:uid="{00000000-0005-0000-0000-00008C090000}"/>
    <cellStyle name="Bottom single border 3 2 2 4" xfId="24817" xr:uid="{00000000-0005-0000-0000-00008D090000}"/>
    <cellStyle name="Bottom single border 4" xfId="5903" xr:uid="{00000000-0005-0000-0000-00008E090000}"/>
    <cellStyle name="Bottom single border 4 2" xfId="13812" xr:uid="{00000000-0005-0000-0000-00008F090000}"/>
    <cellStyle name="Bottom single border 4 2 2" xfId="25192" xr:uid="{00000000-0005-0000-0000-000090090000}"/>
    <cellStyle name="Bottom single border 4 2 3" xfId="25166" xr:uid="{00000000-0005-0000-0000-000091090000}"/>
    <cellStyle name="Bottom single border 4 2 4" xfId="24818" xr:uid="{00000000-0005-0000-0000-000092090000}"/>
    <cellStyle name="Bottom single border 5" xfId="14046" xr:uid="{00000000-0005-0000-0000-000093090000}"/>
    <cellStyle name="Bottom single border 5 2" xfId="25200" xr:uid="{00000000-0005-0000-0000-000094090000}"/>
    <cellStyle name="Bottom single border 5 3" xfId="25167" xr:uid="{00000000-0005-0000-0000-000095090000}"/>
    <cellStyle name="Bottom single border 5 4" xfId="24819" xr:uid="{00000000-0005-0000-0000-000096090000}"/>
    <cellStyle name="Calculation 10" xfId="1556" xr:uid="{00000000-0005-0000-0000-000097090000}"/>
    <cellStyle name="Calculation 10 10" xfId="6348" xr:uid="{00000000-0005-0000-0000-000098090000}"/>
    <cellStyle name="Calculation 10 10 2" xfId="19001" xr:uid="{00000000-0005-0000-0000-000099090000}"/>
    <cellStyle name="Calculation 10 11" xfId="6349" xr:uid="{00000000-0005-0000-0000-00009A090000}"/>
    <cellStyle name="Calculation 10 11 2" xfId="19002" xr:uid="{00000000-0005-0000-0000-00009B090000}"/>
    <cellStyle name="Calculation 10 12" xfId="6350" xr:uid="{00000000-0005-0000-0000-00009C090000}"/>
    <cellStyle name="Calculation 10 12 2" xfId="19003" xr:uid="{00000000-0005-0000-0000-00009D090000}"/>
    <cellStyle name="Calculation 10 13" xfId="6351" xr:uid="{00000000-0005-0000-0000-00009E090000}"/>
    <cellStyle name="Calculation 10 13 2" xfId="19004" xr:uid="{00000000-0005-0000-0000-00009F090000}"/>
    <cellStyle name="Calculation 10 14" xfId="6352" xr:uid="{00000000-0005-0000-0000-0000A0090000}"/>
    <cellStyle name="Calculation 10 14 2" xfId="19005" xr:uid="{00000000-0005-0000-0000-0000A1090000}"/>
    <cellStyle name="Calculation 10 15" xfId="6353" xr:uid="{00000000-0005-0000-0000-0000A2090000}"/>
    <cellStyle name="Calculation 10 15 2" xfId="19006" xr:uid="{00000000-0005-0000-0000-0000A3090000}"/>
    <cellStyle name="Calculation 10 16" xfId="6354" xr:uid="{00000000-0005-0000-0000-0000A4090000}"/>
    <cellStyle name="Calculation 10 16 2" xfId="19007" xr:uid="{00000000-0005-0000-0000-0000A5090000}"/>
    <cellStyle name="Calculation 10 17" xfId="6355" xr:uid="{00000000-0005-0000-0000-0000A6090000}"/>
    <cellStyle name="Calculation 10 17 2" xfId="19008" xr:uid="{00000000-0005-0000-0000-0000A7090000}"/>
    <cellStyle name="Calculation 10 18" xfId="6356" xr:uid="{00000000-0005-0000-0000-0000A8090000}"/>
    <cellStyle name="Calculation 10 18 2" xfId="19009" xr:uid="{00000000-0005-0000-0000-0000A9090000}"/>
    <cellStyle name="Calculation 10 19" xfId="6357" xr:uid="{00000000-0005-0000-0000-0000AA090000}"/>
    <cellStyle name="Calculation 10 19 2" xfId="19010" xr:uid="{00000000-0005-0000-0000-0000AB090000}"/>
    <cellStyle name="Calculation 10 2" xfId="1557" xr:uid="{00000000-0005-0000-0000-0000AC090000}"/>
    <cellStyle name="Calculation 10 2 2" xfId="6358" xr:uid="{00000000-0005-0000-0000-0000AD090000}"/>
    <cellStyle name="Calculation 10 2 2 2" xfId="19011" xr:uid="{00000000-0005-0000-0000-0000AE090000}"/>
    <cellStyle name="Calculation 10 20" xfId="6359" xr:uid="{00000000-0005-0000-0000-0000AF090000}"/>
    <cellStyle name="Calculation 10 20 2" xfId="19012" xr:uid="{00000000-0005-0000-0000-0000B0090000}"/>
    <cellStyle name="Calculation 10 21" xfId="6360" xr:uid="{00000000-0005-0000-0000-0000B1090000}"/>
    <cellStyle name="Calculation 10 21 2" xfId="19013" xr:uid="{00000000-0005-0000-0000-0000B2090000}"/>
    <cellStyle name="Calculation 10 22" xfId="6361" xr:uid="{00000000-0005-0000-0000-0000B3090000}"/>
    <cellStyle name="Calculation 10 22 2" xfId="19014" xr:uid="{00000000-0005-0000-0000-0000B4090000}"/>
    <cellStyle name="Calculation 10 23" xfId="6362" xr:uid="{00000000-0005-0000-0000-0000B5090000}"/>
    <cellStyle name="Calculation 10 23 2" xfId="19015" xr:uid="{00000000-0005-0000-0000-0000B6090000}"/>
    <cellStyle name="Calculation 10 24" xfId="6363" xr:uid="{00000000-0005-0000-0000-0000B7090000}"/>
    <cellStyle name="Calculation 10 24 2" xfId="19016" xr:uid="{00000000-0005-0000-0000-0000B8090000}"/>
    <cellStyle name="Calculation 10 25" xfId="6364" xr:uid="{00000000-0005-0000-0000-0000B9090000}"/>
    <cellStyle name="Calculation 10 25 2" xfId="19017" xr:uid="{00000000-0005-0000-0000-0000BA090000}"/>
    <cellStyle name="Calculation 10 26" xfId="6365" xr:uid="{00000000-0005-0000-0000-0000BB090000}"/>
    <cellStyle name="Calculation 10 26 2" xfId="19018" xr:uid="{00000000-0005-0000-0000-0000BC090000}"/>
    <cellStyle name="Calculation 10 27" xfId="6366" xr:uid="{00000000-0005-0000-0000-0000BD090000}"/>
    <cellStyle name="Calculation 10 27 2" xfId="19019" xr:uid="{00000000-0005-0000-0000-0000BE090000}"/>
    <cellStyle name="Calculation 10 28" xfId="6367" xr:uid="{00000000-0005-0000-0000-0000BF090000}"/>
    <cellStyle name="Calculation 10 28 2" xfId="19020" xr:uid="{00000000-0005-0000-0000-0000C0090000}"/>
    <cellStyle name="Calculation 10 29" xfId="6368" xr:uid="{00000000-0005-0000-0000-0000C1090000}"/>
    <cellStyle name="Calculation 10 29 2" xfId="19021" xr:uid="{00000000-0005-0000-0000-0000C2090000}"/>
    <cellStyle name="Calculation 10 3" xfId="1558" xr:uid="{00000000-0005-0000-0000-0000C3090000}"/>
    <cellStyle name="Calculation 10 3 2" xfId="6369" xr:uid="{00000000-0005-0000-0000-0000C4090000}"/>
    <cellStyle name="Calculation 10 3 2 2" xfId="19022" xr:uid="{00000000-0005-0000-0000-0000C5090000}"/>
    <cellStyle name="Calculation 10 30" xfId="6370" xr:uid="{00000000-0005-0000-0000-0000C6090000}"/>
    <cellStyle name="Calculation 10 30 2" xfId="19023" xr:uid="{00000000-0005-0000-0000-0000C7090000}"/>
    <cellStyle name="Calculation 10 31" xfId="6371" xr:uid="{00000000-0005-0000-0000-0000C8090000}"/>
    <cellStyle name="Calculation 10 31 2" xfId="19024" xr:uid="{00000000-0005-0000-0000-0000C9090000}"/>
    <cellStyle name="Calculation 10 32" xfId="6372" xr:uid="{00000000-0005-0000-0000-0000CA090000}"/>
    <cellStyle name="Calculation 10 32 2" xfId="19025" xr:uid="{00000000-0005-0000-0000-0000CB090000}"/>
    <cellStyle name="Calculation 10 33" xfId="6373" xr:uid="{00000000-0005-0000-0000-0000CC090000}"/>
    <cellStyle name="Calculation 10 33 2" xfId="19026" xr:uid="{00000000-0005-0000-0000-0000CD090000}"/>
    <cellStyle name="Calculation 10 34" xfId="6374" xr:uid="{00000000-0005-0000-0000-0000CE090000}"/>
    <cellStyle name="Calculation 10 34 2" xfId="19027" xr:uid="{00000000-0005-0000-0000-0000CF090000}"/>
    <cellStyle name="Calculation 10 35" xfId="6375" xr:uid="{00000000-0005-0000-0000-0000D0090000}"/>
    <cellStyle name="Calculation 10 35 2" xfId="19028" xr:uid="{00000000-0005-0000-0000-0000D1090000}"/>
    <cellStyle name="Calculation 10 36" xfId="6376" xr:uid="{00000000-0005-0000-0000-0000D2090000}"/>
    <cellStyle name="Calculation 10 36 2" xfId="19029" xr:uid="{00000000-0005-0000-0000-0000D3090000}"/>
    <cellStyle name="Calculation 10 37" xfId="6377" xr:uid="{00000000-0005-0000-0000-0000D4090000}"/>
    <cellStyle name="Calculation 10 37 2" xfId="19030" xr:uid="{00000000-0005-0000-0000-0000D5090000}"/>
    <cellStyle name="Calculation 10 38" xfId="6378" xr:uid="{00000000-0005-0000-0000-0000D6090000}"/>
    <cellStyle name="Calculation 10 38 2" xfId="19031" xr:uid="{00000000-0005-0000-0000-0000D7090000}"/>
    <cellStyle name="Calculation 10 39" xfId="6379" xr:uid="{00000000-0005-0000-0000-0000D8090000}"/>
    <cellStyle name="Calculation 10 39 2" xfId="19032" xr:uid="{00000000-0005-0000-0000-0000D9090000}"/>
    <cellStyle name="Calculation 10 4" xfId="6380" xr:uid="{00000000-0005-0000-0000-0000DA090000}"/>
    <cellStyle name="Calculation 10 4 2" xfId="17948" xr:uid="{00000000-0005-0000-0000-0000DB090000}"/>
    <cellStyle name="Calculation 10 4 3" xfId="19033" xr:uid="{00000000-0005-0000-0000-0000DC090000}"/>
    <cellStyle name="Calculation 10 40" xfId="6381" xr:uid="{00000000-0005-0000-0000-0000DD090000}"/>
    <cellStyle name="Calculation 10 40 2" xfId="19034" xr:uid="{00000000-0005-0000-0000-0000DE090000}"/>
    <cellStyle name="Calculation 10 41" xfId="6382" xr:uid="{00000000-0005-0000-0000-0000DF090000}"/>
    <cellStyle name="Calculation 10 41 2" xfId="19035" xr:uid="{00000000-0005-0000-0000-0000E0090000}"/>
    <cellStyle name="Calculation 10 42" xfId="6383" xr:uid="{00000000-0005-0000-0000-0000E1090000}"/>
    <cellStyle name="Calculation 10 42 2" xfId="19036" xr:uid="{00000000-0005-0000-0000-0000E2090000}"/>
    <cellStyle name="Calculation 10 43" xfId="6384" xr:uid="{00000000-0005-0000-0000-0000E3090000}"/>
    <cellStyle name="Calculation 10 43 2" xfId="19037" xr:uid="{00000000-0005-0000-0000-0000E4090000}"/>
    <cellStyle name="Calculation 10 44" xfId="6385" xr:uid="{00000000-0005-0000-0000-0000E5090000}"/>
    <cellStyle name="Calculation 10 44 2" xfId="19038" xr:uid="{00000000-0005-0000-0000-0000E6090000}"/>
    <cellStyle name="Calculation 10 45" xfId="6386" xr:uid="{00000000-0005-0000-0000-0000E7090000}"/>
    <cellStyle name="Calculation 10 45 2" xfId="19039" xr:uid="{00000000-0005-0000-0000-0000E8090000}"/>
    <cellStyle name="Calculation 10 46" xfId="6387" xr:uid="{00000000-0005-0000-0000-0000E9090000}"/>
    <cellStyle name="Calculation 10 46 2" xfId="19040" xr:uid="{00000000-0005-0000-0000-0000EA090000}"/>
    <cellStyle name="Calculation 10 47" xfId="6388" xr:uid="{00000000-0005-0000-0000-0000EB090000}"/>
    <cellStyle name="Calculation 10 47 2" xfId="19041" xr:uid="{00000000-0005-0000-0000-0000EC090000}"/>
    <cellStyle name="Calculation 10 48" xfId="6389" xr:uid="{00000000-0005-0000-0000-0000ED090000}"/>
    <cellStyle name="Calculation 10 48 2" xfId="19042" xr:uid="{00000000-0005-0000-0000-0000EE090000}"/>
    <cellStyle name="Calculation 10 49" xfId="6390" xr:uid="{00000000-0005-0000-0000-0000EF090000}"/>
    <cellStyle name="Calculation 10 49 2" xfId="19043" xr:uid="{00000000-0005-0000-0000-0000F0090000}"/>
    <cellStyle name="Calculation 10 5" xfId="6391" xr:uid="{00000000-0005-0000-0000-0000F1090000}"/>
    <cellStyle name="Calculation 10 5 2" xfId="19044" xr:uid="{00000000-0005-0000-0000-0000F2090000}"/>
    <cellStyle name="Calculation 10 50" xfId="6392" xr:uid="{00000000-0005-0000-0000-0000F3090000}"/>
    <cellStyle name="Calculation 10 50 2" xfId="19045" xr:uid="{00000000-0005-0000-0000-0000F4090000}"/>
    <cellStyle name="Calculation 10 51" xfId="6393" xr:uid="{00000000-0005-0000-0000-0000F5090000}"/>
    <cellStyle name="Calculation 10 51 2" xfId="19046" xr:uid="{00000000-0005-0000-0000-0000F6090000}"/>
    <cellStyle name="Calculation 10 52" xfId="6394" xr:uid="{00000000-0005-0000-0000-0000F7090000}"/>
    <cellStyle name="Calculation 10 52 2" xfId="19047" xr:uid="{00000000-0005-0000-0000-0000F8090000}"/>
    <cellStyle name="Calculation 10 53" xfId="6395" xr:uid="{00000000-0005-0000-0000-0000F9090000}"/>
    <cellStyle name="Calculation 10 53 2" xfId="19048" xr:uid="{00000000-0005-0000-0000-0000FA090000}"/>
    <cellStyle name="Calculation 10 54" xfId="6396" xr:uid="{00000000-0005-0000-0000-0000FB090000}"/>
    <cellStyle name="Calculation 10 54 2" xfId="19049" xr:uid="{00000000-0005-0000-0000-0000FC090000}"/>
    <cellStyle name="Calculation 10 55" xfId="6397" xr:uid="{00000000-0005-0000-0000-0000FD090000}"/>
    <cellStyle name="Calculation 10 55 2" xfId="19050" xr:uid="{00000000-0005-0000-0000-0000FE090000}"/>
    <cellStyle name="Calculation 10 56" xfId="6398" xr:uid="{00000000-0005-0000-0000-0000FF090000}"/>
    <cellStyle name="Calculation 10 56 2" xfId="19051" xr:uid="{00000000-0005-0000-0000-0000000A0000}"/>
    <cellStyle name="Calculation 10 57" xfId="6399" xr:uid="{00000000-0005-0000-0000-0000010A0000}"/>
    <cellStyle name="Calculation 10 57 2" xfId="19052" xr:uid="{00000000-0005-0000-0000-0000020A0000}"/>
    <cellStyle name="Calculation 10 58" xfId="6400" xr:uid="{00000000-0005-0000-0000-0000030A0000}"/>
    <cellStyle name="Calculation 10 58 2" xfId="19053" xr:uid="{00000000-0005-0000-0000-0000040A0000}"/>
    <cellStyle name="Calculation 10 59" xfId="6401" xr:uid="{00000000-0005-0000-0000-0000050A0000}"/>
    <cellStyle name="Calculation 10 59 2" xfId="19054" xr:uid="{00000000-0005-0000-0000-0000060A0000}"/>
    <cellStyle name="Calculation 10 6" xfId="6402" xr:uid="{00000000-0005-0000-0000-0000070A0000}"/>
    <cellStyle name="Calculation 10 6 2" xfId="19055" xr:uid="{00000000-0005-0000-0000-0000080A0000}"/>
    <cellStyle name="Calculation 10 60" xfId="6403" xr:uid="{00000000-0005-0000-0000-0000090A0000}"/>
    <cellStyle name="Calculation 10 60 2" xfId="19056" xr:uid="{00000000-0005-0000-0000-00000A0A0000}"/>
    <cellStyle name="Calculation 10 61" xfId="6404" xr:uid="{00000000-0005-0000-0000-00000B0A0000}"/>
    <cellStyle name="Calculation 10 61 2" xfId="19057" xr:uid="{00000000-0005-0000-0000-00000C0A0000}"/>
    <cellStyle name="Calculation 10 62" xfId="6405" xr:uid="{00000000-0005-0000-0000-00000D0A0000}"/>
    <cellStyle name="Calculation 10 62 2" xfId="19058" xr:uid="{00000000-0005-0000-0000-00000E0A0000}"/>
    <cellStyle name="Calculation 10 63" xfId="6406" xr:uid="{00000000-0005-0000-0000-00000F0A0000}"/>
    <cellStyle name="Calculation 10 63 2" xfId="19059" xr:uid="{00000000-0005-0000-0000-0000100A0000}"/>
    <cellStyle name="Calculation 10 64" xfId="6407" xr:uid="{00000000-0005-0000-0000-0000110A0000}"/>
    <cellStyle name="Calculation 10 64 2" xfId="19060" xr:uid="{00000000-0005-0000-0000-0000120A0000}"/>
    <cellStyle name="Calculation 10 65" xfId="6408" xr:uid="{00000000-0005-0000-0000-0000130A0000}"/>
    <cellStyle name="Calculation 10 65 2" xfId="19061" xr:uid="{00000000-0005-0000-0000-0000140A0000}"/>
    <cellStyle name="Calculation 10 66" xfId="6409" xr:uid="{00000000-0005-0000-0000-0000150A0000}"/>
    <cellStyle name="Calculation 10 66 2" xfId="19062" xr:uid="{00000000-0005-0000-0000-0000160A0000}"/>
    <cellStyle name="Calculation 10 67" xfId="14047" xr:uid="{00000000-0005-0000-0000-0000170A0000}"/>
    <cellStyle name="Calculation 10 7" xfId="6410" xr:uid="{00000000-0005-0000-0000-0000180A0000}"/>
    <cellStyle name="Calculation 10 7 2" xfId="19063" xr:uid="{00000000-0005-0000-0000-0000190A0000}"/>
    <cellStyle name="Calculation 10 8" xfId="6411" xr:uid="{00000000-0005-0000-0000-00001A0A0000}"/>
    <cellStyle name="Calculation 10 8 2" xfId="19064" xr:uid="{00000000-0005-0000-0000-00001B0A0000}"/>
    <cellStyle name="Calculation 10 9" xfId="6412" xr:uid="{00000000-0005-0000-0000-00001C0A0000}"/>
    <cellStyle name="Calculation 10 9 2" xfId="19065" xr:uid="{00000000-0005-0000-0000-00001D0A0000}"/>
    <cellStyle name="Calculation 11" xfId="1559" xr:uid="{00000000-0005-0000-0000-00001E0A0000}"/>
    <cellStyle name="Calculation 11 10" xfId="6413" xr:uid="{00000000-0005-0000-0000-00001F0A0000}"/>
    <cellStyle name="Calculation 11 10 2" xfId="19066" xr:uid="{00000000-0005-0000-0000-0000200A0000}"/>
    <cellStyle name="Calculation 11 11" xfId="6414" xr:uid="{00000000-0005-0000-0000-0000210A0000}"/>
    <cellStyle name="Calculation 11 11 2" xfId="19067" xr:uid="{00000000-0005-0000-0000-0000220A0000}"/>
    <cellStyle name="Calculation 11 12" xfId="6415" xr:uid="{00000000-0005-0000-0000-0000230A0000}"/>
    <cellStyle name="Calculation 11 12 2" xfId="19068" xr:uid="{00000000-0005-0000-0000-0000240A0000}"/>
    <cellStyle name="Calculation 11 13" xfId="6416" xr:uid="{00000000-0005-0000-0000-0000250A0000}"/>
    <cellStyle name="Calculation 11 13 2" xfId="19069" xr:uid="{00000000-0005-0000-0000-0000260A0000}"/>
    <cellStyle name="Calculation 11 14" xfId="6417" xr:uid="{00000000-0005-0000-0000-0000270A0000}"/>
    <cellStyle name="Calculation 11 14 2" xfId="19070" xr:uid="{00000000-0005-0000-0000-0000280A0000}"/>
    <cellStyle name="Calculation 11 15" xfId="6418" xr:uid="{00000000-0005-0000-0000-0000290A0000}"/>
    <cellStyle name="Calculation 11 15 2" xfId="19071" xr:uid="{00000000-0005-0000-0000-00002A0A0000}"/>
    <cellStyle name="Calculation 11 16" xfId="6419" xr:uid="{00000000-0005-0000-0000-00002B0A0000}"/>
    <cellStyle name="Calculation 11 16 2" xfId="19072" xr:uid="{00000000-0005-0000-0000-00002C0A0000}"/>
    <cellStyle name="Calculation 11 17" xfId="6420" xr:uid="{00000000-0005-0000-0000-00002D0A0000}"/>
    <cellStyle name="Calculation 11 17 2" xfId="19073" xr:uid="{00000000-0005-0000-0000-00002E0A0000}"/>
    <cellStyle name="Calculation 11 18" xfId="6421" xr:uid="{00000000-0005-0000-0000-00002F0A0000}"/>
    <cellStyle name="Calculation 11 18 2" xfId="19074" xr:uid="{00000000-0005-0000-0000-0000300A0000}"/>
    <cellStyle name="Calculation 11 19" xfId="6422" xr:uid="{00000000-0005-0000-0000-0000310A0000}"/>
    <cellStyle name="Calculation 11 19 2" xfId="19075" xr:uid="{00000000-0005-0000-0000-0000320A0000}"/>
    <cellStyle name="Calculation 11 2" xfId="1560" xr:uid="{00000000-0005-0000-0000-0000330A0000}"/>
    <cellStyle name="Calculation 11 2 2" xfId="6423" xr:uid="{00000000-0005-0000-0000-0000340A0000}"/>
    <cellStyle name="Calculation 11 2 2 2" xfId="19076" xr:uid="{00000000-0005-0000-0000-0000350A0000}"/>
    <cellStyle name="Calculation 11 20" xfId="6424" xr:uid="{00000000-0005-0000-0000-0000360A0000}"/>
    <cellStyle name="Calculation 11 20 2" xfId="19077" xr:uid="{00000000-0005-0000-0000-0000370A0000}"/>
    <cellStyle name="Calculation 11 21" xfId="6425" xr:uid="{00000000-0005-0000-0000-0000380A0000}"/>
    <cellStyle name="Calculation 11 21 2" xfId="19078" xr:uid="{00000000-0005-0000-0000-0000390A0000}"/>
    <cellStyle name="Calculation 11 22" xfId="6426" xr:uid="{00000000-0005-0000-0000-00003A0A0000}"/>
    <cellStyle name="Calculation 11 22 2" xfId="19079" xr:uid="{00000000-0005-0000-0000-00003B0A0000}"/>
    <cellStyle name="Calculation 11 23" xfId="6427" xr:uid="{00000000-0005-0000-0000-00003C0A0000}"/>
    <cellStyle name="Calculation 11 23 2" xfId="19080" xr:uid="{00000000-0005-0000-0000-00003D0A0000}"/>
    <cellStyle name="Calculation 11 24" xfId="6428" xr:uid="{00000000-0005-0000-0000-00003E0A0000}"/>
    <cellStyle name="Calculation 11 24 2" xfId="19081" xr:uid="{00000000-0005-0000-0000-00003F0A0000}"/>
    <cellStyle name="Calculation 11 25" xfId="6429" xr:uid="{00000000-0005-0000-0000-0000400A0000}"/>
    <cellStyle name="Calculation 11 25 2" xfId="19082" xr:uid="{00000000-0005-0000-0000-0000410A0000}"/>
    <cellStyle name="Calculation 11 26" xfId="6430" xr:uid="{00000000-0005-0000-0000-0000420A0000}"/>
    <cellStyle name="Calculation 11 26 2" xfId="19083" xr:uid="{00000000-0005-0000-0000-0000430A0000}"/>
    <cellStyle name="Calculation 11 27" xfId="6431" xr:uid="{00000000-0005-0000-0000-0000440A0000}"/>
    <cellStyle name="Calculation 11 27 2" xfId="19084" xr:uid="{00000000-0005-0000-0000-0000450A0000}"/>
    <cellStyle name="Calculation 11 28" xfId="6432" xr:uid="{00000000-0005-0000-0000-0000460A0000}"/>
    <cellStyle name="Calculation 11 28 2" xfId="19085" xr:uid="{00000000-0005-0000-0000-0000470A0000}"/>
    <cellStyle name="Calculation 11 29" xfId="6433" xr:uid="{00000000-0005-0000-0000-0000480A0000}"/>
    <cellStyle name="Calculation 11 29 2" xfId="19086" xr:uid="{00000000-0005-0000-0000-0000490A0000}"/>
    <cellStyle name="Calculation 11 3" xfId="1561" xr:uid="{00000000-0005-0000-0000-00004A0A0000}"/>
    <cellStyle name="Calculation 11 3 2" xfId="6434" xr:uid="{00000000-0005-0000-0000-00004B0A0000}"/>
    <cellStyle name="Calculation 11 3 2 2" xfId="19087" xr:uid="{00000000-0005-0000-0000-00004C0A0000}"/>
    <cellStyle name="Calculation 11 30" xfId="6435" xr:uid="{00000000-0005-0000-0000-00004D0A0000}"/>
    <cellStyle name="Calculation 11 30 2" xfId="19088" xr:uid="{00000000-0005-0000-0000-00004E0A0000}"/>
    <cellStyle name="Calculation 11 31" xfId="6436" xr:uid="{00000000-0005-0000-0000-00004F0A0000}"/>
    <cellStyle name="Calculation 11 31 2" xfId="19089" xr:uid="{00000000-0005-0000-0000-0000500A0000}"/>
    <cellStyle name="Calculation 11 32" xfId="6437" xr:uid="{00000000-0005-0000-0000-0000510A0000}"/>
    <cellStyle name="Calculation 11 32 2" xfId="19090" xr:uid="{00000000-0005-0000-0000-0000520A0000}"/>
    <cellStyle name="Calculation 11 33" xfId="6438" xr:uid="{00000000-0005-0000-0000-0000530A0000}"/>
    <cellStyle name="Calculation 11 33 2" xfId="19091" xr:uid="{00000000-0005-0000-0000-0000540A0000}"/>
    <cellStyle name="Calculation 11 34" xfId="6439" xr:uid="{00000000-0005-0000-0000-0000550A0000}"/>
    <cellStyle name="Calculation 11 34 2" xfId="19092" xr:uid="{00000000-0005-0000-0000-0000560A0000}"/>
    <cellStyle name="Calculation 11 35" xfId="6440" xr:uid="{00000000-0005-0000-0000-0000570A0000}"/>
    <cellStyle name="Calculation 11 35 2" xfId="19093" xr:uid="{00000000-0005-0000-0000-0000580A0000}"/>
    <cellStyle name="Calculation 11 36" xfId="6441" xr:uid="{00000000-0005-0000-0000-0000590A0000}"/>
    <cellStyle name="Calculation 11 36 2" xfId="19094" xr:uid="{00000000-0005-0000-0000-00005A0A0000}"/>
    <cellStyle name="Calculation 11 37" xfId="6442" xr:uid="{00000000-0005-0000-0000-00005B0A0000}"/>
    <cellStyle name="Calculation 11 37 2" xfId="19095" xr:uid="{00000000-0005-0000-0000-00005C0A0000}"/>
    <cellStyle name="Calculation 11 38" xfId="6443" xr:uid="{00000000-0005-0000-0000-00005D0A0000}"/>
    <cellStyle name="Calculation 11 38 2" xfId="19096" xr:uid="{00000000-0005-0000-0000-00005E0A0000}"/>
    <cellStyle name="Calculation 11 39" xfId="6444" xr:uid="{00000000-0005-0000-0000-00005F0A0000}"/>
    <cellStyle name="Calculation 11 39 2" xfId="19097" xr:uid="{00000000-0005-0000-0000-0000600A0000}"/>
    <cellStyle name="Calculation 11 4" xfId="6445" xr:uid="{00000000-0005-0000-0000-0000610A0000}"/>
    <cellStyle name="Calculation 11 4 2" xfId="17949" xr:uid="{00000000-0005-0000-0000-0000620A0000}"/>
    <cellStyle name="Calculation 11 4 3" xfId="19098" xr:uid="{00000000-0005-0000-0000-0000630A0000}"/>
    <cellStyle name="Calculation 11 40" xfId="6446" xr:uid="{00000000-0005-0000-0000-0000640A0000}"/>
    <cellStyle name="Calculation 11 40 2" xfId="19099" xr:uid="{00000000-0005-0000-0000-0000650A0000}"/>
    <cellStyle name="Calculation 11 41" xfId="6447" xr:uid="{00000000-0005-0000-0000-0000660A0000}"/>
    <cellStyle name="Calculation 11 41 2" xfId="19100" xr:uid="{00000000-0005-0000-0000-0000670A0000}"/>
    <cellStyle name="Calculation 11 42" xfId="6448" xr:uid="{00000000-0005-0000-0000-0000680A0000}"/>
    <cellStyle name="Calculation 11 42 2" xfId="19101" xr:uid="{00000000-0005-0000-0000-0000690A0000}"/>
    <cellStyle name="Calculation 11 43" xfId="6449" xr:uid="{00000000-0005-0000-0000-00006A0A0000}"/>
    <cellStyle name="Calculation 11 43 2" xfId="19102" xr:uid="{00000000-0005-0000-0000-00006B0A0000}"/>
    <cellStyle name="Calculation 11 44" xfId="6450" xr:uid="{00000000-0005-0000-0000-00006C0A0000}"/>
    <cellStyle name="Calculation 11 44 2" xfId="19103" xr:uid="{00000000-0005-0000-0000-00006D0A0000}"/>
    <cellStyle name="Calculation 11 45" xfId="6451" xr:uid="{00000000-0005-0000-0000-00006E0A0000}"/>
    <cellStyle name="Calculation 11 45 2" xfId="19104" xr:uid="{00000000-0005-0000-0000-00006F0A0000}"/>
    <cellStyle name="Calculation 11 46" xfId="6452" xr:uid="{00000000-0005-0000-0000-0000700A0000}"/>
    <cellStyle name="Calculation 11 46 2" xfId="19105" xr:uid="{00000000-0005-0000-0000-0000710A0000}"/>
    <cellStyle name="Calculation 11 47" xfId="6453" xr:uid="{00000000-0005-0000-0000-0000720A0000}"/>
    <cellStyle name="Calculation 11 47 2" xfId="19106" xr:uid="{00000000-0005-0000-0000-0000730A0000}"/>
    <cellStyle name="Calculation 11 48" xfId="6454" xr:uid="{00000000-0005-0000-0000-0000740A0000}"/>
    <cellStyle name="Calculation 11 48 2" xfId="19107" xr:uid="{00000000-0005-0000-0000-0000750A0000}"/>
    <cellStyle name="Calculation 11 49" xfId="6455" xr:uid="{00000000-0005-0000-0000-0000760A0000}"/>
    <cellStyle name="Calculation 11 49 2" xfId="19108" xr:uid="{00000000-0005-0000-0000-0000770A0000}"/>
    <cellStyle name="Calculation 11 5" xfId="6456" xr:uid="{00000000-0005-0000-0000-0000780A0000}"/>
    <cellStyle name="Calculation 11 5 2" xfId="19109" xr:uid="{00000000-0005-0000-0000-0000790A0000}"/>
    <cellStyle name="Calculation 11 50" xfId="6457" xr:uid="{00000000-0005-0000-0000-00007A0A0000}"/>
    <cellStyle name="Calculation 11 50 2" xfId="19110" xr:uid="{00000000-0005-0000-0000-00007B0A0000}"/>
    <cellStyle name="Calculation 11 51" xfId="6458" xr:uid="{00000000-0005-0000-0000-00007C0A0000}"/>
    <cellStyle name="Calculation 11 51 2" xfId="19111" xr:uid="{00000000-0005-0000-0000-00007D0A0000}"/>
    <cellStyle name="Calculation 11 52" xfId="6459" xr:uid="{00000000-0005-0000-0000-00007E0A0000}"/>
    <cellStyle name="Calculation 11 52 2" xfId="19112" xr:uid="{00000000-0005-0000-0000-00007F0A0000}"/>
    <cellStyle name="Calculation 11 53" xfId="6460" xr:uid="{00000000-0005-0000-0000-0000800A0000}"/>
    <cellStyle name="Calculation 11 53 2" xfId="19113" xr:uid="{00000000-0005-0000-0000-0000810A0000}"/>
    <cellStyle name="Calculation 11 54" xfId="6461" xr:uid="{00000000-0005-0000-0000-0000820A0000}"/>
    <cellStyle name="Calculation 11 54 2" xfId="19114" xr:uid="{00000000-0005-0000-0000-0000830A0000}"/>
    <cellStyle name="Calculation 11 55" xfId="6462" xr:uid="{00000000-0005-0000-0000-0000840A0000}"/>
    <cellStyle name="Calculation 11 55 2" xfId="19115" xr:uid="{00000000-0005-0000-0000-0000850A0000}"/>
    <cellStyle name="Calculation 11 56" xfId="6463" xr:uid="{00000000-0005-0000-0000-0000860A0000}"/>
    <cellStyle name="Calculation 11 56 2" xfId="19116" xr:uid="{00000000-0005-0000-0000-0000870A0000}"/>
    <cellStyle name="Calculation 11 57" xfId="6464" xr:uid="{00000000-0005-0000-0000-0000880A0000}"/>
    <cellStyle name="Calculation 11 57 2" xfId="19117" xr:uid="{00000000-0005-0000-0000-0000890A0000}"/>
    <cellStyle name="Calculation 11 58" xfId="6465" xr:uid="{00000000-0005-0000-0000-00008A0A0000}"/>
    <cellStyle name="Calculation 11 58 2" xfId="19118" xr:uid="{00000000-0005-0000-0000-00008B0A0000}"/>
    <cellStyle name="Calculation 11 59" xfId="6466" xr:uid="{00000000-0005-0000-0000-00008C0A0000}"/>
    <cellStyle name="Calculation 11 59 2" xfId="19119" xr:uid="{00000000-0005-0000-0000-00008D0A0000}"/>
    <cellStyle name="Calculation 11 6" xfId="6467" xr:uid="{00000000-0005-0000-0000-00008E0A0000}"/>
    <cellStyle name="Calculation 11 6 2" xfId="19120" xr:uid="{00000000-0005-0000-0000-00008F0A0000}"/>
    <cellStyle name="Calculation 11 60" xfId="6468" xr:uid="{00000000-0005-0000-0000-0000900A0000}"/>
    <cellStyle name="Calculation 11 60 2" xfId="19121" xr:uid="{00000000-0005-0000-0000-0000910A0000}"/>
    <cellStyle name="Calculation 11 61" xfId="6469" xr:uid="{00000000-0005-0000-0000-0000920A0000}"/>
    <cellStyle name="Calculation 11 61 2" xfId="19122" xr:uid="{00000000-0005-0000-0000-0000930A0000}"/>
    <cellStyle name="Calculation 11 62" xfId="6470" xr:uid="{00000000-0005-0000-0000-0000940A0000}"/>
    <cellStyle name="Calculation 11 62 2" xfId="19123" xr:uid="{00000000-0005-0000-0000-0000950A0000}"/>
    <cellStyle name="Calculation 11 63" xfId="6471" xr:uid="{00000000-0005-0000-0000-0000960A0000}"/>
    <cellStyle name="Calculation 11 63 2" xfId="19124" xr:uid="{00000000-0005-0000-0000-0000970A0000}"/>
    <cellStyle name="Calculation 11 64" xfId="6472" xr:uid="{00000000-0005-0000-0000-0000980A0000}"/>
    <cellStyle name="Calculation 11 64 2" xfId="19125" xr:uid="{00000000-0005-0000-0000-0000990A0000}"/>
    <cellStyle name="Calculation 11 65" xfId="6473" xr:uid="{00000000-0005-0000-0000-00009A0A0000}"/>
    <cellStyle name="Calculation 11 65 2" xfId="19126" xr:uid="{00000000-0005-0000-0000-00009B0A0000}"/>
    <cellStyle name="Calculation 11 66" xfId="6474" xr:uid="{00000000-0005-0000-0000-00009C0A0000}"/>
    <cellStyle name="Calculation 11 66 2" xfId="19127" xr:uid="{00000000-0005-0000-0000-00009D0A0000}"/>
    <cellStyle name="Calculation 11 67" xfId="14048" xr:uid="{00000000-0005-0000-0000-00009E0A0000}"/>
    <cellStyle name="Calculation 11 7" xfId="6475" xr:uid="{00000000-0005-0000-0000-00009F0A0000}"/>
    <cellStyle name="Calculation 11 7 2" xfId="19128" xr:uid="{00000000-0005-0000-0000-0000A00A0000}"/>
    <cellStyle name="Calculation 11 8" xfId="6476" xr:uid="{00000000-0005-0000-0000-0000A10A0000}"/>
    <cellStyle name="Calculation 11 8 2" xfId="19129" xr:uid="{00000000-0005-0000-0000-0000A20A0000}"/>
    <cellStyle name="Calculation 11 9" xfId="6477" xr:uid="{00000000-0005-0000-0000-0000A30A0000}"/>
    <cellStyle name="Calculation 11 9 2" xfId="19130" xr:uid="{00000000-0005-0000-0000-0000A40A0000}"/>
    <cellStyle name="Calculation 12" xfId="1562" xr:uid="{00000000-0005-0000-0000-0000A50A0000}"/>
    <cellStyle name="Calculation 12 10" xfId="6478" xr:uid="{00000000-0005-0000-0000-0000A60A0000}"/>
    <cellStyle name="Calculation 12 10 2" xfId="19131" xr:uid="{00000000-0005-0000-0000-0000A70A0000}"/>
    <cellStyle name="Calculation 12 11" xfId="6479" xr:uid="{00000000-0005-0000-0000-0000A80A0000}"/>
    <cellStyle name="Calculation 12 11 2" xfId="19132" xr:uid="{00000000-0005-0000-0000-0000A90A0000}"/>
    <cellStyle name="Calculation 12 12" xfId="6480" xr:uid="{00000000-0005-0000-0000-0000AA0A0000}"/>
    <cellStyle name="Calculation 12 12 2" xfId="19133" xr:uid="{00000000-0005-0000-0000-0000AB0A0000}"/>
    <cellStyle name="Calculation 12 13" xfId="6481" xr:uid="{00000000-0005-0000-0000-0000AC0A0000}"/>
    <cellStyle name="Calculation 12 13 2" xfId="19134" xr:uid="{00000000-0005-0000-0000-0000AD0A0000}"/>
    <cellStyle name="Calculation 12 14" xfId="6482" xr:uid="{00000000-0005-0000-0000-0000AE0A0000}"/>
    <cellStyle name="Calculation 12 14 2" xfId="19135" xr:uid="{00000000-0005-0000-0000-0000AF0A0000}"/>
    <cellStyle name="Calculation 12 15" xfId="6483" xr:uid="{00000000-0005-0000-0000-0000B00A0000}"/>
    <cellStyle name="Calculation 12 15 2" xfId="19136" xr:uid="{00000000-0005-0000-0000-0000B10A0000}"/>
    <cellStyle name="Calculation 12 16" xfId="6484" xr:uid="{00000000-0005-0000-0000-0000B20A0000}"/>
    <cellStyle name="Calculation 12 16 2" xfId="19137" xr:uid="{00000000-0005-0000-0000-0000B30A0000}"/>
    <cellStyle name="Calculation 12 17" xfId="6485" xr:uid="{00000000-0005-0000-0000-0000B40A0000}"/>
    <cellStyle name="Calculation 12 17 2" xfId="19138" xr:uid="{00000000-0005-0000-0000-0000B50A0000}"/>
    <cellStyle name="Calculation 12 18" xfId="6486" xr:uid="{00000000-0005-0000-0000-0000B60A0000}"/>
    <cellStyle name="Calculation 12 18 2" xfId="19139" xr:uid="{00000000-0005-0000-0000-0000B70A0000}"/>
    <cellStyle name="Calculation 12 19" xfId="6487" xr:uid="{00000000-0005-0000-0000-0000B80A0000}"/>
    <cellStyle name="Calculation 12 19 2" xfId="19140" xr:uid="{00000000-0005-0000-0000-0000B90A0000}"/>
    <cellStyle name="Calculation 12 2" xfId="1563" xr:uid="{00000000-0005-0000-0000-0000BA0A0000}"/>
    <cellStyle name="Calculation 12 2 2" xfId="6488" xr:uid="{00000000-0005-0000-0000-0000BB0A0000}"/>
    <cellStyle name="Calculation 12 2 2 2" xfId="19141" xr:uid="{00000000-0005-0000-0000-0000BC0A0000}"/>
    <cellStyle name="Calculation 12 20" xfId="6489" xr:uid="{00000000-0005-0000-0000-0000BD0A0000}"/>
    <cellStyle name="Calculation 12 20 2" xfId="19142" xr:uid="{00000000-0005-0000-0000-0000BE0A0000}"/>
    <cellStyle name="Calculation 12 21" xfId="6490" xr:uid="{00000000-0005-0000-0000-0000BF0A0000}"/>
    <cellStyle name="Calculation 12 21 2" xfId="19143" xr:uid="{00000000-0005-0000-0000-0000C00A0000}"/>
    <cellStyle name="Calculation 12 22" xfId="6491" xr:uid="{00000000-0005-0000-0000-0000C10A0000}"/>
    <cellStyle name="Calculation 12 22 2" xfId="19144" xr:uid="{00000000-0005-0000-0000-0000C20A0000}"/>
    <cellStyle name="Calculation 12 23" xfId="6492" xr:uid="{00000000-0005-0000-0000-0000C30A0000}"/>
    <cellStyle name="Calculation 12 23 2" xfId="19145" xr:uid="{00000000-0005-0000-0000-0000C40A0000}"/>
    <cellStyle name="Calculation 12 24" xfId="6493" xr:uid="{00000000-0005-0000-0000-0000C50A0000}"/>
    <cellStyle name="Calculation 12 24 2" xfId="19146" xr:uid="{00000000-0005-0000-0000-0000C60A0000}"/>
    <cellStyle name="Calculation 12 25" xfId="6494" xr:uid="{00000000-0005-0000-0000-0000C70A0000}"/>
    <cellStyle name="Calculation 12 25 2" xfId="19147" xr:uid="{00000000-0005-0000-0000-0000C80A0000}"/>
    <cellStyle name="Calculation 12 26" xfId="6495" xr:uid="{00000000-0005-0000-0000-0000C90A0000}"/>
    <cellStyle name="Calculation 12 26 2" xfId="19148" xr:uid="{00000000-0005-0000-0000-0000CA0A0000}"/>
    <cellStyle name="Calculation 12 27" xfId="6496" xr:uid="{00000000-0005-0000-0000-0000CB0A0000}"/>
    <cellStyle name="Calculation 12 27 2" xfId="19149" xr:uid="{00000000-0005-0000-0000-0000CC0A0000}"/>
    <cellStyle name="Calculation 12 28" xfId="6497" xr:uid="{00000000-0005-0000-0000-0000CD0A0000}"/>
    <cellStyle name="Calculation 12 28 2" xfId="19150" xr:uid="{00000000-0005-0000-0000-0000CE0A0000}"/>
    <cellStyle name="Calculation 12 29" xfId="6498" xr:uid="{00000000-0005-0000-0000-0000CF0A0000}"/>
    <cellStyle name="Calculation 12 29 2" xfId="19151" xr:uid="{00000000-0005-0000-0000-0000D00A0000}"/>
    <cellStyle name="Calculation 12 3" xfId="1564" xr:uid="{00000000-0005-0000-0000-0000D10A0000}"/>
    <cellStyle name="Calculation 12 3 2" xfId="6499" xr:uid="{00000000-0005-0000-0000-0000D20A0000}"/>
    <cellStyle name="Calculation 12 3 2 2" xfId="19152" xr:uid="{00000000-0005-0000-0000-0000D30A0000}"/>
    <cellStyle name="Calculation 12 30" xfId="6500" xr:uid="{00000000-0005-0000-0000-0000D40A0000}"/>
    <cellStyle name="Calculation 12 30 2" xfId="19153" xr:uid="{00000000-0005-0000-0000-0000D50A0000}"/>
    <cellStyle name="Calculation 12 31" xfId="6501" xr:uid="{00000000-0005-0000-0000-0000D60A0000}"/>
    <cellStyle name="Calculation 12 31 2" xfId="19154" xr:uid="{00000000-0005-0000-0000-0000D70A0000}"/>
    <cellStyle name="Calculation 12 32" xfId="6502" xr:uid="{00000000-0005-0000-0000-0000D80A0000}"/>
    <cellStyle name="Calculation 12 32 2" xfId="19155" xr:uid="{00000000-0005-0000-0000-0000D90A0000}"/>
    <cellStyle name="Calculation 12 33" xfId="6503" xr:uid="{00000000-0005-0000-0000-0000DA0A0000}"/>
    <cellStyle name="Calculation 12 33 2" xfId="19156" xr:uid="{00000000-0005-0000-0000-0000DB0A0000}"/>
    <cellStyle name="Calculation 12 34" xfId="6504" xr:uid="{00000000-0005-0000-0000-0000DC0A0000}"/>
    <cellStyle name="Calculation 12 34 2" xfId="19157" xr:uid="{00000000-0005-0000-0000-0000DD0A0000}"/>
    <cellStyle name="Calculation 12 35" xfId="6505" xr:uid="{00000000-0005-0000-0000-0000DE0A0000}"/>
    <cellStyle name="Calculation 12 35 2" xfId="19158" xr:uid="{00000000-0005-0000-0000-0000DF0A0000}"/>
    <cellStyle name="Calculation 12 36" xfId="6506" xr:uid="{00000000-0005-0000-0000-0000E00A0000}"/>
    <cellStyle name="Calculation 12 36 2" xfId="19159" xr:uid="{00000000-0005-0000-0000-0000E10A0000}"/>
    <cellStyle name="Calculation 12 37" xfId="6507" xr:uid="{00000000-0005-0000-0000-0000E20A0000}"/>
    <cellStyle name="Calculation 12 37 2" xfId="19160" xr:uid="{00000000-0005-0000-0000-0000E30A0000}"/>
    <cellStyle name="Calculation 12 38" xfId="6508" xr:uid="{00000000-0005-0000-0000-0000E40A0000}"/>
    <cellStyle name="Calculation 12 38 2" xfId="19161" xr:uid="{00000000-0005-0000-0000-0000E50A0000}"/>
    <cellStyle name="Calculation 12 39" xfId="6509" xr:uid="{00000000-0005-0000-0000-0000E60A0000}"/>
    <cellStyle name="Calculation 12 39 2" xfId="19162" xr:uid="{00000000-0005-0000-0000-0000E70A0000}"/>
    <cellStyle name="Calculation 12 4" xfId="6510" xr:uid="{00000000-0005-0000-0000-0000E80A0000}"/>
    <cellStyle name="Calculation 12 4 2" xfId="17950" xr:uid="{00000000-0005-0000-0000-0000E90A0000}"/>
    <cellStyle name="Calculation 12 4 3" xfId="19163" xr:uid="{00000000-0005-0000-0000-0000EA0A0000}"/>
    <cellStyle name="Calculation 12 40" xfId="6511" xr:uid="{00000000-0005-0000-0000-0000EB0A0000}"/>
    <cellStyle name="Calculation 12 40 2" xfId="19164" xr:uid="{00000000-0005-0000-0000-0000EC0A0000}"/>
    <cellStyle name="Calculation 12 41" xfId="6512" xr:uid="{00000000-0005-0000-0000-0000ED0A0000}"/>
    <cellStyle name="Calculation 12 41 2" xfId="19165" xr:uid="{00000000-0005-0000-0000-0000EE0A0000}"/>
    <cellStyle name="Calculation 12 42" xfId="6513" xr:uid="{00000000-0005-0000-0000-0000EF0A0000}"/>
    <cellStyle name="Calculation 12 42 2" xfId="19166" xr:uid="{00000000-0005-0000-0000-0000F00A0000}"/>
    <cellStyle name="Calculation 12 43" xfId="6514" xr:uid="{00000000-0005-0000-0000-0000F10A0000}"/>
    <cellStyle name="Calculation 12 43 2" xfId="19167" xr:uid="{00000000-0005-0000-0000-0000F20A0000}"/>
    <cellStyle name="Calculation 12 44" xfId="6515" xr:uid="{00000000-0005-0000-0000-0000F30A0000}"/>
    <cellStyle name="Calculation 12 44 2" xfId="19168" xr:uid="{00000000-0005-0000-0000-0000F40A0000}"/>
    <cellStyle name="Calculation 12 45" xfId="6516" xr:uid="{00000000-0005-0000-0000-0000F50A0000}"/>
    <cellStyle name="Calculation 12 45 2" xfId="19169" xr:uid="{00000000-0005-0000-0000-0000F60A0000}"/>
    <cellStyle name="Calculation 12 46" xfId="6517" xr:uid="{00000000-0005-0000-0000-0000F70A0000}"/>
    <cellStyle name="Calculation 12 46 2" xfId="19170" xr:uid="{00000000-0005-0000-0000-0000F80A0000}"/>
    <cellStyle name="Calculation 12 47" xfId="6518" xr:uid="{00000000-0005-0000-0000-0000F90A0000}"/>
    <cellStyle name="Calculation 12 47 2" xfId="19171" xr:uid="{00000000-0005-0000-0000-0000FA0A0000}"/>
    <cellStyle name="Calculation 12 48" xfId="6519" xr:uid="{00000000-0005-0000-0000-0000FB0A0000}"/>
    <cellStyle name="Calculation 12 48 2" xfId="19172" xr:uid="{00000000-0005-0000-0000-0000FC0A0000}"/>
    <cellStyle name="Calculation 12 49" xfId="6520" xr:uid="{00000000-0005-0000-0000-0000FD0A0000}"/>
    <cellStyle name="Calculation 12 49 2" xfId="19173" xr:uid="{00000000-0005-0000-0000-0000FE0A0000}"/>
    <cellStyle name="Calculation 12 5" xfId="6521" xr:uid="{00000000-0005-0000-0000-0000FF0A0000}"/>
    <cellStyle name="Calculation 12 5 2" xfId="19174" xr:uid="{00000000-0005-0000-0000-0000000B0000}"/>
    <cellStyle name="Calculation 12 50" xfId="6522" xr:uid="{00000000-0005-0000-0000-0000010B0000}"/>
    <cellStyle name="Calculation 12 50 2" xfId="19175" xr:uid="{00000000-0005-0000-0000-0000020B0000}"/>
    <cellStyle name="Calculation 12 51" xfId="6523" xr:uid="{00000000-0005-0000-0000-0000030B0000}"/>
    <cellStyle name="Calculation 12 51 2" xfId="19176" xr:uid="{00000000-0005-0000-0000-0000040B0000}"/>
    <cellStyle name="Calculation 12 52" xfId="6524" xr:uid="{00000000-0005-0000-0000-0000050B0000}"/>
    <cellStyle name="Calculation 12 52 2" xfId="19177" xr:uid="{00000000-0005-0000-0000-0000060B0000}"/>
    <cellStyle name="Calculation 12 53" xfId="6525" xr:uid="{00000000-0005-0000-0000-0000070B0000}"/>
    <cellStyle name="Calculation 12 53 2" xfId="19178" xr:uid="{00000000-0005-0000-0000-0000080B0000}"/>
    <cellStyle name="Calculation 12 54" xfId="6526" xr:uid="{00000000-0005-0000-0000-0000090B0000}"/>
    <cellStyle name="Calculation 12 54 2" xfId="19179" xr:uid="{00000000-0005-0000-0000-00000A0B0000}"/>
    <cellStyle name="Calculation 12 55" xfId="6527" xr:uid="{00000000-0005-0000-0000-00000B0B0000}"/>
    <cellStyle name="Calculation 12 55 2" xfId="19180" xr:uid="{00000000-0005-0000-0000-00000C0B0000}"/>
    <cellStyle name="Calculation 12 56" xfId="6528" xr:uid="{00000000-0005-0000-0000-00000D0B0000}"/>
    <cellStyle name="Calculation 12 56 2" xfId="19181" xr:uid="{00000000-0005-0000-0000-00000E0B0000}"/>
    <cellStyle name="Calculation 12 57" xfId="6529" xr:uid="{00000000-0005-0000-0000-00000F0B0000}"/>
    <cellStyle name="Calculation 12 57 2" xfId="19182" xr:uid="{00000000-0005-0000-0000-0000100B0000}"/>
    <cellStyle name="Calculation 12 58" xfId="6530" xr:uid="{00000000-0005-0000-0000-0000110B0000}"/>
    <cellStyle name="Calculation 12 58 2" xfId="19183" xr:uid="{00000000-0005-0000-0000-0000120B0000}"/>
    <cellStyle name="Calculation 12 59" xfId="6531" xr:uid="{00000000-0005-0000-0000-0000130B0000}"/>
    <cellStyle name="Calculation 12 59 2" xfId="19184" xr:uid="{00000000-0005-0000-0000-0000140B0000}"/>
    <cellStyle name="Calculation 12 6" xfId="6532" xr:uid="{00000000-0005-0000-0000-0000150B0000}"/>
    <cellStyle name="Calculation 12 6 2" xfId="19185" xr:uid="{00000000-0005-0000-0000-0000160B0000}"/>
    <cellStyle name="Calculation 12 60" xfId="6533" xr:uid="{00000000-0005-0000-0000-0000170B0000}"/>
    <cellStyle name="Calculation 12 60 2" xfId="19186" xr:uid="{00000000-0005-0000-0000-0000180B0000}"/>
    <cellStyle name="Calculation 12 61" xfId="6534" xr:uid="{00000000-0005-0000-0000-0000190B0000}"/>
    <cellStyle name="Calculation 12 61 2" xfId="19187" xr:uid="{00000000-0005-0000-0000-00001A0B0000}"/>
    <cellStyle name="Calculation 12 62" xfId="6535" xr:uid="{00000000-0005-0000-0000-00001B0B0000}"/>
    <cellStyle name="Calculation 12 62 2" xfId="19188" xr:uid="{00000000-0005-0000-0000-00001C0B0000}"/>
    <cellStyle name="Calculation 12 63" xfId="6536" xr:uid="{00000000-0005-0000-0000-00001D0B0000}"/>
    <cellStyle name="Calculation 12 63 2" xfId="19189" xr:uid="{00000000-0005-0000-0000-00001E0B0000}"/>
    <cellStyle name="Calculation 12 64" xfId="6537" xr:uid="{00000000-0005-0000-0000-00001F0B0000}"/>
    <cellStyle name="Calculation 12 64 2" xfId="19190" xr:uid="{00000000-0005-0000-0000-0000200B0000}"/>
    <cellStyle name="Calculation 12 65" xfId="6538" xr:uid="{00000000-0005-0000-0000-0000210B0000}"/>
    <cellStyle name="Calculation 12 65 2" xfId="19191" xr:uid="{00000000-0005-0000-0000-0000220B0000}"/>
    <cellStyle name="Calculation 12 66" xfId="6539" xr:uid="{00000000-0005-0000-0000-0000230B0000}"/>
    <cellStyle name="Calculation 12 66 2" xfId="19192" xr:uid="{00000000-0005-0000-0000-0000240B0000}"/>
    <cellStyle name="Calculation 12 67" xfId="14049" xr:uid="{00000000-0005-0000-0000-0000250B0000}"/>
    <cellStyle name="Calculation 12 7" xfId="6540" xr:uid="{00000000-0005-0000-0000-0000260B0000}"/>
    <cellStyle name="Calculation 12 7 2" xfId="19193" xr:uid="{00000000-0005-0000-0000-0000270B0000}"/>
    <cellStyle name="Calculation 12 8" xfId="6541" xr:uid="{00000000-0005-0000-0000-0000280B0000}"/>
    <cellStyle name="Calculation 12 8 2" xfId="19194" xr:uid="{00000000-0005-0000-0000-0000290B0000}"/>
    <cellStyle name="Calculation 12 9" xfId="6542" xr:uid="{00000000-0005-0000-0000-00002A0B0000}"/>
    <cellStyle name="Calculation 12 9 2" xfId="19195" xr:uid="{00000000-0005-0000-0000-00002B0B0000}"/>
    <cellStyle name="Calculation 13" xfId="1565" xr:uid="{00000000-0005-0000-0000-00002C0B0000}"/>
    <cellStyle name="Calculation 13 10" xfId="6543" xr:uid="{00000000-0005-0000-0000-00002D0B0000}"/>
    <cellStyle name="Calculation 13 10 2" xfId="19196" xr:uid="{00000000-0005-0000-0000-00002E0B0000}"/>
    <cellStyle name="Calculation 13 11" xfId="6544" xr:uid="{00000000-0005-0000-0000-00002F0B0000}"/>
    <cellStyle name="Calculation 13 11 2" xfId="19197" xr:uid="{00000000-0005-0000-0000-0000300B0000}"/>
    <cellStyle name="Calculation 13 12" xfId="6545" xr:uid="{00000000-0005-0000-0000-0000310B0000}"/>
    <cellStyle name="Calculation 13 12 2" xfId="19198" xr:uid="{00000000-0005-0000-0000-0000320B0000}"/>
    <cellStyle name="Calculation 13 13" xfId="6546" xr:uid="{00000000-0005-0000-0000-0000330B0000}"/>
    <cellStyle name="Calculation 13 13 2" xfId="19199" xr:uid="{00000000-0005-0000-0000-0000340B0000}"/>
    <cellStyle name="Calculation 13 14" xfId="6547" xr:uid="{00000000-0005-0000-0000-0000350B0000}"/>
    <cellStyle name="Calculation 13 14 2" xfId="19200" xr:uid="{00000000-0005-0000-0000-0000360B0000}"/>
    <cellStyle name="Calculation 13 15" xfId="6548" xr:uid="{00000000-0005-0000-0000-0000370B0000}"/>
    <cellStyle name="Calculation 13 15 2" xfId="19201" xr:uid="{00000000-0005-0000-0000-0000380B0000}"/>
    <cellStyle name="Calculation 13 16" xfId="6549" xr:uid="{00000000-0005-0000-0000-0000390B0000}"/>
    <cellStyle name="Calculation 13 16 2" xfId="19202" xr:uid="{00000000-0005-0000-0000-00003A0B0000}"/>
    <cellStyle name="Calculation 13 17" xfId="6550" xr:uid="{00000000-0005-0000-0000-00003B0B0000}"/>
    <cellStyle name="Calculation 13 17 2" xfId="19203" xr:uid="{00000000-0005-0000-0000-00003C0B0000}"/>
    <cellStyle name="Calculation 13 18" xfId="6551" xr:uid="{00000000-0005-0000-0000-00003D0B0000}"/>
    <cellStyle name="Calculation 13 18 2" xfId="19204" xr:uid="{00000000-0005-0000-0000-00003E0B0000}"/>
    <cellStyle name="Calculation 13 19" xfId="6552" xr:uid="{00000000-0005-0000-0000-00003F0B0000}"/>
    <cellStyle name="Calculation 13 19 2" xfId="19205" xr:uid="{00000000-0005-0000-0000-0000400B0000}"/>
    <cellStyle name="Calculation 13 2" xfId="1566" xr:uid="{00000000-0005-0000-0000-0000410B0000}"/>
    <cellStyle name="Calculation 13 2 2" xfId="6553" xr:uid="{00000000-0005-0000-0000-0000420B0000}"/>
    <cellStyle name="Calculation 13 2 2 2" xfId="19206" xr:uid="{00000000-0005-0000-0000-0000430B0000}"/>
    <cellStyle name="Calculation 13 20" xfId="6554" xr:uid="{00000000-0005-0000-0000-0000440B0000}"/>
    <cellStyle name="Calculation 13 20 2" xfId="19207" xr:uid="{00000000-0005-0000-0000-0000450B0000}"/>
    <cellStyle name="Calculation 13 21" xfId="6555" xr:uid="{00000000-0005-0000-0000-0000460B0000}"/>
    <cellStyle name="Calculation 13 21 2" xfId="19208" xr:uid="{00000000-0005-0000-0000-0000470B0000}"/>
    <cellStyle name="Calculation 13 22" xfId="6556" xr:uid="{00000000-0005-0000-0000-0000480B0000}"/>
    <cellStyle name="Calculation 13 22 2" xfId="19209" xr:uid="{00000000-0005-0000-0000-0000490B0000}"/>
    <cellStyle name="Calculation 13 23" xfId="6557" xr:uid="{00000000-0005-0000-0000-00004A0B0000}"/>
    <cellStyle name="Calculation 13 23 2" xfId="19210" xr:uid="{00000000-0005-0000-0000-00004B0B0000}"/>
    <cellStyle name="Calculation 13 24" xfId="6558" xr:uid="{00000000-0005-0000-0000-00004C0B0000}"/>
    <cellStyle name="Calculation 13 24 2" xfId="19211" xr:uid="{00000000-0005-0000-0000-00004D0B0000}"/>
    <cellStyle name="Calculation 13 25" xfId="6559" xr:uid="{00000000-0005-0000-0000-00004E0B0000}"/>
    <cellStyle name="Calculation 13 25 2" xfId="19212" xr:uid="{00000000-0005-0000-0000-00004F0B0000}"/>
    <cellStyle name="Calculation 13 26" xfId="6560" xr:uid="{00000000-0005-0000-0000-0000500B0000}"/>
    <cellStyle name="Calculation 13 26 2" xfId="19213" xr:uid="{00000000-0005-0000-0000-0000510B0000}"/>
    <cellStyle name="Calculation 13 27" xfId="6561" xr:uid="{00000000-0005-0000-0000-0000520B0000}"/>
    <cellStyle name="Calculation 13 27 2" xfId="19214" xr:uid="{00000000-0005-0000-0000-0000530B0000}"/>
    <cellStyle name="Calculation 13 28" xfId="6562" xr:uid="{00000000-0005-0000-0000-0000540B0000}"/>
    <cellStyle name="Calculation 13 28 2" xfId="19215" xr:uid="{00000000-0005-0000-0000-0000550B0000}"/>
    <cellStyle name="Calculation 13 29" xfId="6563" xr:uid="{00000000-0005-0000-0000-0000560B0000}"/>
    <cellStyle name="Calculation 13 29 2" xfId="19216" xr:uid="{00000000-0005-0000-0000-0000570B0000}"/>
    <cellStyle name="Calculation 13 3" xfId="1567" xr:uid="{00000000-0005-0000-0000-0000580B0000}"/>
    <cellStyle name="Calculation 13 3 2" xfId="6564" xr:uid="{00000000-0005-0000-0000-0000590B0000}"/>
    <cellStyle name="Calculation 13 3 2 2" xfId="19217" xr:uid="{00000000-0005-0000-0000-00005A0B0000}"/>
    <cellStyle name="Calculation 13 30" xfId="6565" xr:uid="{00000000-0005-0000-0000-00005B0B0000}"/>
    <cellStyle name="Calculation 13 30 2" xfId="19218" xr:uid="{00000000-0005-0000-0000-00005C0B0000}"/>
    <cellStyle name="Calculation 13 31" xfId="6566" xr:uid="{00000000-0005-0000-0000-00005D0B0000}"/>
    <cellStyle name="Calculation 13 31 2" xfId="19219" xr:uid="{00000000-0005-0000-0000-00005E0B0000}"/>
    <cellStyle name="Calculation 13 32" xfId="6567" xr:uid="{00000000-0005-0000-0000-00005F0B0000}"/>
    <cellStyle name="Calculation 13 32 2" xfId="19220" xr:uid="{00000000-0005-0000-0000-0000600B0000}"/>
    <cellStyle name="Calculation 13 33" xfId="6568" xr:uid="{00000000-0005-0000-0000-0000610B0000}"/>
    <cellStyle name="Calculation 13 33 2" xfId="19221" xr:uid="{00000000-0005-0000-0000-0000620B0000}"/>
    <cellStyle name="Calculation 13 34" xfId="6569" xr:uid="{00000000-0005-0000-0000-0000630B0000}"/>
    <cellStyle name="Calculation 13 34 2" xfId="19222" xr:uid="{00000000-0005-0000-0000-0000640B0000}"/>
    <cellStyle name="Calculation 13 35" xfId="6570" xr:uid="{00000000-0005-0000-0000-0000650B0000}"/>
    <cellStyle name="Calculation 13 35 2" xfId="19223" xr:uid="{00000000-0005-0000-0000-0000660B0000}"/>
    <cellStyle name="Calculation 13 36" xfId="6571" xr:uid="{00000000-0005-0000-0000-0000670B0000}"/>
    <cellStyle name="Calculation 13 36 2" xfId="19224" xr:uid="{00000000-0005-0000-0000-0000680B0000}"/>
    <cellStyle name="Calculation 13 37" xfId="6572" xr:uid="{00000000-0005-0000-0000-0000690B0000}"/>
    <cellStyle name="Calculation 13 37 2" xfId="19225" xr:uid="{00000000-0005-0000-0000-00006A0B0000}"/>
    <cellStyle name="Calculation 13 38" xfId="6573" xr:uid="{00000000-0005-0000-0000-00006B0B0000}"/>
    <cellStyle name="Calculation 13 38 2" xfId="19226" xr:uid="{00000000-0005-0000-0000-00006C0B0000}"/>
    <cellStyle name="Calculation 13 39" xfId="6574" xr:uid="{00000000-0005-0000-0000-00006D0B0000}"/>
    <cellStyle name="Calculation 13 39 2" xfId="19227" xr:uid="{00000000-0005-0000-0000-00006E0B0000}"/>
    <cellStyle name="Calculation 13 4" xfId="6575" xr:uid="{00000000-0005-0000-0000-00006F0B0000}"/>
    <cellStyle name="Calculation 13 4 2" xfId="17951" xr:uid="{00000000-0005-0000-0000-0000700B0000}"/>
    <cellStyle name="Calculation 13 4 3" xfId="19228" xr:uid="{00000000-0005-0000-0000-0000710B0000}"/>
    <cellStyle name="Calculation 13 40" xfId="6576" xr:uid="{00000000-0005-0000-0000-0000720B0000}"/>
    <cellStyle name="Calculation 13 40 2" xfId="19229" xr:uid="{00000000-0005-0000-0000-0000730B0000}"/>
    <cellStyle name="Calculation 13 41" xfId="6577" xr:uid="{00000000-0005-0000-0000-0000740B0000}"/>
    <cellStyle name="Calculation 13 41 2" xfId="19230" xr:uid="{00000000-0005-0000-0000-0000750B0000}"/>
    <cellStyle name="Calculation 13 42" xfId="6578" xr:uid="{00000000-0005-0000-0000-0000760B0000}"/>
    <cellStyle name="Calculation 13 42 2" xfId="19231" xr:uid="{00000000-0005-0000-0000-0000770B0000}"/>
    <cellStyle name="Calculation 13 43" xfId="6579" xr:uid="{00000000-0005-0000-0000-0000780B0000}"/>
    <cellStyle name="Calculation 13 43 2" xfId="19232" xr:uid="{00000000-0005-0000-0000-0000790B0000}"/>
    <cellStyle name="Calculation 13 44" xfId="6580" xr:uid="{00000000-0005-0000-0000-00007A0B0000}"/>
    <cellStyle name="Calculation 13 44 2" xfId="19233" xr:uid="{00000000-0005-0000-0000-00007B0B0000}"/>
    <cellStyle name="Calculation 13 45" xfId="6581" xr:uid="{00000000-0005-0000-0000-00007C0B0000}"/>
    <cellStyle name="Calculation 13 45 2" xfId="19234" xr:uid="{00000000-0005-0000-0000-00007D0B0000}"/>
    <cellStyle name="Calculation 13 46" xfId="6582" xr:uid="{00000000-0005-0000-0000-00007E0B0000}"/>
    <cellStyle name="Calculation 13 46 2" xfId="19235" xr:uid="{00000000-0005-0000-0000-00007F0B0000}"/>
    <cellStyle name="Calculation 13 47" xfId="6583" xr:uid="{00000000-0005-0000-0000-0000800B0000}"/>
    <cellStyle name="Calculation 13 47 2" xfId="19236" xr:uid="{00000000-0005-0000-0000-0000810B0000}"/>
    <cellStyle name="Calculation 13 48" xfId="6584" xr:uid="{00000000-0005-0000-0000-0000820B0000}"/>
    <cellStyle name="Calculation 13 48 2" xfId="19237" xr:uid="{00000000-0005-0000-0000-0000830B0000}"/>
    <cellStyle name="Calculation 13 49" xfId="6585" xr:uid="{00000000-0005-0000-0000-0000840B0000}"/>
    <cellStyle name="Calculation 13 49 2" xfId="19238" xr:uid="{00000000-0005-0000-0000-0000850B0000}"/>
    <cellStyle name="Calculation 13 5" xfId="6586" xr:uid="{00000000-0005-0000-0000-0000860B0000}"/>
    <cellStyle name="Calculation 13 5 2" xfId="19239" xr:uid="{00000000-0005-0000-0000-0000870B0000}"/>
    <cellStyle name="Calculation 13 50" xfId="6587" xr:uid="{00000000-0005-0000-0000-0000880B0000}"/>
    <cellStyle name="Calculation 13 50 2" xfId="19240" xr:uid="{00000000-0005-0000-0000-0000890B0000}"/>
    <cellStyle name="Calculation 13 51" xfId="6588" xr:uid="{00000000-0005-0000-0000-00008A0B0000}"/>
    <cellStyle name="Calculation 13 51 2" xfId="19241" xr:uid="{00000000-0005-0000-0000-00008B0B0000}"/>
    <cellStyle name="Calculation 13 52" xfId="6589" xr:uid="{00000000-0005-0000-0000-00008C0B0000}"/>
    <cellStyle name="Calculation 13 52 2" xfId="19242" xr:uid="{00000000-0005-0000-0000-00008D0B0000}"/>
    <cellStyle name="Calculation 13 53" xfId="6590" xr:uid="{00000000-0005-0000-0000-00008E0B0000}"/>
    <cellStyle name="Calculation 13 53 2" xfId="19243" xr:uid="{00000000-0005-0000-0000-00008F0B0000}"/>
    <cellStyle name="Calculation 13 54" xfId="6591" xr:uid="{00000000-0005-0000-0000-0000900B0000}"/>
    <cellStyle name="Calculation 13 54 2" xfId="19244" xr:uid="{00000000-0005-0000-0000-0000910B0000}"/>
    <cellStyle name="Calculation 13 55" xfId="6592" xr:uid="{00000000-0005-0000-0000-0000920B0000}"/>
    <cellStyle name="Calculation 13 55 2" xfId="19245" xr:uid="{00000000-0005-0000-0000-0000930B0000}"/>
    <cellStyle name="Calculation 13 56" xfId="6593" xr:uid="{00000000-0005-0000-0000-0000940B0000}"/>
    <cellStyle name="Calculation 13 56 2" xfId="19246" xr:uid="{00000000-0005-0000-0000-0000950B0000}"/>
    <cellStyle name="Calculation 13 57" xfId="6594" xr:uid="{00000000-0005-0000-0000-0000960B0000}"/>
    <cellStyle name="Calculation 13 57 2" xfId="19247" xr:uid="{00000000-0005-0000-0000-0000970B0000}"/>
    <cellStyle name="Calculation 13 58" xfId="6595" xr:uid="{00000000-0005-0000-0000-0000980B0000}"/>
    <cellStyle name="Calculation 13 58 2" xfId="19248" xr:uid="{00000000-0005-0000-0000-0000990B0000}"/>
    <cellStyle name="Calculation 13 59" xfId="6596" xr:uid="{00000000-0005-0000-0000-00009A0B0000}"/>
    <cellStyle name="Calculation 13 59 2" xfId="19249" xr:uid="{00000000-0005-0000-0000-00009B0B0000}"/>
    <cellStyle name="Calculation 13 6" xfId="6597" xr:uid="{00000000-0005-0000-0000-00009C0B0000}"/>
    <cellStyle name="Calculation 13 6 2" xfId="19250" xr:uid="{00000000-0005-0000-0000-00009D0B0000}"/>
    <cellStyle name="Calculation 13 60" xfId="6598" xr:uid="{00000000-0005-0000-0000-00009E0B0000}"/>
    <cellStyle name="Calculation 13 60 2" xfId="19251" xr:uid="{00000000-0005-0000-0000-00009F0B0000}"/>
    <cellStyle name="Calculation 13 61" xfId="6599" xr:uid="{00000000-0005-0000-0000-0000A00B0000}"/>
    <cellStyle name="Calculation 13 61 2" xfId="19252" xr:uid="{00000000-0005-0000-0000-0000A10B0000}"/>
    <cellStyle name="Calculation 13 62" xfId="6600" xr:uid="{00000000-0005-0000-0000-0000A20B0000}"/>
    <cellStyle name="Calculation 13 62 2" xfId="19253" xr:uid="{00000000-0005-0000-0000-0000A30B0000}"/>
    <cellStyle name="Calculation 13 63" xfId="6601" xr:uid="{00000000-0005-0000-0000-0000A40B0000}"/>
    <cellStyle name="Calculation 13 63 2" xfId="19254" xr:uid="{00000000-0005-0000-0000-0000A50B0000}"/>
    <cellStyle name="Calculation 13 64" xfId="6602" xr:uid="{00000000-0005-0000-0000-0000A60B0000}"/>
    <cellStyle name="Calculation 13 64 2" xfId="19255" xr:uid="{00000000-0005-0000-0000-0000A70B0000}"/>
    <cellStyle name="Calculation 13 65" xfId="6603" xr:uid="{00000000-0005-0000-0000-0000A80B0000}"/>
    <cellStyle name="Calculation 13 65 2" xfId="19256" xr:uid="{00000000-0005-0000-0000-0000A90B0000}"/>
    <cellStyle name="Calculation 13 66" xfId="6604" xr:uid="{00000000-0005-0000-0000-0000AA0B0000}"/>
    <cellStyle name="Calculation 13 66 2" xfId="19257" xr:uid="{00000000-0005-0000-0000-0000AB0B0000}"/>
    <cellStyle name="Calculation 13 67" xfId="14050" xr:uid="{00000000-0005-0000-0000-0000AC0B0000}"/>
    <cellStyle name="Calculation 13 7" xfId="6605" xr:uid="{00000000-0005-0000-0000-0000AD0B0000}"/>
    <cellStyle name="Calculation 13 7 2" xfId="19258" xr:uid="{00000000-0005-0000-0000-0000AE0B0000}"/>
    <cellStyle name="Calculation 13 8" xfId="6606" xr:uid="{00000000-0005-0000-0000-0000AF0B0000}"/>
    <cellStyle name="Calculation 13 8 2" xfId="19259" xr:uid="{00000000-0005-0000-0000-0000B00B0000}"/>
    <cellStyle name="Calculation 13 9" xfId="6607" xr:uid="{00000000-0005-0000-0000-0000B10B0000}"/>
    <cellStyle name="Calculation 13 9 2" xfId="19260" xr:uid="{00000000-0005-0000-0000-0000B20B0000}"/>
    <cellStyle name="Calculation 14" xfId="1568" xr:uid="{00000000-0005-0000-0000-0000B30B0000}"/>
    <cellStyle name="Calculation 14 10" xfId="6608" xr:uid="{00000000-0005-0000-0000-0000B40B0000}"/>
    <cellStyle name="Calculation 14 10 2" xfId="19261" xr:uid="{00000000-0005-0000-0000-0000B50B0000}"/>
    <cellStyle name="Calculation 14 11" xfId="6609" xr:uid="{00000000-0005-0000-0000-0000B60B0000}"/>
    <cellStyle name="Calculation 14 11 2" xfId="19262" xr:uid="{00000000-0005-0000-0000-0000B70B0000}"/>
    <cellStyle name="Calculation 14 12" xfId="6610" xr:uid="{00000000-0005-0000-0000-0000B80B0000}"/>
    <cellStyle name="Calculation 14 12 2" xfId="19263" xr:uid="{00000000-0005-0000-0000-0000B90B0000}"/>
    <cellStyle name="Calculation 14 13" xfId="6611" xr:uid="{00000000-0005-0000-0000-0000BA0B0000}"/>
    <cellStyle name="Calculation 14 13 2" xfId="19264" xr:uid="{00000000-0005-0000-0000-0000BB0B0000}"/>
    <cellStyle name="Calculation 14 14" xfId="6612" xr:uid="{00000000-0005-0000-0000-0000BC0B0000}"/>
    <cellStyle name="Calculation 14 14 2" xfId="19265" xr:uid="{00000000-0005-0000-0000-0000BD0B0000}"/>
    <cellStyle name="Calculation 14 15" xfId="6613" xr:uid="{00000000-0005-0000-0000-0000BE0B0000}"/>
    <cellStyle name="Calculation 14 15 2" xfId="19266" xr:uid="{00000000-0005-0000-0000-0000BF0B0000}"/>
    <cellStyle name="Calculation 14 16" xfId="6614" xr:uid="{00000000-0005-0000-0000-0000C00B0000}"/>
    <cellStyle name="Calculation 14 16 2" xfId="19267" xr:uid="{00000000-0005-0000-0000-0000C10B0000}"/>
    <cellStyle name="Calculation 14 17" xfId="6615" xr:uid="{00000000-0005-0000-0000-0000C20B0000}"/>
    <cellStyle name="Calculation 14 17 2" xfId="19268" xr:uid="{00000000-0005-0000-0000-0000C30B0000}"/>
    <cellStyle name="Calculation 14 18" xfId="6616" xr:uid="{00000000-0005-0000-0000-0000C40B0000}"/>
    <cellStyle name="Calculation 14 18 2" xfId="19269" xr:uid="{00000000-0005-0000-0000-0000C50B0000}"/>
    <cellStyle name="Calculation 14 19" xfId="6617" xr:uid="{00000000-0005-0000-0000-0000C60B0000}"/>
    <cellStyle name="Calculation 14 19 2" xfId="19270" xr:uid="{00000000-0005-0000-0000-0000C70B0000}"/>
    <cellStyle name="Calculation 14 2" xfId="1569" xr:uid="{00000000-0005-0000-0000-0000C80B0000}"/>
    <cellStyle name="Calculation 14 2 2" xfId="6618" xr:uid="{00000000-0005-0000-0000-0000C90B0000}"/>
    <cellStyle name="Calculation 14 2 2 2" xfId="19271" xr:uid="{00000000-0005-0000-0000-0000CA0B0000}"/>
    <cellStyle name="Calculation 14 20" xfId="6619" xr:uid="{00000000-0005-0000-0000-0000CB0B0000}"/>
    <cellStyle name="Calculation 14 20 2" xfId="19272" xr:uid="{00000000-0005-0000-0000-0000CC0B0000}"/>
    <cellStyle name="Calculation 14 21" xfId="6620" xr:uid="{00000000-0005-0000-0000-0000CD0B0000}"/>
    <cellStyle name="Calculation 14 21 2" xfId="19273" xr:uid="{00000000-0005-0000-0000-0000CE0B0000}"/>
    <cellStyle name="Calculation 14 22" xfId="6621" xr:uid="{00000000-0005-0000-0000-0000CF0B0000}"/>
    <cellStyle name="Calculation 14 22 2" xfId="19274" xr:uid="{00000000-0005-0000-0000-0000D00B0000}"/>
    <cellStyle name="Calculation 14 23" xfId="6622" xr:uid="{00000000-0005-0000-0000-0000D10B0000}"/>
    <cellStyle name="Calculation 14 23 2" xfId="19275" xr:uid="{00000000-0005-0000-0000-0000D20B0000}"/>
    <cellStyle name="Calculation 14 24" xfId="6623" xr:uid="{00000000-0005-0000-0000-0000D30B0000}"/>
    <cellStyle name="Calculation 14 24 2" xfId="19276" xr:uid="{00000000-0005-0000-0000-0000D40B0000}"/>
    <cellStyle name="Calculation 14 25" xfId="6624" xr:uid="{00000000-0005-0000-0000-0000D50B0000}"/>
    <cellStyle name="Calculation 14 25 2" xfId="19277" xr:uid="{00000000-0005-0000-0000-0000D60B0000}"/>
    <cellStyle name="Calculation 14 26" xfId="6625" xr:uid="{00000000-0005-0000-0000-0000D70B0000}"/>
    <cellStyle name="Calculation 14 26 2" xfId="19278" xr:uid="{00000000-0005-0000-0000-0000D80B0000}"/>
    <cellStyle name="Calculation 14 27" xfId="6626" xr:uid="{00000000-0005-0000-0000-0000D90B0000}"/>
    <cellStyle name="Calculation 14 27 2" xfId="19279" xr:uid="{00000000-0005-0000-0000-0000DA0B0000}"/>
    <cellStyle name="Calculation 14 28" xfId="6627" xr:uid="{00000000-0005-0000-0000-0000DB0B0000}"/>
    <cellStyle name="Calculation 14 28 2" xfId="19280" xr:uid="{00000000-0005-0000-0000-0000DC0B0000}"/>
    <cellStyle name="Calculation 14 29" xfId="6628" xr:uid="{00000000-0005-0000-0000-0000DD0B0000}"/>
    <cellStyle name="Calculation 14 29 2" xfId="19281" xr:uid="{00000000-0005-0000-0000-0000DE0B0000}"/>
    <cellStyle name="Calculation 14 3" xfId="1570" xr:uid="{00000000-0005-0000-0000-0000DF0B0000}"/>
    <cellStyle name="Calculation 14 3 2" xfId="6629" xr:uid="{00000000-0005-0000-0000-0000E00B0000}"/>
    <cellStyle name="Calculation 14 3 2 2" xfId="19282" xr:uid="{00000000-0005-0000-0000-0000E10B0000}"/>
    <cellStyle name="Calculation 14 30" xfId="6630" xr:uid="{00000000-0005-0000-0000-0000E20B0000}"/>
    <cellStyle name="Calculation 14 30 2" xfId="19283" xr:uid="{00000000-0005-0000-0000-0000E30B0000}"/>
    <cellStyle name="Calculation 14 31" xfId="6631" xr:uid="{00000000-0005-0000-0000-0000E40B0000}"/>
    <cellStyle name="Calculation 14 31 2" xfId="19284" xr:uid="{00000000-0005-0000-0000-0000E50B0000}"/>
    <cellStyle name="Calculation 14 32" xfId="6632" xr:uid="{00000000-0005-0000-0000-0000E60B0000}"/>
    <cellStyle name="Calculation 14 32 2" xfId="19285" xr:uid="{00000000-0005-0000-0000-0000E70B0000}"/>
    <cellStyle name="Calculation 14 33" xfId="6633" xr:uid="{00000000-0005-0000-0000-0000E80B0000}"/>
    <cellStyle name="Calculation 14 33 2" xfId="19286" xr:uid="{00000000-0005-0000-0000-0000E90B0000}"/>
    <cellStyle name="Calculation 14 34" xfId="6634" xr:uid="{00000000-0005-0000-0000-0000EA0B0000}"/>
    <cellStyle name="Calculation 14 34 2" xfId="19287" xr:uid="{00000000-0005-0000-0000-0000EB0B0000}"/>
    <cellStyle name="Calculation 14 35" xfId="6635" xr:uid="{00000000-0005-0000-0000-0000EC0B0000}"/>
    <cellStyle name="Calculation 14 35 2" xfId="19288" xr:uid="{00000000-0005-0000-0000-0000ED0B0000}"/>
    <cellStyle name="Calculation 14 36" xfId="6636" xr:uid="{00000000-0005-0000-0000-0000EE0B0000}"/>
    <cellStyle name="Calculation 14 36 2" xfId="19289" xr:uid="{00000000-0005-0000-0000-0000EF0B0000}"/>
    <cellStyle name="Calculation 14 37" xfId="6637" xr:uid="{00000000-0005-0000-0000-0000F00B0000}"/>
    <cellStyle name="Calculation 14 37 2" xfId="19290" xr:uid="{00000000-0005-0000-0000-0000F10B0000}"/>
    <cellStyle name="Calculation 14 38" xfId="6638" xr:uid="{00000000-0005-0000-0000-0000F20B0000}"/>
    <cellStyle name="Calculation 14 38 2" xfId="19291" xr:uid="{00000000-0005-0000-0000-0000F30B0000}"/>
    <cellStyle name="Calculation 14 39" xfId="6639" xr:uid="{00000000-0005-0000-0000-0000F40B0000}"/>
    <cellStyle name="Calculation 14 39 2" xfId="19292" xr:uid="{00000000-0005-0000-0000-0000F50B0000}"/>
    <cellStyle name="Calculation 14 4" xfId="6640" xr:uid="{00000000-0005-0000-0000-0000F60B0000}"/>
    <cellStyle name="Calculation 14 4 2" xfId="17952" xr:uid="{00000000-0005-0000-0000-0000F70B0000}"/>
    <cellStyle name="Calculation 14 4 3" xfId="19293" xr:uid="{00000000-0005-0000-0000-0000F80B0000}"/>
    <cellStyle name="Calculation 14 40" xfId="6641" xr:uid="{00000000-0005-0000-0000-0000F90B0000}"/>
    <cellStyle name="Calculation 14 40 2" xfId="19294" xr:uid="{00000000-0005-0000-0000-0000FA0B0000}"/>
    <cellStyle name="Calculation 14 41" xfId="6642" xr:uid="{00000000-0005-0000-0000-0000FB0B0000}"/>
    <cellStyle name="Calculation 14 41 2" xfId="19295" xr:uid="{00000000-0005-0000-0000-0000FC0B0000}"/>
    <cellStyle name="Calculation 14 42" xfId="6643" xr:uid="{00000000-0005-0000-0000-0000FD0B0000}"/>
    <cellStyle name="Calculation 14 42 2" xfId="19296" xr:uid="{00000000-0005-0000-0000-0000FE0B0000}"/>
    <cellStyle name="Calculation 14 43" xfId="6644" xr:uid="{00000000-0005-0000-0000-0000FF0B0000}"/>
    <cellStyle name="Calculation 14 43 2" xfId="19297" xr:uid="{00000000-0005-0000-0000-0000000C0000}"/>
    <cellStyle name="Calculation 14 44" xfId="6645" xr:uid="{00000000-0005-0000-0000-0000010C0000}"/>
    <cellStyle name="Calculation 14 44 2" xfId="19298" xr:uid="{00000000-0005-0000-0000-0000020C0000}"/>
    <cellStyle name="Calculation 14 45" xfId="6646" xr:uid="{00000000-0005-0000-0000-0000030C0000}"/>
    <cellStyle name="Calculation 14 45 2" xfId="19299" xr:uid="{00000000-0005-0000-0000-0000040C0000}"/>
    <cellStyle name="Calculation 14 46" xfId="6647" xr:uid="{00000000-0005-0000-0000-0000050C0000}"/>
    <cellStyle name="Calculation 14 46 2" xfId="19300" xr:uid="{00000000-0005-0000-0000-0000060C0000}"/>
    <cellStyle name="Calculation 14 47" xfId="6648" xr:uid="{00000000-0005-0000-0000-0000070C0000}"/>
    <cellStyle name="Calculation 14 47 2" xfId="19301" xr:uid="{00000000-0005-0000-0000-0000080C0000}"/>
    <cellStyle name="Calculation 14 48" xfId="6649" xr:uid="{00000000-0005-0000-0000-0000090C0000}"/>
    <cellStyle name="Calculation 14 48 2" xfId="19302" xr:uid="{00000000-0005-0000-0000-00000A0C0000}"/>
    <cellStyle name="Calculation 14 49" xfId="6650" xr:uid="{00000000-0005-0000-0000-00000B0C0000}"/>
    <cellStyle name="Calculation 14 49 2" xfId="19303" xr:uid="{00000000-0005-0000-0000-00000C0C0000}"/>
    <cellStyle name="Calculation 14 5" xfId="6651" xr:uid="{00000000-0005-0000-0000-00000D0C0000}"/>
    <cellStyle name="Calculation 14 5 2" xfId="19304" xr:uid="{00000000-0005-0000-0000-00000E0C0000}"/>
    <cellStyle name="Calculation 14 50" xfId="6652" xr:uid="{00000000-0005-0000-0000-00000F0C0000}"/>
    <cellStyle name="Calculation 14 50 2" xfId="19305" xr:uid="{00000000-0005-0000-0000-0000100C0000}"/>
    <cellStyle name="Calculation 14 51" xfId="6653" xr:uid="{00000000-0005-0000-0000-0000110C0000}"/>
    <cellStyle name="Calculation 14 51 2" xfId="19306" xr:uid="{00000000-0005-0000-0000-0000120C0000}"/>
    <cellStyle name="Calculation 14 52" xfId="6654" xr:uid="{00000000-0005-0000-0000-0000130C0000}"/>
    <cellStyle name="Calculation 14 52 2" xfId="19307" xr:uid="{00000000-0005-0000-0000-0000140C0000}"/>
    <cellStyle name="Calculation 14 53" xfId="6655" xr:uid="{00000000-0005-0000-0000-0000150C0000}"/>
    <cellStyle name="Calculation 14 53 2" xfId="19308" xr:uid="{00000000-0005-0000-0000-0000160C0000}"/>
    <cellStyle name="Calculation 14 54" xfId="6656" xr:uid="{00000000-0005-0000-0000-0000170C0000}"/>
    <cellStyle name="Calculation 14 54 2" xfId="19309" xr:uid="{00000000-0005-0000-0000-0000180C0000}"/>
    <cellStyle name="Calculation 14 55" xfId="6657" xr:uid="{00000000-0005-0000-0000-0000190C0000}"/>
    <cellStyle name="Calculation 14 55 2" xfId="19310" xr:uid="{00000000-0005-0000-0000-00001A0C0000}"/>
    <cellStyle name="Calculation 14 56" xfId="6658" xr:uid="{00000000-0005-0000-0000-00001B0C0000}"/>
    <cellStyle name="Calculation 14 56 2" xfId="19311" xr:uid="{00000000-0005-0000-0000-00001C0C0000}"/>
    <cellStyle name="Calculation 14 57" xfId="6659" xr:uid="{00000000-0005-0000-0000-00001D0C0000}"/>
    <cellStyle name="Calculation 14 57 2" xfId="19312" xr:uid="{00000000-0005-0000-0000-00001E0C0000}"/>
    <cellStyle name="Calculation 14 58" xfId="6660" xr:uid="{00000000-0005-0000-0000-00001F0C0000}"/>
    <cellStyle name="Calculation 14 58 2" xfId="19313" xr:uid="{00000000-0005-0000-0000-0000200C0000}"/>
    <cellStyle name="Calculation 14 59" xfId="6661" xr:uid="{00000000-0005-0000-0000-0000210C0000}"/>
    <cellStyle name="Calculation 14 59 2" xfId="19314" xr:uid="{00000000-0005-0000-0000-0000220C0000}"/>
    <cellStyle name="Calculation 14 6" xfId="6662" xr:uid="{00000000-0005-0000-0000-0000230C0000}"/>
    <cellStyle name="Calculation 14 6 2" xfId="19315" xr:uid="{00000000-0005-0000-0000-0000240C0000}"/>
    <cellStyle name="Calculation 14 60" xfId="6663" xr:uid="{00000000-0005-0000-0000-0000250C0000}"/>
    <cellStyle name="Calculation 14 60 2" xfId="19316" xr:uid="{00000000-0005-0000-0000-0000260C0000}"/>
    <cellStyle name="Calculation 14 61" xfId="6664" xr:uid="{00000000-0005-0000-0000-0000270C0000}"/>
    <cellStyle name="Calculation 14 61 2" xfId="19317" xr:uid="{00000000-0005-0000-0000-0000280C0000}"/>
    <cellStyle name="Calculation 14 62" xfId="6665" xr:uid="{00000000-0005-0000-0000-0000290C0000}"/>
    <cellStyle name="Calculation 14 62 2" xfId="19318" xr:uid="{00000000-0005-0000-0000-00002A0C0000}"/>
    <cellStyle name="Calculation 14 63" xfId="6666" xr:uid="{00000000-0005-0000-0000-00002B0C0000}"/>
    <cellStyle name="Calculation 14 63 2" xfId="19319" xr:uid="{00000000-0005-0000-0000-00002C0C0000}"/>
    <cellStyle name="Calculation 14 64" xfId="6667" xr:uid="{00000000-0005-0000-0000-00002D0C0000}"/>
    <cellStyle name="Calculation 14 64 2" xfId="19320" xr:uid="{00000000-0005-0000-0000-00002E0C0000}"/>
    <cellStyle name="Calculation 14 65" xfId="6668" xr:uid="{00000000-0005-0000-0000-00002F0C0000}"/>
    <cellStyle name="Calculation 14 65 2" xfId="19321" xr:uid="{00000000-0005-0000-0000-0000300C0000}"/>
    <cellStyle name="Calculation 14 66" xfId="6669" xr:uid="{00000000-0005-0000-0000-0000310C0000}"/>
    <cellStyle name="Calculation 14 66 2" xfId="19322" xr:uid="{00000000-0005-0000-0000-0000320C0000}"/>
    <cellStyle name="Calculation 14 67" xfId="14051" xr:uid="{00000000-0005-0000-0000-0000330C0000}"/>
    <cellStyle name="Calculation 14 7" xfId="6670" xr:uid="{00000000-0005-0000-0000-0000340C0000}"/>
    <cellStyle name="Calculation 14 7 2" xfId="19323" xr:uid="{00000000-0005-0000-0000-0000350C0000}"/>
    <cellStyle name="Calculation 14 8" xfId="6671" xr:uid="{00000000-0005-0000-0000-0000360C0000}"/>
    <cellStyle name="Calculation 14 8 2" xfId="19324" xr:uid="{00000000-0005-0000-0000-0000370C0000}"/>
    <cellStyle name="Calculation 14 9" xfId="6672" xr:uid="{00000000-0005-0000-0000-0000380C0000}"/>
    <cellStyle name="Calculation 14 9 2" xfId="19325" xr:uid="{00000000-0005-0000-0000-0000390C0000}"/>
    <cellStyle name="Calculation 15" xfId="1571" xr:uid="{00000000-0005-0000-0000-00003A0C0000}"/>
    <cellStyle name="Calculation 15 10" xfId="6673" xr:uid="{00000000-0005-0000-0000-00003B0C0000}"/>
    <cellStyle name="Calculation 15 10 2" xfId="19326" xr:uid="{00000000-0005-0000-0000-00003C0C0000}"/>
    <cellStyle name="Calculation 15 11" xfId="6674" xr:uid="{00000000-0005-0000-0000-00003D0C0000}"/>
    <cellStyle name="Calculation 15 11 2" xfId="19327" xr:uid="{00000000-0005-0000-0000-00003E0C0000}"/>
    <cellStyle name="Calculation 15 12" xfId="6675" xr:uid="{00000000-0005-0000-0000-00003F0C0000}"/>
    <cellStyle name="Calculation 15 12 2" xfId="19328" xr:uid="{00000000-0005-0000-0000-0000400C0000}"/>
    <cellStyle name="Calculation 15 13" xfId="6676" xr:uid="{00000000-0005-0000-0000-0000410C0000}"/>
    <cellStyle name="Calculation 15 13 2" xfId="19329" xr:uid="{00000000-0005-0000-0000-0000420C0000}"/>
    <cellStyle name="Calculation 15 14" xfId="6677" xr:uid="{00000000-0005-0000-0000-0000430C0000}"/>
    <cellStyle name="Calculation 15 14 2" xfId="19330" xr:uid="{00000000-0005-0000-0000-0000440C0000}"/>
    <cellStyle name="Calculation 15 15" xfId="6678" xr:uid="{00000000-0005-0000-0000-0000450C0000}"/>
    <cellStyle name="Calculation 15 15 2" xfId="19331" xr:uid="{00000000-0005-0000-0000-0000460C0000}"/>
    <cellStyle name="Calculation 15 16" xfId="6679" xr:uid="{00000000-0005-0000-0000-0000470C0000}"/>
    <cellStyle name="Calculation 15 16 2" xfId="19332" xr:uid="{00000000-0005-0000-0000-0000480C0000}"/>
    <cellStyle name="Calculation 15 17" xfId="6680" xr:uid="{00000000-0005-0000-0000-0000490C0000}"/>
    <cellStyle name="Calculation 15 17 2" xfId="19333" xr:uid="{00000000-0005-0000-0000-00004A0C0000}"/>
    <cellStyle name="Calculation 15 18" xfId="6681" xr:uid="{00000000-0005-0000-0000-00004B0C0000}"/>
    <cellStyle name="Calculation 15 18 2" xfId="19334" xr:uid="{00000000-0005-0000-0000-00004C0C0000}"/>
    <cellStyle name="Calculation 15 19" xfId="6682" xr:uid="{00000000-0005-0000-0000-00004D0C0000}"/>
    <cellStyle name="Calculation 15 19 2" xfId="19335" xr:uid="{00000000-0005-0000-0000-00004E0C0000}"/>
    <cellStyle name="Calculation 15 2" xfId="1572" xr:uid="{00000000-0005-0000-0000-00004F0C0000}"/>
    <cellStyle name="Calculation 15 2 2" xfId="6683" xr:uid="{00000000-0005-0000-0000-0000500C0000}"/>
    <cellStyle name="Calculation 15 2 2 2" xfId="19336" xr:uid="{00000000-0005-0000-0000-0000510C0000}"/>
    <cellStyle name="Calculation 15 20" xfId="6684" xr:uid="{00000000-0005-0000-0000-0000520C0000}"/>
    <cellStyle name="Calculation 15 20 2" xfId="19337" xr:uid="{00000000-0005-0000-0000-0000530C0000}"/>
    <cellStyle name="Calculation 15 21" xfId="6685" xr:uid="{00000000-0005-0000-0000-0000540C0000}"/>
    <cellStyle name="Calculation 15 21 2" xfId="19338" xr:uid="{00000000-0005-0000-0000-0000550C0000}"/>
    <cellStyle name="Calculation 15 22" xfId="6686" xr:uid="{00000000-0005-0000-0000-0000560C0000}"/>
    <cellStyle name="Calculation 15 22 2" xfId="19339" xr:uid="{00000000-0005-0000-0000-0000570C0000}"/>
    <cellStyle name="Calculation 15 23" xfId="6687" xr:uid="{00000000-0005-0000-0000-0000580C0000}"/>
    <cellStyle name="Calculation 15 23 2" xfId="19340" xr:uid="{00000000-0005-0000-0000-0000590C0000}"/>
    <cellStyle name="Calculation 15 24" xfId="6688" xr:uid="{00000000-0005-0000-0000-00005A0C0000}"/>
    <cellStyle name="Calculation 15 24 2" xfId="19341" xr:uid="{00000000-0005-0000-0000-00005B0C0000}"/>
    <cellStyle name="Calculation 15 25" xfId="6689" xr:uid="{00000000-0005-0000-0000-00005C0C0000}"/>
    <cellStyle name="Calculation 15 25 2" xfId="19342" xr:uid="{00000000-0005-0000-0000-00005D0C0000}"/>
    <cellStyle name="Calculation 15 26" xfId="6690" xr:uid="{00000000-0005-0000-0000-00005E0C0000}"/>
    <cellStyle name="Calculation 15 26 2" xfId="19343" xr:uid="{00000000-0005-0000-0000-00005F0C0000}"/>
    <cellStyle name="Calculation 15 27" xfId="6691" xr:uid="{00000000-0005-0000-0000-0000600C0000}"/>
    <cellStyle name="Calculation 15 27 2" xfId="19344" xr:uid="{00000000-0005-0000-0000-0000610C0000}"/>
    <cellStyle name="Calculation 15 28" xfId="6692" xr:uid="{00000000-0005-0000-0000-0000620C0000}"/>
    <cellStyle name="Calculation 15 28 2" xfId="19345" xr:uid="{00000000-0005-0000-0000-0000630C0000}"/>
    <cellStyle name="Calculation 15 29" xfId="6693" xr:uid="{00000000-0005-0000-0000-0000640C0000}"/>
    <cellStyle name="Calculation 15 29 2" xfId="19346" xr:uid="{00000000-0005-0000-0000-0000650C0000}"/>
    <cellStyle name="Calculation 15 3" xfId="1573" xr:uid="{00000000-0005-0000-0000-0000660C0000}"/>
    <cellStyle name="Calculation 15 3 2" xfId="6694" xr:uid="{00000000-0005-0000-0000-0000670C0000}"/>
    <cellStyle name="Calculation 15 3 2 2" xfId="19347" xr:uid="{00000000-0005-0000-0000-0000680C0000}"/>
    <cellStyle name="Calculation 15 30" xfId="6695" xr:uid="{00000000-0005-0000-0000-0000690C0000}"/>
    <cellStyle name="Calculation 15 30 2" xfId="19348" xr:uid="{00000000-0005-0000-0000-00006A0C0000}"/>
    <cellStyle name="Calculation 15 31" xfId="6696" xr:uid="{00000000-0005-0000-0000-00006B0C0000}"/>
    <cellStyle name="Calculation 15 31 2" xfId="19349" xr:uid="{00000000-0005-0000-0000-00006C0C0000}"/>
    <cellStyle name="Calculation 15 32" xfId="6697" xr:uid="{00000000-0005-0000-0000-00006D0C0000}"/>
    <cellStyle name="Calculation 15 32 2" xfId="19350" xr:uid="{00000000-0005-0000-0000-00006E0C0000}"/>
    <cellStyle name="Calculation 15 33" xfId="6698" xr:uid="{00000000-0005-0000-0000-00006F0C0000}"/>
    <cellStyle name="Calculation 15 33 2" xfId="19351" xr:uid="{00000000-0005-0000-0000-0000700C0000}"/>
    <cellStyle name="Calculation 15 34" xfId="6699" xr:uid="{00000000-0005-0000-0000-0000710C0000}"/>
    <cellStyle name="Calculation 15 34 2" xfId="19352" xr:uid="{00000000-0005-0000-0000-0000720C0000}"/>
    <cellStyle name="Calculation 15 35" xfId="6700" xr:uid="{00000000-0005-0000-0000-0000730C0000}"/>
    <cellStyle name="Calculation 15 35 2" xfId="19353" xr:uid="{00000000-0005-0000-0000-0000740C0000}"/>
    <cellStyle name="Calculation 15 36" xfId="6701" xr:uid="{00000000-0005-0000-0000-0000750C0000}"/>
    <cellStyle name="Calculation 15 36 2" xfId="19354" xr:uid="{00000000-0005-0000-0000-0000760C0000}"/>
    <cellStyle name="Calculation 15 37" xfId="6702" xr:uid="{00000000-0005-0000-0000-0000770C0000}"/>
    <cellStyle name="Calculation 15 37 2" xfId="19355" xr:uid="{00000000-0005-0000-0000-0000780C0000}"/>
    <cellStyle name="Calculation 15 38" xfId="6703" xr:uid="{00000000-0005-0000-0000-0000790C0000}"/>
    <cellStyle name="Calculation 15 38 2" xfId="19356" xr:uid="{00000000-0005-0000-0000-00007A0C0000}"/>
    <cellStyle name="Calculation 15 39" xfId="6704" xr:uid="{00000000-0005-0000-0000-00007B0C0000}"/>
    <cellStyle name="Calculation 15 39 2" xfId="19357" xr:uid="{00000000-0005-0000-0000-00007C0C0000}"/>
    <cellStyle name="Calculation 15 4" xfId="6705" xr:uid="{00000000-0005-0000-0000-00007D0C0000}"/>
    <cellStyle name="Calculation 15 4 2" xfId="17953" xr:uid="{00000000-0005-0000-0000-00007E0C0000}"/>
    <cellStyle name="Calculation 15 4 3" xfId="19358" xr:uid="{00000000-0005-0000-0000-00007F0C0000}"/>
    <cellStyle name="Calculation 15 40" xfId="6706" xr:uid="{00000000-0005-0000-0000-0000800C0000}"/>
    <cellStyle name="Calculation 15 40 2" xfId="19359" xr:uid="{00000000-0005-0000-0000-0000810C0000}"/>
    <cellStyle name="Calculation 15 41" xfId="6707" xr:uid="{00000000-0005-0000-0000-0000820C0000}"/>
    <cellStyle name="Calculation 15 41 2" xfId="19360" xr:uid="{00000000-0005-0000-0000-0000830C0000}"/>
    <cellStyle name="Calculation 15 42" xfId="6708" xr:uid="{00000000-0005-0000-0000-0000840C0000}"/>
    <cellStyle name="Calculation 15 42 2" xfId="19361" xr:uid="{00000000-0005-0000-0000-0000850C0000}"/>
    <cellStyle name="Calculation 15 43" xfId="6709" xr:uid="{00000000-0005-0000-0000-0000860C0000}"/>
    <cellStyle name="Calculation 15 43 2" xfId="19362" xr:uid="{00000000-0005-0000-0000-0000870C0000}"/>
    <cellStyle name="Calculation 15 44" xfId="6710" xr:uid="{00000000-0005-0000-0000-0000880C0000}"/>
    <cellStyle name="Calculation 15 44 2" xfId="19363" xr:uid="{00000000-0005-0000-0000-0000890C0000}"/>
    <cellStyle name="Calculation 15 45" xfId="6711" xr:uid="{00000000-0005-0000-0000-00008A0C0000}"/>
    <cellStyle name="Calculation 15 45 2" xfId="19364" xr:uid="{00000000-0005-0000-0000-00008B0C0000}"/>
    <cellStyle name="Calculation 15 46" xfId="6712" xr:uid="{00000000-0005-0000-0000-00008C0C0000}"/>
    <cellStyle name="Calculation 15 46 2" xfId="19365" xr:uid="{00000000-0005-0000-0000-00008D0C0000}"/>
    <cellStyle name="Calculation 15 47" xfId="6713" xr:uid="{00000000-0005-0000-0000-00008E0C0000}"/>
    <cellStyle name="Calculation 15 47 2" xfId="19366" xr:uid="{00000000-0005-0000-0000-00008F0C0000}"/>
    <cellStyle name="Calculation 15 48" xfId="6714" xr:uid="{00000000-0005-0000-0000-0000900C0000}"/>
    <cellStyle name="Calculation 15 48 2" xfId="19367" xr:uid="{00000000-0005-0000-0000-0000910C0000}"/>
    <cellStyle name="Calculation 15 49" xfId="6715" xr:uid="{00000000-0005-0000-0000-0000920C0000}"/>
    <cellStyle name="Calculation 15 49 2" xfId="19368" xr:uid="{00000000-0005-0000-0000-0000930C0000}"/>
    <cellStyle name="Calculation 15 5" xfId="6716" xr:uid="{00000000-0005-0000-0000-0000940C0000}"/>
    <cellStyle name="Calculation 15 5 2" xfId="19369" xr:uid="{00000000-0005-0000-0000-0000950C0000}"/>
    <cellStyle name="Calculation 15 50" xfId="6717" xr:uid="{00000000-0005-0000-0000-0000960C0000}"/>
    <cellStyle name="Calculation 15 50 2" xfId="19370" xr:uid="{00000000-0005-0000-0000-0000970C0000}"/>
    <cellStyle name="Calculation 15 51" xfId="6718" xr:uid="{00000000-0005-0000-0000-0000980C0000}"/>
    <cellStyle name="Calculation 15 51 2" xfId="19371" xr:uid="{00000000-0005-0000-0000-0000990C0000}"/>
    <cellStyle name="Calculation 15 52" xfId="6719" xr:uid="{00000000-0005-0000-0000-00009A0C0000}"/>
    <cellStyle name="Calculation 15 52 2" xfId="19372" xr:uid="{00000000-0005-0000-0000-00009B0C0000}"/>
    <cellStyle name="Calculation 15 53" xfId="6720" xr:uid="{00000000-0005-0000-0000-00009C0C0000}"/>
    <cellStyle name="Calculation 15 53 2" xfId="19373" xr:uid="{00000000-0005-0000-0000-00009D0C0000}"/>
    <cellStyle name="Calculation 15 54" xfId="6721" xr:uid="{00000000-0005-0000-0000-00009E0C0000}"/>
    <cellStyle name="Calculation 15 54 2" xfId="19374" xr:uid="{00000000-0005-0000-0000-00009F0C0000}"/>
    <cellStyle name="Calculation 15 55" xfId="6722" xr:uid="{00000000-0005-0000-0000-0000A00C0000}"/>
    <cellStyle name="Calculation 15 55 2" xfId="19375" xr:uid="{00000000-0005-0000-0000-0000A10C0000}"/>
    <cellStyle name="Calculation 15 56" xfId="6723" xr:uid="{00000000-0005-0000-0000-0000A20C0000}"/>
    <cellStyle name="Calculation 15 56 2" xfId="19376" xr:uid="{00000000-0005-0000-0000-0000A30C0000}"/>
    <cellStyle name="Calculation 15 57" xfId="6724" xr:uid="{00000000-0005-0000-0000-0000A40C0000}"/>
    <cellStyle name="Calculation 15 57 2" xfId="19377" xr:uid="{00000000-0005-0000-0000-0000A50C0000}"/>
    <cellStyle name="Calculation 15 58" xfId="6725" xr:uid="{00000000-0005-0000-0000-0000A60C0000}"/>
    <cellStyle name="Calculation 15 58 2" xfId="19378" xr:uid="{00000000-0005-0000-0000-0000A70C0000}"/>
    <cellStyle name="Calculation 15 59" xfId="6726" xr:uid="{00000000-0005-0000-0000-0000A80C0000}"/>
    <cellStyle name="Calculation 15 59 2" xfId="19379" xr:uid="{00000000-0005-0000-0000-0000A90C0000}"/>
    <cellStyle name="Calculation 15 6" xfId="6727" xr:uid="{00000000-0005-0000-0000-0000AA0C0000}"/>
    <cellStyle name="Calculation 15 6 2" xfId="19380" xr:uid="{00000000-0005-0000-0000-0000AB0C0000}"/>
    <cellStyle name="Calculation 15 60" xfId="6728" xr:uid="{00000000-0005-0000-0000-0000AC0C0000}"/>
    <cellStyle name="Calculation 15 60 2" xfId="19381" xr:uid="{00000000-0005-0000-0000-0000AD0C0000}"/>
    <cellStyle name="Calculation 15 61" xfId="6729" xr:uid="{00000000-0005-0000-0000-0000AE0C0000}"/>
    <cellStyle name="Calculation 15 61 2" xfId="19382" xr:uid="{00000000-0005-0000-0000-0000AF0C0000}"/>
    <cellStyle name="Calculation 15 62" xfId="6730" xr:uid="{00000000-0005-0000-0000-0000B00C0000}"/>
    <cellStyle name="Calculation 15 62 2" xfId="19383" xr:uid="{00000000-0005-0000-0000-0000B10C0000}"/>
    <cellStyle name="Calculation 15 63" xfId="6731" xr:uid="{00000000-0005-0000-0000-0000B20C0000}"/>
    <cellStyle name="Calculation 15 63 2" xfId="19384" xr:uid="{00000000-0005-0000-0000-0000B30C0000}"/>
    <cellStyle name="Calculation 15 64" xfId="6732" xr:uid="{00000000-0005-0000-0000-0000B40C0000}"/>
    <cellStyle name="Calculation 15 64 2" xfId="19385" xr:uid="{00000000-0005-0000-0000-0000B50C0000}"/>
    <cellStyle name="Calculation 15 65" xfId="6733" xr:uid="{00000000-0005-0000-0000-0000B60C0000}"/>
    <cellStyle name="Calculation 15 65 2" xfId="19386" xr:uid="{00000000-0005-0000-0000-0000B70C0000}"/>
    <cellStyle name="Calculation 15 66" xfId="6734" xr:uid="{00000000-0005-0000-0000-0000B80C0000}"/>
    <cellStyle name="Calculation 15 66 2" xfId="19387" xr:uid="{00000000-0005-0000-0000-0000B90C0000}"/>
    <cellStyle name="Calculation 15 67" xfId="14052" xr:uid="{00000000-0005-0000-0000-0000BA0C0000}"/>
    <cellStyle name="Calculation 15 7" xfId="6735" xr:uid="{00000000-0005-0000-0000-0000BB0C0000}"/>
    <cellStyle name="Calculation 15 7 2" xfId="19388" xr:uid="{00000000-0005-0000-0000-0000BC0C0000}"/>
    <cellStyle name="Calculation 15 8" xfId="6736" xr:uid="{00000000-0005-0000-0000-0000BD0C0000}"/>
    <cellStyle name="Calculation 15 8 2" xfId="19389" xr:uid="{00000000-0005-0000-0000-0000BE0C0000}"/>
    <cellStyle name="Calculation 15 9" xfId="6737" xr:uid="{00000000-0005-0000-0000-0000BF0C0000}"/>
    <cellStyle name="Calculation 15 9 2" xfId="19390" xr:uid="{00000000-0005-0000-0000-0000C00C0000}"/>
    <cellStyle name="Calculation 16" xfId="1574" xr:uid="{00000000-0005-0000-0000-0000C10C0000}"/>
    <cellStyle name="Calculation 16 10" xfId="6738" xr:uid="{00000000-0005-0000-0000-0000C20C0000}"/>
    <cellStyle name="Calculation 16 10 2" xfId="19391" xr:uid="{00000000-0005-0000-0000-0000C30C0000}"/>
    <cellStyle name="Calculation 16 11" xfId="6739" xr:uid="{00000000-0005-0000-0000-0000C40C0000}"/>
    <cellStyle name="Calculation 16 11 2" xfId="19392" xr:uid="{00000000-0005-0000-0000-0000C50C0000}"/>
    <cellStyle name="Calculation 16 12" xfId="6740" xr:uid="{00000000-0005-0000-0000-0000C60C0000}"/>
    <cellStyle name="Calculation 16 12 2" xfId="19393" xr:uid="{00000000-0005-0000-0000-0000C70C0000}"/>
    <cellStyle name="Calculation 16 13" xfId="6741" xr:uid="{00000000-0005-0000-0000-0000C80C0000}"/>
    <cellStyle name="Calculation 16 13 2" xfId="19394" xr:uid="{00000000-0005-0000-0000-0000C90C0000}"/>
    <cellStyle name="Calculation 16 14" xfId="6742" xr:uid="{00000000-0005-0000-0000-0000CA0C0000}"/>
    <cellStyle name="Calculation 16 14 2" xfId="19395" xr:uid="{00000000-0005-0000-0000-0000CB0C0000}"/>
    <cellStyle name="Calculation 16 15" xfId="6743" xr:uid="{00000000-0005-0000-0000-0000CC0C0000}"/>
    <cellStyle name="Calculation 16 15 2" xfId="19396" xr:uid="{00000000-0005-0000-0000-0000CD0C0000}"/>
    <cellStyle name="Calculation 16 16" xfId="6744" xr:uid="{00000000-0005-0000-0000-0000CE0C0000}"/>
    <cellStyle name="Calculation 16 16 2" xfId="19397" xr:uid="{00000000-0005-0000-0000-0000CF0C0000}"/>
    <cellStyle name="Calculation 16 17" xfId="6745" xr:uid="{00000000-0005-0000-0000-0000D00C0000}"/>
    <cellStyle name="Calculation 16 17 2" xfId="19398" xr:uid="{00000000-0005-0000-0000-0000D10C0000}"/>
    <cellStyle name="Calculation 16 18" xfId="6746" xr:uid="{00000000-0005-0000-0000-0000D20C0000}"/>
    <cellStyle name="Calculation 16 18 2" xfId="19399" xr:uid="{00000000-0005-0000-0000-0000D30C0000}"/>
    <cellStyle name="Calculation 16 19" xfId="6747" xr:uid="{00000000-0005-0000-0000-0000D40C0000}"/>
    <cellStyle name="Calculation 16 19 2" xfId="19400" xr:uid="{00000000-0005-0000-0000-0000D50C0000}"/>
    <cellStyle name="Calculation 16 2" xfId="1575" xr:uid="{00000000-0005-0000-0000-0000D60C0000}"/>
    <cellStyle name="Calculation 16 2 2" xfId="6748" xr:uid="{00000000-0005-0000-0000-0000D70C0000}"/>
    <cellStyle name="Calculation 16 2 2 2" xfId="19401" xr:uid="{00000000-0005-0000-0000-0000D80C0000}"/>
    <cellStyle name="Calculation 16 20" xfId="6749" xr:uid="{00000000-0005-0000-0000-0000D90C0000}"/>
    <cellStyle name="Calculation 16 20 2" xfId="19402" xr:uid="{00000000-0005-0000-0000-0000DA0C0000}"/>
    <cellStyle name="Calculation 16 21" xfId="6750" xr:uid="{00000000-0005-0000-0000-0000DB0C0000}"/>
    <cellStyle name="Calculation 16 21 2" xfId="19403" xr:uid="{00000000-0005-0000-0000-0000DC0C0000}"/>
    <cellStyle name="Calculation 16 22" xfId="6751" xr:uid="{00000000-0005-0000-0000-0000DD0C0000}"/>
    <cellStyle name="Calculation 16 22 2" xfId="19404" xr:uid="{00000000-0005-0000-0000-0000DE0C0000}"/>
    <cellStyle name="Calculation 16 23" xfId="6752" xr:uid="{00000000-0005-0000-0000-0000DF0C0000}"/>
    <cellStyle name="Calculation 16 23 2" xfId="19405" xr:uid="{00000000-0005-0000-0000-0000E00C0000}"/>
    <cellStyle name="Calculation 16 24" xfId="6753" xr:uid="{00000000-0005-0000-0000-0000E10C0000}"/>
    <cellStyle name="Calculation 16 24 2" xfId="19406" xr:uid="{00000000-0005-0000-0000-0000E20C0000}"/>
    <cellStyle name="Calculation 16 25" xfId="6754" xr:uid="{00000000-0005-0000-0000-0000E30C0000}"/>
    <cellStyle name="Calculation 16 25 2" xfId="19407" xr:uid="{00000000-0005-0000-0000-0000E40C0000}"/>
    <cellStyle name="Calculation 16 26" xfId="6755" xr:uid="{00000000-0005-0000-0000-0000E50C0000}"/>
    <cellStyle name="Calculation 16 26 2" xfId="19408" xr:uid="{00000000-0005-0000-0000-0000E60C0000}"/>
    <cellStyle name="Calculation 16 27" xfId="6756" xr:uid="{00000000-0005-0000-0000-0000E70C0000}"/>
    <cellStyle name="Calculation 16 27 2" xfId="19409" xr:uid="{00000000-0005-0000-0000-0000E80C0000}"/>
    <cellStyle name="Calculation 16 28" xfId="6757" xr:uid="{00000000-0005-0000-0000-0000E90C0000}"/>
    <cellStyle name="Calculation 16 28 2" xfId="19410" xr:uid="{00000000-0005-0000-0000-0000EA0C0000}"/>
    <cellStyle name="Calculation 16 29" xfId="6758" xr:uid="{00000000-0005-0000-0000-0000EB0C0000}"/>
    <cellStyle name="Calculation 16 29 2" xfId="19411" xr:uid="{00000000-0005-0000-0000-0000EC0C0000}"/>
    <cellStyle name="Calculation 16 3" xfId="1576" xr:uid="{00000000-0005-0000-0000-0000ED0C0000}"/>
    <cellStyle name="Calculation 16 3 2" xfId="6759" xr:uid="{00000000-0005-0000-0000-0000EE0C0000}"/>
    <cellStyle name="Calculation 16 3 2 2" xfId="19412" xr:uid="{00000000-0005-0000-0000-0000EF0C0000}"/>
    <cellStyle name="Calculation 16 30" xfId="6760" xr:uid="{00000000-0005-0000-0000-0000F00C0000}"/>
    <cellStyle name="Calculation 16 30 2" xfId="19413" xr:uid="{00000000-0005-0000-0000-0000F10C0000}"/>
    <cellStyle name="Calculation 16 31" xfId="6761" xr:uid="{00000000-0005-0000-0000-0000F20C0000}"/>
    <cellStyle name="Calculation 16 31 2" xfId="19414" xr:uid="{00000000-0005-0000-0000-0000F30C0000}"/>
    <cellStyle name="Calculation 16 32" xfId="6762" xr:uid="{00000000-0005-0000-0000-0000F40C0000}"/>
    <cellStyle name="Calculation 16 32 2" xfId="19415" xr:uid="{00000000-0005-0000-0000-0000F50C0000}"/>
    <cellStyle name="Calculation 16 33" xfId="6763" xr:uid="{00000000-0005-0000-0000-0000F60C0000}"/>
    <cellStyle name="Calculation 16 33 2" xfId="19416" xr:uid="{00000000-0005-0000-0000-0000F70C0000}"/>
    <cellStyle name="Calculation 16 34" xfId="6764" xr:uid="{00000000-0005-0000-0000-0000F80C0000}"/>
    <cellStyle name="Calculation 16 34 2" xfId="19417" xr:uid="{00000000-0005-0000-0000-0000F90C0000}"/>
    <cellStyle name="Calculation 16 35" xfId="6765" xr:uid="{00000000-0005-0000-0000-0000FA0C0000}"/>
    <cellStyle name="Calculation 16 35 2" xfId="19418" xr:uid="{00000000-0005-0000-0000-0000FB0C0000}"/>
    <cellStyle name="Calculation 16 36" xfId="6766" xr:uid="{00000000-0005-0000-0000-0000FC0C0000}"/>
    <cellStyle name="Calculation 16 36 2" xfId="19419" xr:uid="{00000000-0005-0000-0000-0000FD0C0000}"/>
    <cellStyle name="Calculation 16 37" xfId="6767" xr:uid="{00000000-0005-0000-0000-0000FE0C0000}"/>
    <cellStyle name="Calculation 16 37 2" xfId="19420" xr:uid="{00000000-0005-0000-0000-0000FF0C0000}"/>
    <cellStyle name="Calculation 16 38" xfId="6768" xr:uid="{00000000-0005-0000-0000-0000000D0000}"/>
    <cellStyle name="Calculation 16 38 2" xfId="19421" xr:uid="{00000000-0005-0000-0000-0000010D0000}"/>
    <cellStyle name="Calculation 16 39" xfId="6769" xr:uid="{00000000-0005-0000-0000-0000020D0000}"/>
    <cellStyle name="Calculation 16 39 2" xfId="19422" xr:uid="{00000000-0005-0000-0000-0000030D0000}"/>
    <cellStyle name="Calculation 16 4" xfId="6770" xr:uid="{00000000-0005-0000-0000-0000040D0000}"/>
    <cellStyle name="Calculation 16 4 2" xfId="17954" xr:uid="{00000000-0005-0000-0000-0000050D0000}"/>
    <cellStyle name="Calculation 16 4 3" xfId="19423" xr:uid="{00000000-0005-0000-0000-0000060D0000}"/>
    <cellStyle name="Calculation 16 40" xfId="6771" xr:uid="{00000000-0005-0000-0000-0000070D0000}"/>
    <cellStyle name="Calculation 16 40 2" xfId="19424" xr:uid="{00000000-0005-0000-0000-0000080D0000}"/>
    <cellStyle name="Calculation 16 41" xfId="6772" xr:uid="{00000000-0005-0000-0000-0000090D0000}"/>
    <cellStyle name="Calculation 16 41 2" xfId="19425" xr:uid="{00000000-0005-0000-0000-00000A0D0000}"/>
    <cellStyle name="Calculation 16 42" xfId="6773" xr:uid="{00000000-0005-0000-0000-00000B0D0000}"/>
    <cellStyle name="Calculation 16 42 2" xfId="19426" xr:uid="{00000000-0005-0000-0000-00000C0D0000}"/>
    <cellStyle name="Calculation 16 43" xfId="6774" xr:uid="{00000000-0005-0000-0000-00000D0D0000}"/>
    <cellStyle name="Calculation 16 43 2" xfId="19427" xr:uid="{00000000-0005-0000-0000-00000E0D0000}"/>
    <cellStyle name="Calculation 16 44" xfId="6775" xr:uid="{00000000-0005-0000-0000-00000F0D0000}"/>
    <cellStyle name="Calculation 16 44 2" xfId="19428" xr:uid="{00000000-0005-0000-0000-0000100D0000}"/>
    <cellStyle name="Calculation 16 45" xfId="6776" xr:uid="{00000000-0005-0000-0000-0000110D0000}"/>
    <cellStyle name="Calculation 16 45 2" xfId="19429" xr:uid="{00000000-0005-0000-0000-0000120D0000}"/>
    <cellStyle name="Calculation 16 46" xfId="6777" xr:uid="{00000000-0005-0000-0000-0000130D0000}"/>
    <cellStyle name="Calculation 16 46 2" xfId="19430" xr:uid="{00000000-0005-0000-0000-0000140D0000}"/>
    <cellStyle name="Calculation 16 47" xfId="6778" xr:uid="{00000000-0005-0000-0000-0000150D0000}"/>
    <cellStyle name="Calculation 16 47 2" xfId="19431" xr:uid="{00000000-0005-0000-0000-0000160D0000}"/>
    <cellStyle name="Calculation 16 48" xfId="6779" xr:uid="{00000000-0005-0000-0000-0000170D0000}"/>
    <cellStyle name="Calculation 16 48 2" xfId="19432" xr:uid="{00000000-0005-0000-0000-0000180D0000}"/>
    <cellStyle name="Calculation 16 49" xfId="6780" xr:uid="{00000000-0005-0000-0000-0000190D0000}"/>
    <cellStyle name="Calculation 16 49 2" xfId="19433" xr:uid="{00000000-0005-0000-0000-00001A0D0000}"/>
    <cellStyle name="Calculation 16 5" xfId="6781" xr:uid="{00000000-0005-0000-0000-00001B0D0000}"/>
    <cellStyle name="Calculation 16 5 2" xfId="19434" xr:uid="{00000000-0005-0000-0000-00001C0D0000}"/>
    <cellStyle name="Calculation 16 50" xfId="6782" xr:uid="{00000000-0005-0000-0000-00001D0D0000}"/>
    <cellStyle name="Calculation 16 50 2" xfId="19435" xr:uid="{00000000-0005-0000-0000-00001E0D0000}"/>
    <cellStyle name="Calculation 16 51" xfId="6783" xr:uid="{00000000-0005-0000-0000-00001F0D0000}"/>
    <cellStyle name="Calculation 16 51 2" xfId="19436" xr:uid="{00000000-0005-0000-0000-0000200D0000}"/>
    <cellStyle name="Calculation 16 52" xfId="6784" xr:uid="{00000000-0005-0000-0000-0000210D0000}"/>
    <cellStyle name="Calculation 16 52 2" xfId="19437" xr:uid="{00000000-0005-0000-0000-0000220D0000}"/>
    <cellStyle name="Calculation 16 53" xfId="6785" xr:uid="{00000000-0005-0000-0000-0000230D0000}"/>
    <cellStyle name="Calculation 16 53 2" xfId="19438" xr:uid="{00000000-0005-0000-0000-0000240D0000}"/>
    <cellStyle name="Calculation 16 54" xfId="6786" xr:uid="{00000000-0005-0000-0000-0000250D0000}"/>
    <cellStyle name="Calculation 16 54 2" xfId="19439" xr:uid="{00000000-0005-0000-0000-0000260D0000}"/>
    <cellStyle name="Calculation 16 55" xfId="6787" xr:uid="{00000000-0005-0000-0000-0000270D0000}"/>
    <cellStyle name="Calculation 16 55 2" xfId="19440" xr:uid="{00000000-0005-0000-0000-0000280D0000}"/>
    <cellStyle name="Calculation 16 56" xfId="6788" xr:uid="{00000000-0005-0000-0000-0000290D0000}"/>
    <cellStyle name="Calculation 16 56 2" xfId="19441" xr:uid="{00000000-0005-0000-0000-00002A0D0000}"/>
    <cellStyle name="Calculation 16 57" xfId="6789" xr:uid="{00000000-0005-0000-0000-00002B0D0000}"/>
    <cellStyle name="Calculation 16 57 2" xfId="19442" xr:uid="{00000000-0005-0000-0000-00002C0D0000}"/>
    <cellStyle name="Calculation 16 58" xfId="6790" xr:uid="{00000000-0005-0000-0000-00002D0D0000}"/>
    <cellStyle name="Calculation 16 58 2" xfId="19443" xr:uid="{00000000-0005-0000-0000-00002E0D0000}"/>
    <cellStyle name="Calculation 16 59" xfId="6791" xr:uid="{00000000-0005-0000-0000-00002F0D0000}"/>
    <cellStyle name="Calculation 16 59 2" xfId="19444" xr:uid="{00000000-0005-0000-0000-0000300D0000}"/>
    <cellStyle name="Calculation 16 6" xfId="6792" xr:uid="{00000000-0005-0000-0000-0000310D0000}"/>
    <cellStyle name="Calculation 16 6 2" xfId="19445" xr:uid="{00000000-0005-0000-0000-0000320D0000}"/>
    <cellStyle name="Calculation 16 60" xfId="6793" xr:uid="{00000000-0005-0000-0000-0000330D0000}"/>
    <cellStyle name="Calculation 16 60 2" xfId="19446" xr:uid="{00000000-0005-0000-0000-0000340D0000}"/>
    <cellStyle name="Calculation 16 61" xfId="6794" xr:uid="{00000000-0005-0000-0000-0000350D0000}"/>
    <cellStyle name="Calculation 16 61 2" xfId="19447" xr:uid="{00000000-0005-0000-0000-0000360D0000}"/>
    <cellStyle name="Calculation 16 62" xfId="6795" xr:uid="{00000000-0005-0000-0000-0000370D0000}"/>
    <cellStyle name="Calculation 16 62 2" xfId="19448" xr:uid="{00000000-0005-0000-0000-0000380D0000}"/>
    <cellStyle name="Calculation 16 63" xfId="6796" xr:uid="{00000000-0005-0000-0000-0000390D0000}"/>
    <cellStyle name="Calculation 16 63 2" xfId="19449" xr:uid="{00000000-0005-0000-0000-00003A0D0000}"/>
    <cellStyle name="Calculation 16 64" xfId="6797" xr:uid="{00000000-0005-0000-0000-00003B0D0000}"/>
    <cellStyle name="Calculation 16 64 2" xfId="19450" xr:uid="{00000000-0005-0000-0000-00003C0D0000}"/>
    <cellStyle name="Calculation 16 65" xfId="6798" xr:uid="{00000000-0005-0000-0000-00003D0D0000}"/>
    <cellStyle name="Calculation 16 65 2" xfId="19451" xr:uid="{00000000-0005-0000-0000-00003E0D0000}"/>
    <cellStyle name="Calculation 16 66" xfId="6799" xr:uid="{00000000-0005-0000-0000-00003F0D0000}"/>
    <cellStyle name="Calculation 16 66 2" xfId="19452" xr:uid="{00000000-0005-0000-0000-0000400D0000}"/>
    <cellStyle name="Calculation 16 67" xfId="14053" xr:uid="{00000000-0005-0000-0000-0000410D0000}"/>
    <cellStyle name="Calculation 16 7" xfId="6800" xr:uid="{00000000-0005-0000-0000-0000420D0000}"/>
    <cellStyle name="Calculation 16 7 2" xfId="19453" xr:uid="{00000000-0005-0000-0000-0000430D0000}"/>
    <cellStyle name="Calculation 16 8" xfId="6801" xr:uid="{00000000-0005-0000-0000-0000440D0000}"/>
    <cellStyle name="Calculation 16 8 2" xfId="19454" xr:uid="{00000000-0005-0000-0000-0000450D0000}"/>
    <cellStyle name="Calculation 16 9" xfId="6802" xr:uid="{00000000-0005-0000-0000-0000460D0000}"/>
    <cellStyle name="Calculation 16 9 2" xfId="19455" xr:uid="{00000000-0005-0000-0000-0000470D0000}"/>
    <cellStyle name="Calculation 17" xfId="1577" xr:uid="{00000000-0005-0000-0000-0000480D0000}"/>
    <cellStyle name="Calculation 17 10" xfId="6803" xr:uid="{00000000-0005-0000-0000-0000490D0000}"/>
    <cellStyle name="Calculation 17 10 2" xfId="19456" xr:uid="{00000000-0005-0000-0000-00004A0D0000}"/>
    <cellStyle name="Calculation 17 11" xfId="6804" xr:uid="{00000000-0005-0000-0000-00004B0D0000}"/>
    <cellStyle name="Calculation 17 11 2" xfId="19457" xr:uid="{00000000-0005-0000-0000-00004C0D0000}"/>
    <cellStyle name="Calculation 17 12" xfId="6805" xr:uid="{00000000-0005-0000-0000-00004D0D0000}"/>
    <cellStyle name="Calculation 17 12 2" xfId="19458" xr:uid="{00000000-0005-0000-0000-00004E0D0000}"/>
    <cellStyle name="Calculation 17 13" xfId="6806" xr:uid="{00000000-0005-0000-0000-00004F0D0000}"/>
    <cellStyle name="Calculation 17 13 2" xfId="19459" xr:uid="{00000000-0005-0000-0000-0000500D0000}"/>
    <cellStyle name="Calculation 17 14" xfId="6807" xr:uid="{00000000-0005-0000-0000-0000510D0000}"/>
    <cellStyle name="Calculation 17 14 2" xfId="19460" xr:uid="{00000000-0005-0000-0000-0000520D0000}"/>
    <cellStyle name="Calculation 17 15" xfId="6808" xr:uid="{00000000-0005-0000-0000-0000530D0000}"/>
    <cellStyle name="Calculation 17 15 2" xfId="19461" xr:uid="{00000000-0005-0000-0000-0000540D0000}"/>
    <cellStyle name="Calculation 17 16" xfId="6809" xr:uid="{00000000-0005-0000-0000-0000550D0000}"/>
    <cellStyle name="Calculation 17 16 2" xfId="19462" xr:uid="{00000000-0005-0000-0000-0000560D0000}"/>
    <cellStyle name="Calculation 17 17" xfId="6810" xr:uid="{00000000-0005-0000-0000-0000570D0000}"/>
    <cellStyle name="Calculation 17 17 2" xfId="19463" xr:uid="{00000000-0005-0000-0000-0000580D0000}"/>
    <cellStyle name="Calculation 17 18" xfId="6811" xr:uid="{00000000-0005-0000-0000-0000590D0000}"/>
    <cellStyle name="Calculation 17 18 2" xfId="19464" xr:uid="{00000000-0005-0000-0000-00005A0D0000}"/>
    <cellStyle name="Calculation 17 19" xfId="6812" xr:uid="{00000000-0005-0000-0000-00005B0D0000}"/>
    <cellStyle name="Calculation 17 19 2" xfId="19465" xr:uid="{00000000-0005-0000-0000-00005C0D0000}"/>
    <cellStyle name="Calculation 17 2" xfId="1578" xr:uid="{00000000-0005-0000-0000-00005D0D0000}"/>
    <cellStyle name="Calculation 17 2 2" xfId="6813" xr:uid="{00000000-0005-0000-0000-00005E0D0000}"/>
    <cellStyle name="Calculation 17 2 2 2" xfId="19466" xr:uid="{00000000-0005-0000-0000-00005F0D0000}"/>
    <cellStyle name="Calculation 17 20" xfId="6814" xr:uid="{00000000-0005-0000-0000-0000600D0000}"/>
    <cellStyle name="Calculation 17 20 2" xfId="19467" xr:uid="{00000000-0005-0000-0000-0000610D0000}"/>
    <cellStyle name="Calculation 17 21" xfId="6815" xr:uid="{00000000-0005-0000-0000-0000620D0000}"/>
    <cellStyle name="Calculation 17 21 2" xfId="19468" xr:uid="{00000000-0005-0000-0000-0000630D0000}"/>
    <cellStyle name="Calculation 17 22" xfId="6816" xr:uid="{00000000-0005-0000-0000-0000640D0000}"/>
    <cellStyle name="Calculation 17 22 2" xfId="19469" xr:uid="{00000000-0005-0000-0000-0000650D0000}"/>
    <cellStyle name="Calculation 17 23" xfId="6817" xr:uid="{00000000-0005-0000-0000-0000660D0000}"/>
    <cellStyle name="Calculation 17 23 2" xfId="19470" xr:uid="{00000000-0005-0000-0000-0000670D0000}"/>
    <cellStyle name="Calculation 17 24" xfId="6818" xr:uid="{00000000-0005-0000-0000-0000680D0000}"/>
    <cellStyle name="Calculation 17 24 2" xfId="19471" xr:uid="{00000000-0005-0000-0000-0000690D0000}"/>
    <cellStyle name="Calculation 17 25" xfId="6819" xr:uid="{00000000-0005-0000-0000-00006A0D0000}"/>
    <cellStyle name="Calculation 17 25 2" xfId="19472" xr:uid="{00000000-0005-0000-0000-00006B0D0000}"/>
    <cellStyle name="Calculation 17 26" xfId="6820" xr:uid="{00000000-0005-0000-0000-00006C0D0000}"/>
    <cellStyle name="Calculation 17 26 2" xfId="19473" xr:uid="{00000000-0005-0000-0000-00006D0D0000}"/>
    <cellStyle name="Calculation 17 27" xfId="6821" xr:uid="{00000000-0005-0000-0000-00006E0D0000}"/>
    <cellStyle name="Calculation 17 27 2" xfId="19474" xr:uid="{00000000-0005-0000-0000-00006F0D0000}"/>
    <cellStyle name="Calculation 17 28" xfId="6822" xr:uid="{00000000-0005-0000-0000-0000700D0000}"/>
    <cellStyle name="Calculation 17 28 2" xfId="19475" xr:uid="{00000000-0005-0000-0000-0000710D0000}"/>
    <cellStyle name="Calculation 17 29" xfId="6823" xr:uid="{00000000-0005-0000-0000-0000720D0000}"/>
    <cellStyle name="Calculation 17 29 2" xfId="19476" xr:uid="{00000000-0005-0000-0000-0000730D0000}"/>
    <cellStyle name="Calculation 17 3" xfId="1579" xr:uid="{00000000-0005-0000-0000-0000740D0000}"/>
    <cellStyle name="Calculation 17 3 2" xfId="6824" xr:uid="{00000000-0005-0000-0000-0000750D0000}"/>
    <cellStyle name="Calculation 17 3 2 2" xfId="19477" xr:uid="{00000000-0005-0000-0000-0000760D0000}"/>
    <cellStyle name="Calculation 17 30" xfId="6825" xr:uid="{00000000-0005-0000-0000-0000770D0000}"/>
    <cellStyle name="Calculation 17 30 2" xfId="19478" xr:uid="{00000000-0005-0000-0000-0000780D0000}"/>
    <cellStyle name="Calculation 17 31" xfId="6826" xr:uid="{00000000-0005-0000-0000-0000790D0000}"/>
    <cellStyle name="Calculation 17 31 2" xfId="19479" xr:uid="{00000000-0005-0000-0000-00007A0D0000}"/>
    <cellStyle name="Calculation 17 32" xfId="6827" xr:uid="{00000000-0005-0000-0000-00007B0D0000}"/>
    <cellStyle name="Calculation 17 32 2" xfId="19480" xr:uid="{00000000-0005-0000-0000-00007C0D0000}"/>
    <cellStyle name="Calculation 17 33" xfId="6828" xr:uid="{00000000-0005-0000-0000-00007D0D0000}"/>
    <cellStyle name="Calculation 17 33 2" xfId="19481" xr:uid="{00000000-0005-0000-0000-00007E0D0000}"/>
    <cellStyle name="Calculation 17 34" xfId="6829" xr:uid="{00000000-0005-0000-0000-00007F0D0000}"/>
    <cellStyle name="Calculation 17 34 2" xfId="19482" xr:uid="{00000000-0005-0000-0000-0000800D0000}"/>
    <cellStyle name="Calculation 17 35" xfId="6830" xr:uid="{00000000-0005-0000-0000-0000810D0000}"/>
    <cellStyle name="Calculation 17 35 2" xfId="19483" xr:uid="{00000000-0005-0000-0000-0000820D0000}"/>
    <cellStyle name="Calculation 17 36" xfId="6831" xr:uid="{00000000-0005-0000-0000-0000830D0000}"/>
    <cellStyle name="Calculation 17 36 2" xfId="19484" xr:uid="{00000000-0005-0000-0000-0000840D0000}"/>
    <cellStyle name="Calculation 17 37" xfId="6832" xr:uid="{00000000-0005-0000-0000-0000850D0000}"/>
    <cellStyle name="Calculation 17 37 2" xfId="19485" xr:uid="{00000000-0005-0000-0000-0000860D0000}"/>
    <cellStyle name="Calculation 17 38" xfId="6833" xr:uid="{00000000-0005-0000-0000-0000870D0000}"/>
    <cellStyle name="Calculation 17 38 2" xfId="19486" xr:uid="{00000000-0005-0000-0000-0000880D0000}"/>
    <cellStyle name="Calculation 17 39" xfId="6834" xr:uid="{00000000-0005-0000-0000-0000890D0000}"/>
    <cellStyle name="Calculation 17 39 2" xfId="19487" xr:uid="{00000000-0005-0000-0000-00008A0D0000}"/>
    <cellStyle name="Calculation 17 4" xfId="6835" xr:uid="{00000000-0005-0000-0000-00008B0D0000}"/>
    <cellStyle name="Calculation 17 4 2" xfId="17955" xr:uid="{00000000-0005-0000-0000-00008C0D0000}"/>
    <cellStyle name="Calculation 17 4 3" xfId="19488" xr:uid="{00000000-0005-0000-0000-00008D0D0000}"/>
    <cellStyle name="Calculation 17 40" xfId="6836" xr:uid="{00000000-0005-0000-0000-00008E0D0000}"/>
    <cellStyle name="Calculation 17 40 2" xfId="19489" xr:uid="{00000000-0005-0000-0000-00008F0D0000}"/>
    <cellStyle name="Calculation 17 41" xfId="6837" xr:uid="{00000000-0005-0000-0000-0000900D0000}"/>
    <cellStyle name="Calculation 17 41 2" xfId="19490" xr:uid="{00000000-0005-0000-0000-0000910D0000}"/>
    <cellStyle name="Calculation 17 42" xfId="6838" xr:uid="{00000000-0005-0000-0000-0000920D0000}"/>
    <cellStyle name="Calculation 17 42 2" xfId="19491" xr:uid="{00000000-0005-0000-0000-0000930D0000}"/>
    <cellStyle name="Calculation 17 43" xfId="6839" xr:uid="{00000000-0005-0000-0000-0000940D0000}"/>
    <cellStyle name="Calculation 17 43 2" xfId="19492" xr:uid="{00000000-0005-0000-0000-0000950D0000}"/>
    <cellStyle name="Calculation 17 44" xfId="6840" xr:uid="{00000000-0005-0000-0000-0000960D0000}"/>
    <cellStyle name="Calculation 17 44 2" xfId="19493" xr:uid="{00000000-0005-0000-0000-0000970D0000}"/>
    <cellStyle name="Calculation 17 45" xfId="6841" xr:uid="{00000000-0005-0000-0000-0000980D0000}"/>
    <cellStyle name="Calculation 17 45 2" xfId="19494" xr:uid="{00000000-0005-0000-0000-0000990D0000}"/>
    <cellStyle name="Calculation 17 46" xfId="6842" xr:uid="{00000000-0005-0000-0000-00009A0D0000}"/>
    <cellStyle name="Calculation 17 46 2" xfId="19495" xr:uid="{00000000-0005-0000-0000-00009B0D0000}"/>
    <cellStyle name="Calculation 17 47" xfId="6843" xr:uid="{00000000-0005-0000-0000-00009C0D0000}"/>
    <cellStyle name="Calculation 17 47 2" xfId="19496" xr:uid="{00000000-0005-0000-0000-00009D0D0000}"/>
    <cellStyle name="Calculation 17 48" xfId="6844" xr:uid="{00000000-0005-0000-0000-00009E0D0000}"/>
    <cellStyle name="Calculation 17 48 2" xfId="19497" xr:uid="{00000000-0005-0000-0000-00009F0D0000}"/>
    <cellStyle name="Calculation 17 49" xfId="6845" xr:uid="{00000000-0005-0000-0000-0000A00D0000}"/>
    <cellStyle name="Calculation 17 49 2" xfId="19498" xr:uid="{00000000-0005-0000-0000-0000A10D0000}"/>
    <cellStyle name="Calculation 17 5" xfId="6846" xr:uid="{00000000-0005-0000-0000-0000A20D0000}"/>
    <cellStyle name="Calculation 17 5 2" xfId="19499" xr:uid="{00000000-0005-0000-0000-0000A30D0000}"/>
    <cellStyle name="Calculation 17 50" xfId="6847" xr:uid="{00000000-0005-0000-0000-0000A40D0000}"/>
    <cellStyle name="Calculation 17 50 2" xfId="19500" xr:uid="{00000000-0005-0000-0000-0000A50D0000}"/>
    <cellStyle name="Calculation 17 51" xfId="6848" xr:uid="{00000000-0005-0000-0000-0000A60D0000}"/>
    <cellStyle name="Calculation 17 51 2" xfId="19501" xr:uid="{00000000-0005-0000-0000-0000A70D0000}"/>
    <cellStyle name="Calculation 17 52" xfId="6849" xr:uid="{00000000-0005-0000-0000-0000A80D0000}"/>
    <cellStyle name="Calculation 17 52 2" xfId="19502" xr:uid="{00000000-0005-0000-0000-0000A90D0000}"/>
    <cellStyle name="Calculation 17 53" xfId="6850" xr:uid="{00000000-0005-0000-0000-0000AA0D0000}"/>
    <cellStyle name="Calculation 17 53 2" xfId="19503" xr:uid="{00000000-0005-0000-0000-0000AB0D0000}"/>
    <cellStyle name="Calculation 17 54" xfId="6851" xr:uid="{00000000-0005-0000-0000-0000AC0D0000}"/>
    <cellStyle name="Calculation 17 54 2" xfId="19504" xr:uid="{00000000-0005-0000-0000-0000AD0D0000}"/>
    <cellStyle name="Calculation 17 55" xfId="6852" xr:uid="{00000000-0005-0000-0000-0000AE0D0000}"/>
    <cellStyle name="Calculation 17 55 2" xfId="19505" xr:uid="{00000000-0005-0000-0000-0000AF0D0000}"/>
    <cellStyle name="Calculation 17 56" xfId="6853" xr:uid="{00000000-0005-0000-0000-0000B00D0000}"/>
    <cellStyle name="Calculation 17 56 2" xfId="19506" xr:uid="{00000000-0005-0000-0000-0000B10D0000}"/>
    <cellStyle name="Calculation 17 57" xfId="6854" xr:uid="{00000000-0005-0000-0000-0000B20D0000}"/>
    <cellStyle name="Calculation 17 57 2" xfId="19507" xr:uid="{00000000-0005-0000-0000-0000B30D0000}"/>
    <cellStyle name="Calculation 17 58" xfId="6855" xr:uid="{00000000-0005-0000-0000-0000B40D0000}"/>
    <cellStyle name="Calculation 17 58 2" xfId="19508" xr:uid="{00000000-0005-0000-0000-0000B50D0000}"/>
    <cellStyle name="Calculation 17 59" xfId="6856" xr:uid="{00000000-0005-0000-0000-0000B60D0000}"/>
    <cellStyle name="Calculation 17 59 2" xfId="19509" xr:uid="{00000000-0005-0000-0000-0000B70D0000}"/>
    <cellStyle name="Calculation 17 6" xfId="6857" xr:uid="{00000000-0005-0000-0000-0000B80D0000}"/>
    <cellStyle name="Calculation 17 6 2" xfId="19510" xr:uid="{00000000-0005-0000-0000-0000B90D0000}"/>
    <cellStyle name="Calculation 17 60" xfId="6858" xr:uid="{00000000-0005-0000-0000-0000BA0D0000}"/>
    <cellStyle name="Calculation 17 60 2" xfId="19511" xr:uid="{00000000-0005-0000-0000-0000BB0D0000}"/>
    <cellStyle name="Calculation 17 61" xfId="6859" xr:uid="{00000000-0005-0000-0000-0000BC0D0000}"/>
    <cellStyle name="Calculation 17 61 2" xfId="19512" xr:uid="{00000000-0005-0000-0000-0000BD0D0000}"/>
    <cellStyle name="Calculation 17 62" xfId="6860" xr:uid="{00000000-0005-0000-0000-0000BE0D0000}"/>
    <cellStyle name="Calculation 17 62 2" xfId="19513" xr:uid="{00000000-0005-0000-0000-0000BF0D0000}"/>
    <cellStyle name="Calculation 17 63" xfId="6861" xr:uid="{00000000-0005-0000-0000-0000C00D0000}"/>
    <cellStyle name="Calculation 17 63 2" xfId="19514" xr:uid="{00000000-0005-0000-0000-0000C10D0000}"/>
    <cellStyle name="Calculation 17 64" xfId="6862" xr:uid="{00000000-0005-0000-0000-0000C20D0000}"/>
    <cellStyle name="Calculation 17 64 2" xfId="19515" xr:uid="{00000000-0005-0000-0000-0000C30D0000}"/>
    <cellStyle name="Calculation 17 65" xfId="6863" xr:uid="{00000000-0005-0000-0000-0000C40D0000}"/>
    <cellStyle name="Calculation 17 65 2" xfId="19516" xr:uid="{00000000-0005-0000-0000-0000C50D0000}"/>
    <cellStyle name="Calculation 17 66" xfId="6864" xr:uid="{00000000-0005-0000-0000-0000C60D0000}"/>
    <cellStyle name="Calculation 17 66 2" xfId="19517" xr:uid="{00000000-0005-0000-0000-0000C70D0000}"/>
    <cellStyle name="Calculation 17 67" xfId="14054" xr:uid="{00000000-0005-0000-0000-0000C80D0000}"/>
    <cellStyle name="Calculation 17 7" xfId="6865" xr:uid="{00000000-0005-0000-0000-0000C90D0000}"/>
    <cellStyle name="Calculation 17 7 2" xfId="19518" xr:uid="{00000000-0005-0000-0000-0000CA0D0000}"/>
    <cellStyle name="Calculation 17 8" xfId="6866" xr:uid="{00000000-0005-0000-0000-0000CB0D0000}"/>
    <cellStyle name="Calculation 17 8 2" xfId="19519" xr:uid="{00000000-0005-0000-0000-0000CC0D0000}"/>
    <cellStyle name="Calculation 17 9" xfId="6867" xr:uid="{00000000-0005-0000-0000-0000CD0D0000}"/>
    <cellStyle name="Calculation 17 9 2" xfId="19520" xr:uid="{00000000-0005-0000-0000-0000CE0D0000}"/>
    <cellStyle name="Calculation 18" xfId="1580" xr:uid="{00000000-0005-0000-0000-0000CF0D0000}"/>
    <cellStyle name="Calculation 18 10" xfId="6868" xr:uid="{00000000-0005-0000-0000-0000D00D0000}"/>
    <cellStyle name="Calculation 18 10 2" xfId="19521" xr:uid="{00000000-0005-0000-0000-0000D10D0000}"/>
    <cellStyle name="Calculation 18 11" xfId="6869" xr:uid="{00000000-0005-0000-0000-0000D20D0000}"/>
    <cellStyle name="Calculation 18 11 2" xfId="19522" xr:uid="{00000000-0005-0000-0000-0000D30D0000}"/>
    <cellStyle name="Calculation 18 12" xfId="6870" xr:uid="{00000000-0005-0000-0000-0000D40D0000}"/>
    <cellStyle name="Calculation 18 12 2" xfId="19523" xr:uid="{00000000-0005-0000-0000-0000D50D0000}"/>
    <cellStyle name="Calculation 18 13" xfId="6871" xr:uid="{00000000-0005-0000-0000-0000D60D0000}"/>
    <cellStyle name="Calculation 18 13 2" xfId="19524" xr:uid="{00000000-0005-0000-0000-0000D70D0000}"/>
    <cellStyle name="Calculation 18 14" xfId="6872" xr:uid="{00000000-0005-0000-0000-0000D80D0000}"/>
    <cellStyle name="Calculation 18 14 2" xfId="19525" xr:uid="{00000000-0005-0000-0000-0000D90D0000}"/>
    <cellStyle name="Calculation 18 15" xfId="6873" xr:uid="{00000000-0005-0000-0000-0000DA0D0000}"/>
    <cellStyle name="Calculation 18 15 2" xfId="19526" xr:uid="{00000000-0005-0000-0000-0000DB0D0000}"/>
    <cellStyle name="Calculation 18 16" xfId="6874" xr:uid="{00000000-0005-0000-0000-0000DC0D0000}"/>
    <cellStyle name="Calculation 18 16 2" xfId="19527" xr:uid="{00000000-0005-0000-0000-0000DD0D0000}"/>
    <cellStyle name="Calculation 18 17" xfId="6875" xr:uid="{00000000-0005-0000-0000-0000DE0D0000}"/>
    <cellStyle name="Calculation 18 17 2" xfId="19528" xr:uid="{00000000-0005-0000-0000-0000DF0D0000}"/>
    <cellStyle name="Calculation 18 18" xfId="6876" xr:uid="{00000000-0005-0000-0000-0000E00D0000}"/>
    <cellStyle name="Calculation 18 18 2" xfId="19529" xr:uid="{00000000-0005-0000-0000-0000E10D0000}"/>
    <cellStyle name="Calculation 18 19" xfId="6877" xr:uid="{00000000-0005-0000-0000-0000E20D0000}"/>
    <cellStyle name="Calculation 18 19 2" xfId="19530" xr:uid="{00000000-0005-0000-0000-0000E30D0000}"/>
    <cellStyle name="Calculation 18 2" xfId="1581" xr:uid="{00000000-0005-0000-0000-0000E40D0000}"/>
    <cellStyle name="Calculation 18 2 2" xfId="6878" xr:uid="{00000000-0005-0000-0000-0000E50D0000}"/>
    <cellStyle name="Calculation 18 2 2 2" xfId="19531" xr:uid="{00000000-0005-0000-0000-0000E60D0000}"/>
    <cellStyle name="Calculation 18 20" xfId="6879" xr:uid="{00000000-0005-0000-0000-0000E70D0000}"/>
    <cellStyle name="Calculation 18 20 2" xfId="19532" xr:uid="{00000000-0005-0000-0000-0000E80D0000}"/>
    <cellStyle name="Calculation 18 21" xfId="6880" xr:uid="{00000000-0005-0000-0000-0000E90D0000}"/>
    <cellStyle name="Calculation 18 21 2" xfId="19533" xr:uid="{00000000-0005-0000-0000-0000EA0D0000}"/>
    <cellStyle name="Calculation 18 22" xfId="6881" xr:uid="{00000000-0005-0000-0000-0000EB0D0000}"/>
    <cellStyle name="Calculation 18 22 2" xfId="19534" xr:uid="{00000000-0005-0000-0000-0000EC0D0000}"/>
    <cellStyle name="Calculation 18 23" xfId="6882" xr:uid="{00000000-0005-0000-0000-0000ED0D0000}"/>
    <cellStyle name="Calculation 18 23 2" xfId="19535" xr:uid="{00000000-0005-0000-0000-0000EE0D0000}"/>
    <cellStyle name="Calculation 18 24" xfId="6883" xr:uid="{00000000-0005-0000-0000-0000EF0D0000}"/>
    <cellStyle name="Calculation 18 24 2" xfId="19536" xr:uid="{00000000-0005-0000-0000-0000F00D0000}"/>
    <cellStyle name="Calculation 18 25" xfId="6884" xr:uid="{00000000-0005-0000-0000-0000F10D0000}"/>
    <cellStyle name="Calculation 18 25 2" xfId="19537" xr:uid="{00000000-0005-0000-0000-0000F20D0000}"/>
    <cellStyle name="Calculation 18 26" xfId="6885" xr:uid="{00000000-0005-0000-0000-0000F30D0000}"/>
    <cellStyle name="Calculation 18 26 2" xfId="19538" xr:uid="{00000000-0005-0000-0000-0000F40D0000}"/>
    <cellStyle name="Calculation 18 27" xfId="6886" xr:uid="{00000000-0005-0000-0000-0000F50D0000}"/>
    <cellStyle name="Calculation 18 27 2" xfId="19539" xr:uid="{00000000-0005-0000-0000-0000F60D0000}"/>
    <cellStyle name="Calculation 18 28" xfId="6887" xr:uid="{00000000-0005-0000-0000-0000F70D0000}"/>
    <cellStyle name="Calculation 18 28 2" xfId="19540" xr:uid="{00000000-0005-0000-0000-0000F80D0000}"/>
    <cellStyle name="Calculation 18 29" xfId="6888" xr:uid="{00000000-0005-0000-0000-0000F90D0000}"/>
    <cellStyle name="Calculation 18 29 2" xfId="19541" xr:uid="{00000000-0005-0000-0000-0000FA0D0000}"/>
    <cellStyle name="Calculation 18 3" xfId="1582" xr:uid="{00000000-0005-0000-0000-0000FB0D0000}"/>
    <cellStyle name="Calculation 18 3 2" xfId="6889" xr:uid="{00000000-0005-0000-0000-0000FC0D0000}"/>
    <cellStyle name="Calculation 18 3 2 2" xfId="19542" xr:uid="{00000000-0005-0000-0000-0000FD0D0000}"/>
    <cellStyle name="Calculation 18 30" xfId="6890" xr:uid="{00000000-0005-0000-0000-0000FE0D0000}"/>
    <cellStyle name="Calculation 18 30 2" xfId="19543" xr:uid="{00000000-0005-0000-0000-0000FF0D0000}"/>
    <cellStyle name="Calculation 18 31" xfId="6891" xr:uid="{00000000-0005-0000-0000-0000000E0000}"/>
    <cellStyle name="Calculation 18 31 2" xfId="19544" xr:uid="{00000000-0005-0000-0000-0000010E0000}"/>
    <cellStyle name="Calculation 18 32" xfId="6892" xr:uid="{00000000-0005-0000-0000-0000020E0000}"/>
    <cellStyle name="Calculation 18 32 2" xfId="19545" xr:uid="{00000000-0005-0000-0000-0000030E0000}"/>
    <cellStyle name="Calculation 18 33" xfId="6893" xr:uid="{00000000-0005-0000-0000-0000040E0000}"/>
    <cellStyle name="Calculation 18 33 2" xfId="19546" xr:uid="{00000000-0005-0000-0000-0000050E0000}"/>
    <cellStyle name="Calculation 18 34" xfId="6894" xr:uid="{00000000-0005-0000-0000-0000060E0000}"/>
    <cellStyle name="Calculation 18 34 2" xfId="19547" xr:uid="{00000000-0005-0000-0000-0000070E0000}"/>
    <cellStyle name="Calculation 18 35" xfId="6895" xr:uid="{00000000-0005-0000-0000-0000080E0000}"/>
    <cellStyle name="Calculation 18 35 2" xfId="19548" xr:uid="{00000000-0005-0000-0000-0000090E0000}"/>
    <cellStyle name="Calculation 18 36" xfId="6896" xr:uid="{00000000-0005-0000-0000-00000A0E0000}"/>
    <cellStyle name="Calculation 18 36 2" xfId="19549" xr:uid="{00000000-0005-0000-0000-00000B0E0000}"/>
    <cellStyle name="Calculation 18 37" xfId="6897" xr:uid="{00000000-0005-0000-0000-00000C0E0000}"/>
    <cellStyle name="Calculation 18 37 2" xfId="19550" xr:uid="{00000000-0005-0000-0000-00000D0E0000}"/>
    <cellStyle name="Calculation 18 38" xfId="6898" xr:uid="{00000000-0005-0000-0000-00000E0E0000}"/>
    <cellStyle name="Calculation 18 38 2" xfId="19551" xr:uid="{00000000-0005-0000-0000-00000F0E0000}"/>
    <cellStyle name="Calculation 18 39" xfId="6899" xr:uid="{00000000-0005-0000-0000-0000100E0000}"/>
    <cellStyle name="Calculation 18 39 2" xfId="19552" xr:uid="{00000000-0005-0000-0000-0000110E0000}"/>
    <cellStyle name="Calculation 18 4" xfId="6900" xr:uid="{00000000-0005-0000-0000-0000120E0000}"/>
    <cellStyle name="Calculation 18 4 2" xfId="17956" xr:uid="{00000000-0005-0000-0000-0000130E0000}"/>
    <cellStyle name="Calculation 18 4 3" xfId="19553" xr:uid="{00000000-0005-0000-0000-0000140E0000}"/>
    <cellStyle name="Calculation 18 40" xfId="6901" xr:uid="{00000000-0005-0000-0000-0000150E0000}"/>
    <cellStyle name="Calculation 18 40 2" xfId="19554" xr:uid="{00000000-0005-0000-0000-0000160E0000}"/>
    <cellStyle name="Calculation 18 41" xfId="6902" xr:uid="{00000000-0005-0000-0000-0000170E0000}"/>
    <cellStyle name="Calculation 18 41 2" xfId="19555" xr:uid="{00000000-0005-0000-0000-0000180E0000}"/>
    <cellStyle name="Calculation 18 42" xfId="6903" xr:uid="{00000000-0005-0000-0000-0000190E0000}"/>
    <cellStyle name="Calculation 18 42 2" xfId="19556" xr:uid="{00000000-0005-0000-0000-00001A0E0000}"/>
    <cellStyle name="Calculation 18 43" xfId="6904" xr:uid="{00000000-0005-0000-0000-00001B0E0000}"/>
    <cellStyle name="Calculation 18 43 2" xfId="19557" xr:uid="{00000000-0005-0000-0000-00001C0E0000}"/>
    <cellStyle name="Calculation 18 44" xfId="6905" xr:uid="{00000000-0005-0000-0000-00001D0E0000}"/>
    <cellStyle name="Calculation 18 44 2" xfId="19558" xr:uid="{00000000-0005-0000-0000-00001E0E0000}"/>
    <cellStyle name="Calculation 18 45" xfId="6906" xr:uid="{00000000-0005-0000-0000-00001F0E0000}"/>
    <cellStyle name="Calculation 18 45 2" xfId="19559" xr:uid="{00000000-0005-0000-0000-0000200E0000}"/>
    <cellStyle name="Calculation 18 46" xfId="6907" xr:uid="{00000000-0005-0000-0000-0000210E0000}"/>
    <cellStyle name="Calculation 18 46 2" xfId="19560" xr:uid="{00000000-0005-0000-0000-0000220E0000}"/>
    <cellStyle name="Calculation 18 47" xfId="6908" xr:uid="{00000000-0005-0000-0000-0000230E0000}"/>
    <cellStyle name="Calculation 18 47 2" xfId="19561" xr:uid="{00000000-0005-0000-0000-0000240E0000}"/>
    <cellStyle name="Calculation 18 48" xfId="6909" xr:uid="{00000000-0005-0000-0000-0000250E0000}"/>
    <cellStyle name="Calculation 18 48 2" xfId="19562" xr:uid="{00000000-0005-0000-0000-0000260E0000}"/>
    <cellStyle name="Calculation 18 49" xfId="6910" xr:uid="{00000000-0005-0000-0000-0000270E0000}"/>
    <cellStyle name="Calculation 18 49 2" xfId="19563" xr:uid="{00000000-0005-0000-0000-0000280E0000}"/>
    <cellStyle name="Calculation 18 5" xfId="6911" xr:uid="{00000000-0005-0000-0000-0000290E0000}"/>
    <cellStyle name="Calculation 18 5 2" xfId="19564" xr:uid="{00000000-0005-0000-0000-00002A0E0000}"/>
    <cellStyle name="Calculation 18 50" xfId="6912" xr:uid="{00000000-0005-0000-0000-00002B0E0000}"/>
    <cellStyle name="Calculation 18 50 2" xfId="19565" xr:uid="{00000000-0005-0000-0000-00002C0E0000}"/>
    <cellStyle name="Calculation 18 51" xfId="6913" xr:uid="{00000000-0005-0000-0000-00002D0E0000}"/>
    <cellStyle name="Calculation 18 51 2" xfId="19566" xr:uid="{00000000-0005-0000-0000-00002E0E0000}"/>
    <cellStyle name="Calculation 18 52" xfId="6914" xr:uid="{00000000-0005-0000-0000-00002F0E0000}"/>
    <cellStyle name="Calculation 18 52 2" xfId="19567" xr:uid="{00000000-0005-0000-0000-0000300E0000}"/>
    <cellStyle name="Calculation 18 53" xfId="6915" xr:uid="{00000000-0005-0000-0000-0000310E0000}"/>
    <cellStyle name="Calculation 18 53 2" xfId="19568" xr:uid="{00000000-0005-0000-0000-0000320E0000}"/>
    <cellStyle name="Calculation 18 54" xfId="6916" xr:uid="{00000000-0005-0000-0000-0000330E0000}"/>
    <cellStyle name="Calculation 18 54 2" xfId="19569" xr:uid="{00000000-0005-0000-0000-0000340E0000}"/>
    <cellStyle name="Calculation 18 55" xfId="6917" xr:uid="{00000000-0005-0000-0000-0000350E0000}"/>
    <cellStyle name="Calculation 18 55 2" xfId="19570" xr:uid="{00000000-0005-0000-0000-0000360E0000}"/>
    <cellStyle name="Calculation 18 56" xfId="6918" xr:uid="{00000000-0005-0000-0000-0000370E0000}"/>
    <cellStyle name="Calculation 18 56 2" xfId="19571" xr:uid="{00000000-0005-0000-0000-0000380E0000}"/>
    <cellStyle name="Calculation 18 57" xfId="6919" xr:uid="{00000000-0005-0000-0000-0000390E0000}"/>
    <cellStyle name="Calculation 18 57 2" xfId="19572" xr:uid="{00000000-0005-0000-0000-00003A0E0000}"/>
    <cellStyle name="Calculation 18 58" xfId="6920" xr:uid="{00000000-0005-0000-0000-00003B0E0000}"/>
    <cellStyle name="Calculation 18 58 2" xfId="19573" xr:uid="{00000000-0005-0000-0000-00003C0E0000}"/>
    <cellStyle name="Calculation 18 59" xfId="6921" xr:uid="{00000000-0005-0000-0000-00003D0E0000}"/>
    <cellStyle name="Calculation 18 59 2" xfId="19574" xr:uid="{00000000-0005-0000-0000-00003E0E0000}"/>
    <cellStyle name="Calculation 18 6" xfId="6922" xr:uid="{00000000-0005-0000-0000-00003F0E0000}"/>
    <cellStyle name="Calculation 18 6 2" xfId="19575" xr:uid="{00000000-0005-0000-0000-0000400E0000}"/>
    <cellStyle name="Calculation 18 60" xfId="6923" xr:uid="{00000000-0005-0000-0000-0000410E0000}"/>
    <cellStyle name="Calculation 18 60 2" xfId="19576" xr:uid="{00000000-0005-0000-0000-0000420E0000}"/>
    <cellStyle name="Calculation 18 61" xfId="6924" xr:uid="{00000000-0005-0000-0000-0000430E0000}"/>
    <cellStyle name="Calculation 18 61 2" xfId="19577" xr:uid="{00000000-0005-0000-0000-0000440E0000}"/>
    <cellStyle name="Calculation 18 62" xfId="6925" xr:uid="{00000000-0005-0000-0000-0000450E0000}"/>
    <cellStyle name="Calculation 18 62 2" xfId="19578" xr:uid="{00000000-0005-0000-0000-0000460E0000}"/>
    <cellStyle name="Calculation 18 63" xfId="6926" xr:uid="{00000000-0005-0000-0000-0000470E0000}"/>
    <cellStyle name="Calculation 18 63 2" xfId="19579" xr:uid="{00000000-0005-0000-0000-0000480E0000}"/>
    <cellStyle name="Calculation 18 64" xfId="6927" xr:uid="{00000000-0005-0000-0000-0000490E0000}"/>
    <cellStyle name="Calculation 18 64 2" xfId="19580" xr:uid="{00000000-0005-0000-0000-00004A0E0000}"/>
    <cellStyle name="Calculation 18 65" xfId="6928" xr:uid="{00000000-0005-0000-0000-00004B0E0000}"/>
    <cellStyle name="Calculation 18 65 2" xfId="19581" xr:uid="{00000000-0005-0000-0000-00004C0E0000}"/>
    <cellStyle name="Calculation 18 66" xfId="6929" xr:uid="{00000000-0005-0000-0000-00004D0E0000}"/>
    <cellStyle name="Calculation 18 66 2" xfId="19582" xr:uid="{00000000-0005-0000-0000-00004E0E0000}"/>
    <cellStyle name="Calculation 18 67" xfId="14055" xr:uid="{00000000-0005-0000-0000-00004F0E0000}"/>
    <cellStyle name="Calculation 18 7" xfId="6930" xr:uid="{00000000-0005-0000-0000-0000500E0000}"/>
    <cellStyle name="Calculation 18 7 2" xfId="19583" xr:uid="{00000000-0005-0000-0000-0000510E0000}"/>
    <cellStyle name="Calculation 18 8" xfId="6931" xr:uid="{00000000-0005-0000-0000-0000520E0000}"/>
    <cellStyle name="Calculation 18 8 2" xfId="19584" xr:uid="{00000000-0005-0000-0000-0000530E0000}"/>
    <cellStyle name="Calculation 18 9" xfId="6932" xr:uid="{00000000-0005-0000-0000-0000540E0000}"/>
    <cellStyle name="Calculation 18 9 2" xfId="19585" xr:uid="{00000000-0005-0000-0000-0000550E0000}"/>
    <cellStyle name="Calculation 19" xfId="1583" xr:uid="{00000000-0005-0000-0000-0000560E0000}"/>
    <cellStyle name="Calculation 19 2" xfId="1584" xr:uid="{00000000-0005-0000-0000-0000570E0000}"/>
    <cellStyle name="Calculation 19 3" xfId="17353" xr:uid="{00000000-0005-0000-0000-0000580E0000}"/>
    <cellStyle name="Calculation 2" xfId="1585" xr:uid="{00000000-0005-0000-0000-0000590E0000}"/>
    <cellStyle name="Calculation 2 2" xfId="1586" xr:uid="{00000000-0005-0000-0000-00005A0E0000}"/>
    <cellStyle name="Calculation 2 2 10" xfId="6934" xr:uid="{00000000-0005-0000-0000-00005B0E0000}"/>
    <cellStyle name="Calculation 2 2 10 2" xfId="19587" xr:uid="{00000000-0005-0000-0000-00005C0E0000}"/>
    <cellStyle name="Calculation 2 2 11" xfId="6935" xr:uid="{00000000-0005-0000-0000-00005D0E0000}"/>
    <cellStyle name="Calculation 2 2 11 2" xfId="19588" xr:uid="{00000000-0005-0000-0000-00005E0E0000}"/>
    <cellStyle name="Calculation 2 2 12" xfId="6936" xr:uid="{00000000-0005-0000-0000-00005F0E0000}"/>
    <cellStyle name="Calculation 2 2 12 2" xfId="19589" xr:uid="{00000000-0005-0000-0000-0000600E0000}"/>
    <cellStyle name="Calculation 2 2 13" xfId="6937" xr:uid="{00000000-0005-0000-0000-0000610E0000}"/>
    <cellStyle name="Calculation 2 2 13 2" xfId="19590" xr:uid="{00000000-0005-0000-0000-0000620E0000}"/>
    <cellStyle name="Calculation 2 2 14" xfId="6938" xr:uid="{00000000-0005-0000-0000-0000630E0000}"/>
    <cellStyle name="Calculation 2 2 14 2" xfId="19591" xr:uid="{00000000-0005-0000-0000-0000640E0000}"/>
    <cellStyle name="Calculation 2 2 15" xfId="6939" xr:uid="{00000000-0005-0000-0000-0000650E0000}"/>
    <cellStyle name="Calculation 2 2 15 2" xfId="19592" xr:uid="{00000000-0005-0000-0000-0000660E0000}"/>
    <cellStyle name="Calculation 2 2 16" xfId="6940" xr:uid="{00000000-0005-0000-0000-0000670E0000}"/>
    <cellStyle name="Calculation 2 2 16 2" xfId="19593" xr:uid="{00000000-0005-0000-0000-0000680E0000}"/>
    <cellStyle name="Calculation 2 2 17" xfId="6941" xr:uid="{00000000-0005-0000-0000-0000690E0000}"/>
    <cellStyle name="Calculation 2 2 17 2" xfId="19594" xr:uid="{00000000-0005-0000-0000-00006A0E0000}"/>
    <cellStyle name="Calculation 2 2 18" xfId="6942" xr:uid="{00000000-0005-0000-0000-00006B0E0000}"/>
    <cellStyle name="Calculation 2 2 18 2" xfId="19595" xr:uid="{00000000-0005-0000-0000-00006C0E0000}"/>
    <cellStyle name="Calculation 2 2 19" xfId="6943" xr:uid="{00000000-0005-0000-0000-00006D0E0000}"/>
    <cellStyle name="Calculation 2 2 19 2" xfId="19596" xr:uid="{00000000-0005-0000-0000-00006E0E0000}"/>
    <cellStyle name="Calculation 2 2 2" xfId="6944" xr:uid="{00000000-0005-0000-0000-00006F0E0000}"/>
    <cellStyle name="Calculation 2 2 2 2" xfId="17957" xr:uid="{00000000-0005-0000-0000-0000700E0000}"/>
    <cellStyle name="Calculation 2 2 2 3" xfId="19597" xr:uid="{00000000-0005-0000-0000-0000710E0000}"/>
    <cellStyle name="Calculation 2 2 20" xfId="6945" xr:uid="{00000000-0005-0000-0000-0000720E0000}"/>
    <cellStyle name="Calculation 2 2 20 2" xfId="19598" xr:uid="{00000000-0005-0000-0000-0000730E0000}"/>
    <cellStyle name="Calculation 2 2 21" xfId="6946" xr:uid="{00000000-0005-0000-0000-0000740E0000}"/>
    <cellStyle name="Calculation 2 2 21 2" xfId="19599" xr:uid="{00000000-0005-0000-0000-0000750E0000}"/>
    <cellStyle name="Calculation 2 2 22" xfId="6947" xr:uid="{00000000-0005-0000-0000-0000760E0000}"/>
    <cellStyle name="Calculation 2 2 22 2" xfId="19600" xr:uid="{00000000-0005-0000-0000-0000770E0000}"/>
    <cellStyle name="Calculation 2 2 23" xfId="6948" xr:uid="{00000000-0005-0000-0000-0000780E0000}"/>
    <cellStyle name="Calculation 2 2 23 2" xfId="19601" xr:uid="{00000000-0005-0000-0000-0000790E0000}"/>
    <cellStyle name="Calculation 2 2 24" xfId="6949" xr:uid="{00000000-0005-0000-0000-00007A0E0000}"/>
    <cellStyle name="Calculation 2 2 24 2" xfId="19602" xr:uid="{00000000-0005-0000-0000-00007B0E0000}"/>
    <cellStyle name="Calculation 2 2 25" xfId="6950" xr:uid="{00000000-0005-0000-0000-00007C0E0000}"/>
    <cellStyle name="Calculation 2 2 25 2" xfId="19603" xr:uid="{00000000-0005-0000-0000-00007D0E0000}"/>
    <cellStyle name="Calculation 2 2 26" xfId="6951" xr:uid="{00000000-0005-0000-0000-00007E0E0000}"/>
    <cellStyle name="Calculation 2 2 26 2" xfId="19604" xr:uid="{00000000-0005-0000-0000-00007F0E0000}"/>
    <cellStyle name="Calculation 2 2 27" xfId="6952" xr:uid="{00000000-0005-0000-0000-0000800E0000}"/>
    <cellStyle name="Calculation 2 2 27 2" xfId="19605" xr:uid="{00000000-0005-0000-0000-0000810E0000}"/>
    <cellStyle name="Calculation 2 2 28" xfId="6953" xr:uid="{00000000-0005-0000-0000-0000820E0000}"/>
    <cellStyle name="Calculation 2 2 28 2" xfId="19606" xr:uid="{00000000-0005-0000-0000-0000830E0000}"/>
    <cellStyle name="Calculation 2 2 29" xfId="6954" xr:uid="{00000000-0005-0000-0000-0000840E0000}"/>
    <cellStyle name="Calculation 2 2 29 2" xfId="19607" xr:uid="{00000000-0005-0000-0000-0000850E0000}"/>
    <cellStyle name="Calculation 2 2 3" xfId="6955" xr:uid="{00000000-0005-0000-0000-0000860E0000}"/>
    <cellStyle name="Calculation 2 2 3 2" xfId="19608" xr:uid="{00000000-0005-0000-0000-0000870E0000}"/>
    <cellStyle name="Calculation 2 2 30" xfId="6956" xr:uid="{00000000-0005-0000-0000-0000880E0000}"/>
    <cellStyle name="Calculation 2 2 30 2" xfId="19609" xr:uid="{00000000-0005-0000-0000-0000890E0000}"/>
    <cellStyle name="Calculation 2 2 31" xfId="6957" xr:uid="{00000000-0005-0000-0000-00008A0E0000}"/>
    <cellStyle name="Calculation 2 2 31 2" xfId="19610" xr:uid="{00000000-0005-0000-0000-00008B0E0000}"/>
    <cellStyle name="Calculation 2 2 32" xfId="6958" xr:uid="{00000000-0005-0000-0000-00008C0E0000}"/>
    <cellStyle name="Calculation 2 2 32 2" xfId="19611" xr:uid="{00000000-0005-0000-0000-00008D0E0000}"/>
    <cellStyle name="Calculation 2 2 33" xfId="6959" xr:uid="{00000000-0005-0000-0000-00008E0E0000}"/>
    <cellStyle name="Calculation 2 2 33 2" xfId="19612" xr:uid="{00000000-0005-0000-0000-00008F0E0000}"/>
    <cellStyle name="Calculation 2 2 34" xfId="6960" xr:uid="{00000000-0005-0000-0000-0000900E0000}"/>
    <cellStyle name="Calculation 2 2 34 2" xfId="19613" xr:uid="{00000000-0005-0000-0000-0000910E0000}"/>
    <cellStyle name="Calculation 2 2 35" xfId="6961" xr:uid="{00000000-0005-0000-0000-0000920E0000}"/>
    <cellStyle name="Calculation 2 2 35 2" xfId="19614" xr:uid="{00000000-0005-0000-0000-0000930E0000}"/>
    <cellStyle name="Calculation 2 2 36" xfId="6962" xr:uid="{00000000-0005-0000-0000-0000940E0000}"/>
    <cellStyle name="Calculation 2 2 36 2" xfId="19615" xr:uid="{00000000-0005-0000-0000-0000950E0000}"/>
    <cellStyle name="Calculation 2 2 37" xfId="6963" xr:uid="{00000000-0005-0000-0000-0000960E0000}"/>
    <cellStyle name="Calculation 2 2 37 2" xfId="19616" xr:uid="{00000000-0005-0000-0000-0000970E0000}"/>
    <cellStyle name="Calculation 2 2 38" xfId="6964" xr:uid="{00000000-0005-0000-0000-0000980E0000}"/>
    <cellStyle name="Calculation 2 2 38 2" xfId="19617" xr:uid="{00000000-0005-0000-0000-0000990E0000}"/>
    <cellStyle name="Calculation 2 2 39" xfId="6965" xr:uid="{00000000-0005-0000-0000-00009A0E0000}"/>
    <cellStyle name="Calculation 2 2 39 2" xfId="19618" xr:uid="{00000000-0005-0000-0000-00009B0E0000}"/>
    <cellStyle name="Calculation 2 2 4" xfId="6966" xr:uid="{00000000-0005-0000-0000-00009C0E0000}"/>
    <cellStyle name="Calculation 2 2 4 2" xfId="19619" xr:uid="{00000000-0005-0000-0000-00009D0E0000}"/>
    <cellStyle name="Calculation 2 2 40" xfId="6967" xr:uid="{00000000-0005-0000-0000-00009E0E0000}"/>
    <cellStyle name="Calculation 2 2 40 2" xfId="19620" xr:uid="{00000000-0005-0000-0000-00009F0E0000}"/>
    <cellStyle name="Calculation 2 2 41" xfId="6968" xr:uid="{00000000-0005-0000-0000-0000A00E0000}"/>
    <cellStyle name="Calculation 2 2 41 2" xfId="19621" xr:uid="{00000000-0005-0000-0000-0000A10E0000}"/>
    <cellStyle name="Calculation 2 2 42" xfId="6969" xr:uid="{00000000-0005-0000-0000-0000A20E0000}"/>
    <cellStyle name="Calculation 2 2 42 2" xfId="19622" xr:uid="{00000000-0005-0000-0000-0000A30E0000}"/>
    <cellStyle name="Calculation 2 2 43" xfId="6970" xr:uid="{00000000-0005-0000-0000-0000A40E0000}"/>
    <cellStyle name="Calculation 2 2 43 2" xfId="19623" xr:uid="{00000000-0005-0000-0000-0000A50E0000}"/>
    <cellStyle name="Calculation 2 2 44" xfId="6971" xr:uid="{00000000-0005-0000-0000-0000A60E0000}"/>
    <cellStyle name="Calculation 2 2 44 2" xfId="19624" xr:uid="{00000000-0005-0000-0000-0000A70E0000}"/>
    <cellStyle name="Calculation 2 2 45" xfId="6972" xr:uid="{00000000-0005-0000-0000-0000A80E0000}"/>
    <cellStyle name="Calculation 2 2 45 2" xfId="19625" xr:uid="{00000000-0005-0000-0000-0000A90E0000}"/>
    <cellStyle name="Calculation 2 2 46" xfId="6973" xr:uid="{00000000-0005-0000-0000-0000AA0E0000}"/>
    <cellStyle name="Calculation 2 2 46 2" xfId="19626" xr:uid="{00000000-0005-0000-0000-0000AB0E0000}"/>
    <cellStyle name="Calculation 2 2 47" xfId="6974" xr:uid="{00000000-0005-0000-0000-0000AC0E0000}"/>
    <cellStyle name="Calculation 2 2 47 2" xfId="19627" xr:uid="{00000000-0005-0000-0000-0000AD0E0000}"/>
    <cellStyle name="Calculation 2 2 48" xfId="6975" xr:uid="{00000000-0005-0000-0000-0000AE0E0000}"/>
    <cellStyle name="Calculation 2 2 48 2" xfId="19628" xr:uid="{00000000-0005-0000-0000-0000AF0E0000}"/>
    <cellStyle name="Calculation 2 2 49" xfId="6976" xr:uid="{00000000-0005-0000-0000-0000B00E0000}"/>
    <cellStyle name="Calculation 2 2 49 2" xfId="19629" xr:uid="{00000000-0005-0000-0000-0000B10E0000}"/>
    <cellStyle name="Calculation 2 2 5" xfId="6977" xr:uid="{00000000-0005-0000-0000-0000B20E0000}"/>
    <cellStyle name="Calculation 2 2 5 2" xfId="19630" xr:uid="{00000000-0005-0000-0000-0000B30E0000}"/>
    <cellStyle name="Calculation 2 2 50" xfId="6978" xr:uid="{00000000-0005-0000-0000-0000B40E0000}"/>
    <cellStyle name="Calculation 2 2 50 2" xfId="19631" xr:uid="{00000000-0005-0000-0000-0000B50E0000}"/>
    <cellStyle name="Calculation 2 2 51" xfId="6979" xr:uid="{00000000-0005-0000-0000-0000B60E0000}"/>
    <cellStyle name="Calculation 2 2 51 2" xfId="19632" xr:uid="{00000000-0005-0000-0000-0000B70E0000}"/>
    <cellStyle name="Calculation 2 2 52" xfId="6980" xr:uid="{00000000-0005-0000-0000-0000B80E0000}"/>
    <cellStyle name="Calculation 2 2 52 2" xfId="19633" xr:uid="{00000000-0005-0000-0000-0000B90E0000}"/>
    <cellStyle name="Calculation 2 2 53" xfId="6981" xr:uid="{00000000-0005-0000-0000-0000BA0E0000}"/>
    <cellStyle name="Calculation 2 2 53 2" xfId="19634" xr:uid="{00000000-0005-0000-0000-0000BB0E0000}"/>
    <cellStyle name="Calculation 2 2 54" xfId="6982" xr:uid="{00000000-0005-0000-0000-0000BC0E0000}"/>
    <cellStyle name="Calculation 2 2 54 2" xfId="19635" xr:uid="{00000000-0005-0000-0000-0000BD0E0000}"/>
    <cellStyle name="Calculation 2 2 55" xfId="6983" xr:uid="{00000000-0005-0000-0000-0000BE0E0000}"/>
    <cellStyle name="Calculation 2 2 55 2" xfId="19636" xr:uid="{00000000-0005-0000-0000-0000BF0E0000}"/>
    <cellStyle name="Calculation 2 2 56" xfId="6984" xr:uid="{00000000-0005-0000-0000-0000C00E0000}"/>
    <cellStyle name="Calculation 2 2 56 2" xfId="19637" xr:uid="{00000000-0005-0000-0000-0000C10E0000}"/>
    <cellStyle name="Calculation 2 2 57" xfId="6985" xr:uid="{00000000-0005-0000-0000-0000C20E0000}"/>
    <cellStyle name="Calculation 2 2 57 2" xfId="19638" xr:uid="{00000000-0005-0000-0000-0000C30E0000}"/>
    <cellStyle name="Calculation 2 2 58" xfId="6986" xr:uid="{00000000-0005-0000-0000-0000C40E0000}"/>
    <cellStyle name="Calculation 2 2 58 2" xfId="19639" xr:uid="{00000000-0005-0000-0000-0000C50E0000}"/>
    <cellStyle name="Calculation 2 2 59" xfId="6987" xr:uid="{00000000-0005-0000-0000-0000C60E0000}"/>
    <cellStyle name="Calculation 2 2 59 2" xfId="19640" xr:uid="{00000000-0005-0000-0000-0000C70E0000}"/>
    <cellStyle name="Calculation 2 2 6" xfId="6988" xr:uid="{00000000-0005-0000-0000-0000C80E0000}"/>
    <cellStyle name="Calculation 2 2 6 2" xfId="19641" xr:uid="{00000000-0005-0000-0000-0000C90E0000}"/>
    <cellStyle name="Calculation 2 2 60" xfId="6989" xr:uid="{00000000-0005-0000-0000-0000CA0E0000}"/>
    <cellStyle name="Calculation 2 2 60 2" xfId="19642" xr:uid="{00000000-0005-0000-0000-0000CB0E0000}"/>
    <cellStyle name="Calculation 2 2 61" xfId="6990" xr:uid="{00000000-0005-0000-0000-0000CC0E0000}"/>
    <cellStyle name="Calculation 2 2 61 2" xfId="19643" xr:uid="{00000000-0005-0000-0000-0000CD0E0000}"/>
    <cellStyle name="Calculation 2 2 62" xfId="6991" xr:uid="{00000000-0005-0000-0000-0000CE0E0000}"/>
    <cellStyle name="Calculation 2 2 62 2" xfId="19644" xr:uid="{00000000-0005-0000-0000-0000CF0E0000}"/>
    <cellStyle name="Calculation 2 2 63" xfId="6992" xr:uid="{00000000-0005-0000-0000-0000D00E0000}"/>
    <cellStyle name="Calculation 2 2 63 2" xfId="19645" xr:uid="{00000000-0005-0000-0000-0000D10E0000}"/>
    <cellStyle name="Calculation 2 2 64" xfId="6993" xr:uid="{00000000-0005-0000-0000-0000D20E0000}"/>
    <cellStyle name="Calculation 2 2 64 2" xfId="19646" xr:uid="{00000000-0005-0000-0000-0000D30E0000}"/>
    <cellStyle name="Calculation 2 2 65" xfId="6994" xr:uid="{00000000-0005-0000-0000-0000D40E0000}"/>
    <cellStyle name="Calculation 2 2 65 2" xfId="19647" xr:uid="{00000000-0005-0000-0000-0000D50E0000}"/>
    <cellStyle name="Calculation 2 2 66" xfId="6995" xr:uid="{00000000-0005-0000-0000-0000D60E0000}"/>
    <cellStyle name="Calculation 2 2 66 2" xfId="19648" xr:uid="{00000000-0005-0000-0000-0000D70E0000}"/>
    <cellStyle name="Calculation 2 2 67" xfId="6933" xr:uid="{00000000-0005-0000-0000-0000D80E0000}"/>
    <cellStyle name="Calculation 2 2 67 2" xfId="19586" xr:uid="{00000000-0005-0000-0000-0000D90E0000}"/>
    <cellStyle name="Calculation 2 2 7" xfId="6996" xr:uid="{00000000-0005-0000-0000-0000DA0E0000}"/>
    <cellStyle name="Calculation 2 2 7 2" xfId="19649" xr:uid="{00000000-0005-0000-0000-0000DB0E0000}"/>
    <cellStyle name="Calculation 2 2 8" xfId="6997" xr:uid="{00000000-0005-0000-0000-0000DC0E0000}"/>
    <cellStyle name="Calculation 2 2 8 2" xfId="19650" xr:uid="{00000000-0005-0000-0000-0000DD0E0000}"/>
    <cellStyle name="Calculation 2 2 9" xfId="6998" xr:uid="{00000000-0005-0000-0000-0000DE0E0000}"/>
    <cellStyle name="Calculation 2 2 9 2" xfId="19651" xr:uid="{00000000-0005-0000-0000-0000DF0E0000}"/>
    <cellStyle name="Calculation 2 3" xfId="1587" xr:uid="{00000000-0005-0000-0000-0000E00E0000}"/>
    <cellStyle name="Calculation 2 4" xfId="17300" xr:uid="{00000000-0005-0000-0000-0000E10E0000}"/>
    <cellStyle name="Calculation 2 5" xfId="14056" xr:uid="{00000000-0005-0000-0000-0000E20E0000}"/>
    <cellStyle name="Calculation 20" xfId="1588" xr:uid="{00000000-0005-0000-0000-0000E30E0000}"/>
    <cellStyle name="Calculation 20 2" xfId="1589" xr:uid="{00000000-0005-0000-0000-0000E40E0000}"/>
    <cellStyle name="Calculation 21" xfId="1590" xr:uid="{00000000-0005-0000-0000-0000E50E0000}"/>
    <cellStyle name="Calculation 21 2" xfId="1591" xr:uid="{00000000-0005-0000-0000-0000E60E0000}"/>
    <cellStyle name="Calculation 22" xfId="1592" xr:uid="{00000000-0005-0000-0000-0000E70E0000}"/>
    <cellStyle name="Calculation 22 2" xfId="1593" xr:uid="{00000000-0005-0000-0000-0000E80E0000}"/>
    <cellStyle name="Calculation 23" xfId="1594" xr:uid="{00000000-0005-0000-0000-0000E90E0000}"/>
    <cellStyle name="Calculation 23 2" xfId="1595" xr:uid="{00000000-0005-0000-0000-0000EA0E0000}"/>
    <cellStyle name="Calculation 24" xfId="1596" xr:uid="{00000000-0005-0000-0000-0000EB0E0000}"/>
    <cellStyle name="Calculation 3" xfId="1597" xr:uid="{00000000-0005-0000-0000-0000EC0E0000}"/>
    <cellStyle name="Calculation 3 10" xfId="6999" xr:uid="{00000000-0005-0000-0000-0000ED0E0000}"/>
    <cellStyle name="Calculation 3 10 2" xfId="19652" xr:uid="{00000000-0005-0000-0000-0000EE0E0000}"/>
    <cellStyle name="Calculation 3 11" xfId="7000" xr:uid="{00000000-0005-0000-0000-0000EF0E0000}"/>
    <cellStyle name="Calculation 3 11 2" xfId="19653" xr:uid="{00000000-0005-0000-0000-0000F00E0000}"/>
    <cellStyle name="Calculation 3 12" xfId="7001" xr:uid="{00000000-0005-0000-0000-0000F10E0000}"/>
    <cellStyle name="Calculation 3 12 2" xfId="19654" xr:uid="{00000000-0005-0000-0000-0000F20E0000}"/>
    <cellStyle name="Calculation 3 13" xfId="7002" xr:uid="{00000000-0005-0000-0000-0000F30E0000}"/>
    <cellStyle name="Calculation 3 13 2" xfId="19655" xr:uid="{00000000-0005-0000-0000-0000F40E0000}"/>
    <cellStyle name="Calculation 3 14" xfId="7003" xr:uid="{00000000-0005-0000-0000-0000F50E0000}"/>
    <cellStyle name="Calculation 3 14 2" xfId="19656" xr:uid="{00000000-0005-0000-0000-0000F60E0000}"/>
    <cellStyle name="Calculation 3 15" xfId="7004" xr:uid="{00000000-0005-0000-0000-0000F70E0000}"/>
    <cellStyle name="Calculation 3 15 2" xfId="19657" xr:uid="{00000000-0005-0000-0000-0000F80E0000}"/>
    <cellStyle name="Calculation 3 16" xfId="7005" xr:uid="{00000000-0005-0000-0000-0000F90E0000}"/>
    <cellStyle name="Calculation 3 16 2" xfId="19658" xr:uid="{00000000-0005-0000-0000-0000FA0E0000}"/>
    <cellStyle name="Calculation 3 17" xfId="7006" xr:uid="{00000000-0005-0000-0000-0000FB0E0000}"/>
    <cellStyle name="Calculation 3 17 2" xfId="19659" xr:uid="{00000000-0005-0000-0000-0000FC0E0000}"/>
    <cellStyle name="Calculation 3 18" xfId="7007" xr:uid="{00000000-0005-0000-0000-0000FD0E0000}"/>
    <cellStyle name="Calculation 3 18 2" xfId="19660" xr:uid="{00000000-0005-0000-0000-0000FE0E0000}"/>
    <cellStyle name="Calculation 3 19" xfId="7008" xr:uid="{00000000-0005-0000-0000-0000FF0E0000}"/>
    <cellStyle name="Calculation 3 19 2" xfId="19661" xr:uid="{00000000-0005-0000-0000-0000000F0000}"/>
    <cellStyle name="Calculation 3 2" xfId="1598" xr:uid="{00000000-0005-0000-0000-0000010F0000}"/>
    <cellStyle name="Calculation 3 2 2" xfId="7009" xr:uid="{00000000-0005-0000-0000-0000020F0000}"/>
    <cellStyle name="Calculation 3 2 2 2" xfId="19662" xr:uid="{00000000-0005-0000-0000-0000030F0000}"/>
    <cellStyle name="Calculation 3 20" xfId="7010" xr:uid="{00000000-0005-0000-0000-0000040F0000}"/>
    <cellStyle name="Calculation 3 20 2" xfId="19663" xr:uid="{00000000-0005-0000-0000-0000050F0000}"/>
    <cellStyle name="Calculation 3 21" xfId="7011" xr:uid="{00000000-0005-0000-0000-0000060F0000}"/>
    <cellStyle name="Calculation 3 21 2" xfId="19664" xr:uid="{00000000-0005-0000-0000-0000070F0000}"/>
    <cellStyle name="Calculation 3 22" xfId="7012" xr:uid="{00000000-0005-0000-0000-0000080F0000}"/>
    <cellStyle name="Calculation 3 22 2" xfId="19665" xr:uid="{00000000-0005-0000-0000-0000090F0000}"/>
    <cellStyle name="Calculation 3 23" xfId="7013" xr:uid="{00000000-0005-0000-0000-00000A0F0000}"/>
    <cellStyle name="Calculation 3 23 2" xfId="19666" xr:uid="{00000000-0005-0000-0000-00000B0F0000}"/>
    <cellStyle name="Calculation 3 24" xfId="7014" xr:uid="{00000000-0005-0000-0000-00000C0F0000}"/>
    <cellStyle name="Calculation 3 24 2" xfId="19667" xr:uid="{00000000-0005-0000-0000-00000D0F0000}"/>
    <cellStyle name="Calculation 3 25" xfId="7015" xr:uid="{00000000-0005-0000-0000-00000E0F0000}"/>
    <cellStyle name="Calculation 3 25 2" xfId="19668" xr:uid="{00000000-0005-0000-0000-00000F0F0000}"/>
    <cellStyle name="Calculation 3 26" xfId="7016" xr:uid="{00000000-0005-0000-0000-0000100F0000}"/>
    <cellStyle name="Calculation 3 26 2" xfId="19669" xr:uid="{00000000-0005-0000-0000-0000110F0000}"/>
    <cellStyle name="Calculation 3 27" xfId="7017" xr:uid="{00000000-0005-0000-0000-0000120F0000}"/>
    <cellStyle name="Calculation 3 27 2" xfId="19670" xr:uid="{00000000-0005-0000-0000-0000130F0000}"/>
    <cellStyle name="Calculation 3 28" xfId="7018" xr:uid="{00000000-0005-0000-0000-0000140F0000}"/>
    <cellStyle name="Calculation 3 28 2" xfId="19671" xr:uid="{00000000-0005-0000-0000-0000150F0000}"/>
    <cellStyle name="Calculation 3 29" xfId="7019" xr:uid="{00000000-0005-0000-0000-0000160F0000}"/>
    <cellStyle name="Calculation 3 29 2" xfId="19672" xr:uid="{00000000-0005-0000-0000-0000170F0000}"/>
    <cellStyle name="Calculation 3 3" xfId="1599" xr:uid="{00000000-0005-0000-0000-0000180F0000}"/>
    <cellStyle name="Calculation 3 3 2" xfId="7020" xr:uid="{00000000-0005-0000-0000-0000190F0000}"/>
    <cellStyle name="Calculation 3 3 2 2" xfId="19673" xr:uid="{00000000-0005-0000-0000-00001A0F0000}"/>
    <cellStyle name="Calculation 3 30" xfId="7021" xr:uid="{00000000-0005-0000-0000-00001B0F0000}"/>
    <cellStyle name="Calculation 3 30 2" xfId="19674" xr:uid="{00000000-0005-0000-0000-00001C0F0000}"/>
    <cellStyle name="Calculation 3 31" xfId="7022" xr:uid="{00000000-0005-0000-0000-00001D0F0000}"/>
    <cellStyle name="Calculation 3 31 2" xfId="19675" xr:uid="{00000000-0005-0000-0000-00001E0F0000}"/>
    <cellStyle name="Calculation 3 32" xfId="7023" xr:uid="{00000000-0005-0000-0000-00001F0F0000}"/>
    <cellStyle name="Calculation 3 32 2" xfId="19676" xr:uid="{00000000-0005-0000-0000-0000200F0000}"/>
    <cellStyle name="Calculation 3 33" xfId="7024" xr:uid="{00000000-0005-0000-0000-0000210F0000}"/>
    <cellStyle name="Calculation 3 33 2" xfId="19677" xr:uid="{00000000-0005-0000-0000-0000220F0000}"/>
    <cellStyle name="Calculation 3 34" xfId="7025" xr:uid="{00000000-0005-0000-0000-0000230F0000}"/>
    <cellStyle name="Calculation 3 34 2" xfId="19678" xr:uid="{00000000-0005-0000-0000-0000240F0000}"/>
    <cellStyle name="Calculation 3 35" xfId="7026" xr:uid="{00000000-0005-0000-0000-0000250F0000}"/>
    <cellStyle name="Calculation 3 35 2" xfId="19679" xr:uid="{00000000-0005-0000-0000-0000260F0000}"/>
    <cellStyle name="Calculation 3 36" xfId="7027" xr:uid="{00000000-0005-0000-0000-0000270F0000}"/>
    <cellStyle name="Calculation 3 36 2" xfId="19680" xr:uid="{00000000-0005-0000-0000-0000280F0000}"/>
    <cellStyle name="Calculation 3 37" xfId="7028" xr:uid="{00000000-0005-0000-0000-0000290F0000}"/>
    <cellStyle name="Calculation 3 37 2" xfId="19681" xr:uid="{00000000-0005-0000-0000-00002A0F0000}"/>
    <cellStyle name="Calculation 3 38" xfId="7029" xr:uid="{00000000-0005-0000-0000-00002B0F0000}"/>
    <cellStyle name="Calculation 3 38 2" xfId="19682" xr:uid="{00000000-0005-0000-0000-00002C0F0000}"/>
    <cellStyle name="Calculation 3 39" xfId="7030" xr:uid="{00000000-0005-0000-0000-00002D0F0000}"/>
    <cellStyle name="Calculation 3 39 2" xfId="19683" xr:uid="{00000000-0005-0000-0000-00002E0F0000}"/>
    <cellStyle name="Calculation 3 4" xfId="7031" xr:uid="{00000000-0005-0000-0000-00002F0F0000}"/>
    <cellStyle name="Calculation 3 4 2" xfId="17958" xr:uid="{00000000-0005-0000-0000-0000300F0000}"/>
    <cellStyle name="Calculation 3 4 3" xfId="19684" xr:uid="{00000000-0005-0000-0000-0000310F0000}"/>
    <cellStyle name="Calculation 3 40" xfId="7032" xr:uid="{00000000-0005-0000-0000-0000320F0000}"/>
    <cellStyle name="Calculation 3 40 2" xfId="19685" xr:uid="{00000000-0005-0000-0000-0000330F0000}"/>
    <cellStyle name="Calculation 3 41" xfId="7033" xr:uid="{00000000-0005-0000-0000-0000340F0000}"/>
    <cellStyle name="Calculation 3 41 2" xfId="19686" xr:uid="{00000000-0005-0000-0000-0000350F0000}"/>
    <cellStyle name="Calculation 3 42" xfId="7034" xr:uid="{00000000-0005-0000-0000-0000360F0000}"/>
    <cellStyle name="Calculation 3 42 2" xfId="19687" xr:uid="{00000000-0005-0000-0000-0000370F0000}"/>
    <cellStyle name="Calculation 3 43" xfId="7035" xr:uid="{00000000-0005-0000-0000-0000380F0000}"/>
    <cellStyle name="Calculation 3 43 2" xfId="19688" xr:uid="{00000000-0005-0000-0000-0000390F0000}"/>
    <cellStyle name="Calculation 3 44" xfId="7036" xr:uid="{00000000-0005-0000-0000-00003A0F0000}"/>
    <cellStyle name="Calculation 3 44 2" xfId="19689" xr:uid="{00000000-0005-0000-0000-00003B0F0000}"/>
    <cellStyle name="Calculation 3 45" xfId="7037" xr:uid="{00000000-0005-0000-0000-00003C0F0000}"/>
    <cellStyle name="Calculation 3 45 2" xfId="19690" xr:uid="{00000000-0005-0000-0000-00003D0F0000}"/>
    <cellStyle name="Calculation 3 46" xfId="7038" xr:uid="{00000000-0005-0000-0000-00003E0F0000}"/>
    <cellStyle name="Calculation 3 46 2" xfId="19691" xr:uid="{00000000-0005-0000-0000-00003F0F0000}"/>
    <cellStyle name="Calculation 3 47" xfId="7039" xr:uid="{00000000-0005-0000-0000-0000400F0000}"/>
    <cellStyle name="Calculation 3 47 2" xfId="19692" xr:uid="{00000000-0005-0000-0000-0000410F0000}"/>
    <cellStyle name="Calculation 3 48" xfId="7040" xr:uid="{00000000-0005-0000-0000-0000420F0000}"/>
    <cellStyle name="Calculation 3 48 2" xfId="19693" xr:uid="{00000000-0005-0000-0000-0000430F0000}"/>
    <cellStyle name="Calculation 3 49" xfId="7041" xr:uid="{00000000-0005-0000-0000-0000440F0000}"/>
    <cellStyle name="Calculation 3 49 2" xfId="19694" xr:uid="{00000000-0005-0000-0000-0000450F0000}"/>
    <cellStyle name="Calculation 3 5" xfId="7042" xr:uid="{00000000-0005-0000-0000-0000460F0000}"/>
    <cellStyle name="Calculation 3 5 2" xfId="19695" xr:uid="{00000000-0005-0000-0000-0000470F0000}"/>
    <cellStyle name="Calculation 3 50" xfId="7043" xr:uid="{00000000-0005-0000-0000-0000480F0000}"/>
    <cellStyle name="Calculation 3 50 2" xfId="19696" xr:uid="{00000000-0005-0000-0000-0000490F0000}"/>
    <cellStyle name="Calculation 3 51" xfId="7044" xr:uid="{00000000-0005-0000-0000-00004A0F0000}"/>
    <cellStyle name="Calculation 3 51 2" xfId="19697" xr:uid="{00000000-0005-0000-0000-00004B0F0000}"/>
    <cellStyle name="Calculation 3 52" xfId="7045" xr:uid="{00000000-0005-0000-0000-00004C0F0000}"/>
    <cellStyle name="Calculation 3 52 2" xfId="19698" xr:uid="{00000000-0005-0000-0000-00004D0F0000}"/>
    <cellStyle name="Calculation 3 53" xfId="7046" xr:uid="{00000000-0005-0000-0000-00004E0F0000}"/>
    <cellStyle name="Calculation 3 53 2" xfId="19699" xr:uid="{00000000-0005-0000-0000-00004F0F0000}"/>
    <cellStyle name="Calculation 3 54" xfId="7047" xr:uid="{00000000-0005-0000-0000-0000500F0000}"/>
    <cellStyle name="Calculation 3 54 2" xfId="19700" xr:uid="{00000000-0005-0000-0000-0000510F0000}"/>
    <cellStyle name="Calculation 3 55" xfId="7048" xr:uid="{00000000-0005-0000-0000-0000520F0000}"/>
    <cellStyle name="Calculation 3 55 2" xfId="19701" xr:uid="{00000000-0005-0000-0000-0000530F0000}"/>
    <cellStyle name="Calculation 3 56" xfId="7049" xr:uid="{00000000-0005-0000-0000-0000540F0000}"/>
    <cellStyle name="Calculation 3 56 2" xfId="19702" xr:uid="{00000000-0005-0000-0000-0000550F0000}"/>
    <cellStyle name="Calculation 3 57" xfId="7050" xr:uid="{00000000-0005-0000-0000-0000560F0000}"/>
    <cellStyle name="Calculation 3 57 2" xfId="19703" xr:uid="{00000000-0005-0000-0000-0000570F0000}"/>
    <cellStyle name="Calculation 3 58" xfId="7051" xr:uid="{00000000-0005-0000-0000-0000580F0000}"/>
    <cellStyle name="Calculation 3 58 2" xfId="19704" xr:uid="{00000000-0005-0000-0000-0000590F0000}"/>
    <cellStyle name="Calculation 3 59" xfId="7052" xr:uid="{00000000-0005-0000-0000-00005A0F0000}"/>
    <cellStyle name="Calculation 3 59 2" xfId="19705" xr:uid="{00000000-0005-0000-0000-00005B0F0000}"/>
    <cellStyle name="Calculation 3 6" xfId="7053" xr:uid="{00000000-0005-0000-0000-00005C0F0000}"/>
    <cellStyle name="Calculation 3 6 2" xfId="19706" xr:uid="{00000000-0005-0000-0000-00005D0F0000}"/>
    <cellStyle name="Calculation 3 60" xfId="7054" xr:uid="{00000000-0005-0000-0000-00005E0F0000}"/>
    <cellStyle name="Calculation 3 60 2" xfId="19707" xr:uid="{00000000-0005-0000-0000-00005F0F0000}"/>
    <cellStyle name="Calculation 3 61" xfId="7055" xr:uid="{00000000-0005-0000-0000-0000600F0000}"/>
    <cellStyle name="Calculation 3 61 2" xfId="19708" xr:uid="{00000000-0005-0000-0000-0000610F0000}"/>
    <cellStyle name="Calculation 3 62" xfId="7056" xr:uid="{00000000-0005-0000-0000-0000620F0000}"/>
    <cellStyle name="Calculation 3 62 2" xfId="19709" xr:uid="{00000000-0005-0000-0000-0000630F0000}"/>
    <cellStyle name="Calculation 3 63" xfId="7057" xr:uid="{00000000-0005-0000-0000-0000640F0000}"/>
    <cellStyle name="Calculation 3 63 2" xfId="19710" xr:uid="{00000000-0005-0000-0000-0000650F0000}"/>
    <cellStyle name="Calculation 3 64" xfId="7058" xr:uid="{00000000-0005-0000-0000-0000660F0000}"/>
    <cellStyle name="Calculation 3 64 2" xfId="19711" xr:uid="{00000000-0005-0000-0000-0000670F0000}"/>
    <cellStyle name="Calculation 3 65" xfId="7059" xr:uid="{00000000-0005-0000-0000-0000680F0000}"/>
    <cellStyle name="Calculation 3 65 2" xfId="19712" xr:uid="{00000000-0005-0000-0000-0000690F0000}"/>
    <cellStyle name="Calculation 3 66" xfId="7060" xr:uid="{00000000-0005-0000-0000-00006A0F0000}"/>
    <cellStyle name="Calculation 3 66 2" xfId="19713" xr:uid="{00000000-0005-0000-0000-00006B0F0000}"/>
    <cellStyle name="Calculation 3 67" xfId="14058" xr:uid="{00000000-0005-0000-0000-00006C0F0000}"/>
    <cellStyle name="Calculation 3 7" xfId="7061" xr:uid="{00000000-0005-0000-0000-00006D0F0000}"/>
    <cellStyle name="Calculation 3 7 2" xfId="19714" xr:uid="{00000000-0005-0000-0000-00006E0F0000}"/>
    <cellStyle name="Calculation 3 8" xfId="7062" xr:uid="{00000000-0005-0000-0000-00006F0F0000}"/>
    <cellStyle name="Calculation 3 8 2" xfId="19715" xr:uid="{00000000-0005-0000-0000-0000700F0000}"/>
    <cellStyle name="Calculation 3 9" xfId="7063" xr:uid="{00000000-0005-0000-0000-0000710F0000}"/>
    <cellStyle name="Calculation 3 9 2" xfId="19716" xr:uid="{00000000-0005-0000-0000-0000720F0000}"/>
    <cellStyle name="Calculation 4" xfId="1600" xr:uid="{00000000-0005-0000-0000-0000730F0000}"/>
    <cellStyle name="Calculation 4 10" xfId="7064" xr:uid="{00000000-0005-0000-0000-0000740F0000}"/>
    <cellStyle name="Calculation 4 10 2" xfId="19717" xr:uid="{00000000-0005-0000-0000-0000750F0000}"/>
    <cellStyle name="Calculation 4 11" xfId="7065" xr:uid="{00000000-0005-0000-0000-0000760F0000}"/>
    <cellStyle name="Calculation 4 11 2" xfId="19718" xr:uid="{00000000-0005-0000-0000-0000770F0000}"/>
    <cellStyle name="Calculation 4 12" xfId="7066" xr:uid="{00000000-0005-0000-0000-0000780F0000}"/>
    <cellStyle name="Calculation 4 12 2" xfId="19719" xr:uid="{00000000-0005-0000-0000-0000790F0000}"/>
    <cellStyle name="Calculation 4 13" xfId="7067" xr:uid="{00000000-0005-0000-0000-00007A0F0000}"/>
    <cellStyle name="Calculation 4 13 2" xfId="19720" xr:uid="{00000000-0005-0000-0000-00007B0F0000}"/>
    <cellStyle name="Calculation 4 14" xfId="7068" xr:uid="{00000000-0005-0000-0000-00007C0F0000}"/>
    <cellStyle name="Calculation 4 14 2" xfId="19721" xr:uid="{00000000-0005-0000-0000-00007D0F0000}"/>
    <cellStyle name="Calculation 4 15" xfId="7069" xr:uid="{00000000-0005-0000-0000-00007E0F0000}"/>
    <cellStyle name="Calculation 4 15 2" xfId="19722" xr:uid="{00000000-0005-0000-0000-00007F0F0000}"/>
    <cellStyle name="Calculation 4 16" xfId="7070" xr:uid="{00000000-0005-0000-0000-0000800F0000}"/>
    <cellStyle name="Calculation 4 16 2" xfId="19723" xr:uid="{00000000-0005-0000-0000-0000810F0000}"/>
    <cellStyle name="Calculation 4 17" xfId="7071" xr:uid="{00000000-0005-0000-0000-0000820F0000}"/>
    <cellStyle name="Calculation 4 17 2" xfId="19724" xr:uid="{00000000-0005-0000-0000-0000830F0000}"/>
    <cellStyle name="Calculation 4 18" xfId="7072" xr:uid="{00000000-0005-0000-0000-0000840F0000}"/>
    <cellStyle name="Calculation 4 18 2" xfId="19725" xr:uid="{00000000-0005-0000-0000-0000850F0000}"/>
    <cellStyle name="Calculation 4 19" xfId="7073" xr:uid="{00000000-0005-0000-0000-0000860F0000}"/>
    <cellStyle name="Calculation 4 19 2" xfId="19726" xr:uid="{00000000-0005-0000-0000-0000870F0000}"/>
    <cellStyle name="Calculation 4 2" xfId="1601" xr:uid="{00000000-0005-0000-0000-0000880F0000}"/>
    <cellStyle name="Calculation 4 2 2" xfId="7074" xr:uid="{00000000-0005-0000-0000-0000890F0000}"/>
    <cellStyle name="Calculation 4 2 2 2" xfId="19727" xr:uid="{00000000-0005-0000-0000-00008A0F0000}"/>
    <cellStyle name="Calculation 4 20" xfId="7075" xr:uid="{00000000-0005-0000-0000-00008B0F0000}"/>
    <cellStyle name="Calculation 4 20 2" xfId="19728" xr:uid="{00000000-0005-0000-0000-00008C0F0000}"/>
    <cellStyle name="Calculation 4 21" xfId="7076" xr:uid="{00000000-0005-0000-0000-00008D0F0000}"/>
    <cellStyle name="Calculation 4 21 2" xfId="19729" xr:uid="{00000000-0005-0000-0000-00008E0F0000}"/>
    <cellStyle name="Calculation 4 22" xfId="7077" xr:uid="{00000000-0005-0000-0000-00008F0F0000}"/>
    <cellStyle name="Calculation 4 22 2" xfId="19730" xr:uid="{00000000-0005-0000-0000-0000900F0000}"/>
    <cellStyle name="Calculation 4 23" xfId="7078" xr:uid="{00000000-0005-0000-0000-0000910F0000}"/>
    <cellStyle name="Calculation 4 23 2" xfId="19731" xr:uid="{00000000-0005-0000-0000-0000920F0000}"/>
    <cellStyle name="Calculation 4 24" xfId="7079" xr:uid="{00000000-0005-0000-0000-0000930F0000}"/>
    <cellStyle name="Calculation 4 24 2" xfId="19732" xr:uid="{00000000-0005-0000-0000-0000940F0000}"/>
    <cellStyle name="Calculation 4 25" xfId="7080" xr:uid="{00000000-0005-0000-0000-0000950F0000}"/>
    <cellStyle name="Calculation 4 25 2" xfId="19733" xr:uid="{00000000-0005-0000-0000-0000960F0000}"/>
    <cellStyle name="Calculation 4 26" xfId="7081" xr:uid="{00000000-0005-0000-0000-0000970F0000}"/>
    <cellStyle name="Calculation 4 26 2" xfId="19734" xr:uid="{00000000-0005-0000-0000-0000980F0000}"/>
    <cellStyle name="Calculation 4 27" xfId="7082" xr:uid="{00000000-0005-0000-0000-0000990F0000}"/>
    <cellStyle name="Calculation 4 27 2" xfId="19735" xr:uid="{00000000-0005-0000-0000-00009A0F0000}"/>
    <cellStyle name="Calculation 4 28" xfId="7083" xr:uid="{00000000-0005-0000-0000-00009B0F0000}"/>
    <cellStyle name="Calculation 4 28 2" xfId="19736" xr:uid="{00000000-0005-0000-0000-00009C0F0000}"/>
    <cellStyle name="Calculation 4 29" xfId="7084" xr:uid="{00000000-0005-0000-0000-00009D0F0000}"/>
    <cellStyle name="Calculation 4 29 2" xfId="19737" xr:uid="{00000000-0005-0000-0000-00009E0F0000}"/>
    <cellStyle name="Calculation 4 3" xfId="1602" xr:uid="{00000000-0005-0000-0000-00009F0F0000}"/>
    <cellStyle name="Calculation 4 3 2" xfId="7085" xr:uid="{00000000-0005-0000-0000-0000A00F0000}"/>
    <cellStyle name="Calculation 4 3 2 2" xfId="19738" xr:uid="{00000000-0005-0000-0000-0000A10F0000}"/>
    <cellStyle name="Calculation 4 30" xfId="7086" xr:uid="{00000000-0005-0000-0000-0000A20F0000}"/>
    <cellStyle name="Calculation 4 30 2" xfId="19739" xr:uid="{00000000-0005-0000-0000-0000A30F0000}"/>
    <cellStyle name="Calculation 4 31" xfId="7087" xr:uid="{00000000-0005-0000-0000-0000A40F0000}"/>
    <cellStyle name="Calculation 4 31 2" xfId="19740" xr:uid="{00000000-0005-0000-0000-0000A50F0000}"/>
    <cellStyle name="Calculation 4 32" xfId="7088" xr:uid="{00000000-0005-0000-0000-0000A60F0000}"/>
    <cellStyle name="Calculation 4 32 2" xfId="19741" xr:uid="{00000000-0005-0000-0000-0000A70F0000}"/>
    <cellStyle name="Calculation 4 33" xfId="7089" xr:uid="{00000000-0005-0000-0000-0000A80F0000}"/>
    <cellStyle name="Calculation 4 33 2" xfId="19742" xr:uid="{00000000-0005-0000-0000-0000A90F0000}"/>
    <cellStyle name="Calculation 4 34" xfId="7090" xr:uid="{00000000-0005-0000-0000-0000AA0F0000}"/>
    <cellStyle name="Calculation 4 34 2" xfId="19743" xr:uid="{00000000-0005-0000-0000-0000AB0F0000}"/>
    <cellStyle name="Calculation 4 35" xfId="7091" xr:uid="{00000000-0005-0000-0000-0000AC0F0000}"/>
    <cellStyle name="Calculation 4 35 2" xfId="19744" xr:uid="{00000000-0005-0000-0000-0000AD0F0000}"/>
    <cellStyle name="Calculation 4 36" xfId="7092" xr:uid="{00000000-0005-0000-0000-0000AE0F0000}"/>
    <cellStyle name="Calculation 4 36 2" xfId="19745" xr:uid="{00000000-0005-0000-0000-0000AF0F0000}"/>
    <cellStyle name="Calculation 4 37" xfId="7093" xr:uid="{00000000-0005-0000-0000-0000B00F0000}"/>
    <cellStyle name="Calculation 4 37 2" xfId="19746" xr:uid="{00000000-0005-0000-0000-0000B10F0000}"/>
    <cellStyle name="Calculation 4 38" xfId="7094" xr:uid="{00000000-0005-0000-0000-0000B20F0000}"/>
    <cellStyle name="Calculation 4 38 2" xfId="19747" xr:uid="{00000000-0005-0000-0000-0000B30F0000}"/>
    <cellStyle name="Calculation 4 39" xfId="7095" xr:uid="{00000000-0005-0000-0000-0000B40F0000}"/>
    <cellStyle name="Calculation 4 39 2" xfId="19748" xr:uid="{00000000-0005-0000-0000-0000B50F0000}"/>
    <cellStyle name="Calculation 4 4" xfId="7096" xr:uid="{00000000-0005-0000-0000-0000B60F0000}"/>
    <cellStyle name="Calculation 4 4 2" xfId="17959" xr:uid="{00000000-0005-0000-0000-0000B70F0000}"/>
    <cellStyle name="Calculation 4 4 3" xfId="19749" xr:uid="{00000000-0005-0000-0000-0000B80F0000}"/>
    <cellStyle name="Calculation 4 40" xfId="7097" xr:uid="{00000000-0005-0000-0000-0000B90F0000}"/>
    <cellStyle name="Calculation 4 40 2" xfId="19750" xr:uid="{00000000-0005-0000-0000-0000BA0F0000}"/>
    <cellStyle name="Calculation 4 41" xfId="7098" xr:uid="{00000000-0005-0000-0000-0000BB0F0000}"/>
    <cellStyle name="Calculation 4 41 2" xfId="19751" xr:uid="{00000000-0005-0000-0000-0000BC0F0000}"/>
    <cellStyle name="Calculation 4 42" xfId="7099" xr:uid="{00000000-0005-0000-0000-0000BD0F0000}"/>
    <cellStyle name="Calculation 4 42 2" xfId="19752" xr:uid="{00000000-0005-0000-0000-0000BE0F0000}"/>
    <cellStyle name="Calculation 4 43" xfId="7100" xr:uid="{00000000-0005-0000-0000-0000BF0F0000}"/>
    <cellStyle name="Calculation 4 43 2" xfId="19753" xr:uid="{00000000-0005-0000-0000-0000C00F0000}"/>
    <cellStyle name="Calculation 4 44" xfId="7101" xr:uid="{00000000-0005-0000-0000-0000C10F0000}"/>
    <cellStyle name="Calculation 4 44 2" xfId="19754" xr:uid="{00000000-0005-0000-0000-0000C20F0000}"/>
    <cellStyle name="Calculation 4 45" xfId="7102" xr:uid="{00000000-0005-0000-0000-0000C30F0000}"/>
    <cellStyle name="Calculation 4 45 2" xfId="19755" xr:uid="{00000000-0005-0000-0000-0000C40F0000}"/>
    <cellStyle name="Calculation 4 46" xfId="7103" xr:uid="{00000000-0005-0000-0000-0000C50F0000}"/>
    <cellStyle name="Calculation 4 46 2" xfId="19756" xr:uid="{00000000-0005-0000-0000-0000C60F0000}"/>
    <cellStyle name="Calculation 4 47" xfId="7104" xr:uid="{00000000-0005-0000-0000-0000C70F0000}"/>
    <cellStyle name="Calculation 4 47 2" xfId="19757" xr:uid="{00000000-0005-0000-0000-0000C80F0000}"/>
    <cellStyle name="Calculation 4 48" xfId="7105" xr:uid="{00000000-0005-0000-0000-0000C90F0000}"/>
    <cellStyle name="Calculation 4 48 2" xfId="19758" xr:uid="{00000000-0005-0000-0000-0000CA0F0000}"/>
    <cellStyle name="Calculation 4 49" xfId="7106" xr:uid="{00000000-0005-0000-0000-0000CB0F0000}"/>
    <cellStyle name="Calculation 4 49 2" xfId="19759" xr:uid="{00000000-0005-0000-0000-0000CC0F0000}"/>
    <cellStyle name="Calculation 4 5" xfId="7107" xr:uid="{00000000-0005-0000-0000-0000CD0F0000}"/>
    <cellStyle name="Calculation 4 5 2" xfId="19760" xr:uid="{00000000-0005-0000-0000-0000CE0F0000}"/>
    <cellStyle name="Calculation 4 50" xfId="7108" xr:uid="{00000000-0005-0000-0000-0000CF0F0000}"/>
    <cellStyle name="Calculation 4 50 2" xfId="19761" xr:uid="{00000000-0005-0000-0000-0000D00F0000}"/>
    <cellStyle name="Calculation 4 51" xfId="7109" xr:uid="{00000000-0005-0000-0000-0000D10F0000}"/>
    <cellStyle name="Calculation 4 51 2" xfId="19762" xr:uid="{00000000-0005-0000-0000-0000D20F0000}"/>
    <cellStyle name="Calculation 4 52" xfId="7110" xr:uid="{00000000-0005-0000-0000-0000D30F0000}"/>
    <cellStyle name="Calculation 4 52 2" xfId="19763" xr:uid="{00000000-0005-0000-0000-0000D40F0000}"/>
    <cellStyle name="Calculation 4 53" xfId="7111" xr:uid="{00000000-0005-0000-0000-0000D50F0000}"/>
    <cellStyle name="Calculation 4 53 2" xfId="19764" xr:uid="{00000000-0005-0000-0000-0000D60F0000}"/>
    <cellStyle name="Calculation 4 54" xfId="7112" xr:uid="{00000000-0005-0000-0000-0000D70F0000}"/>
    <cellStyle name="Calculation 4 54 2" xfId="19765" xr:uid="{00000000-0005-0000-0000-0000D80F0000}"/>
    <cellStyle name="Calculation 4 55" xfId="7113" xr:uid="{00000000-0005-0000-0000-0000D90F0000}"/>
    <cellStyle name="Calculation 4 55 2" xfId="19766" xr:uid="{00000000-0005-0000-0000-0000DA0F0000}"/>
    <cellStyle name="Calculation 4 56" xfId="7114" xr:uid="{00000000-0005-0000-0000-0000DB0F0000}"/>
    <cellStyle name="Calculation 4 56 2" xfId="19767" xr:uid="{00000000-0005-0000-0000-0000DC0F0000}"/>
    <cellStyle name="Calculation 4 57" xfId="7115" xr:uid="{00000000-0005-0000-0000-0000DD0F0000}"/>
    <cellStyle name="Calculation 4 57 2" xfId="19768" xr:uid="{00000000-0005-0000-0000-0000DE0F0000}"/>
    <cellStyle name="Calculation 4 58" xfId="7116" xr:uid="{00000000-0005-0000-0000-0000DF0F0000}"/>
    <cellStyle name="Calculation 4 58 2" xfId="19769" xr:uid="{00000000-0005-0000-0000-0000E00F0000}"/>
    <cellStyle name="Calculation 4 59" xfId="7117" xr:uid="{00000000-0005-0000-0000-0000E10F0000}"/>
    <cellStyle name="Calculation 4 59 2" xfId="19770" xr:uid="{00000000-0005-0000-0000-0000E20F0000}"/>
    <cellStyle name="Calculation 4 6" xfId="7118" xr:uid="{00000000-0005-0000-0000-0000E30F0000}"/>
    <cellStyle name="Calculation 4 6 2" xfId="19771" xr:uid="{00000000-0005-0000-0000-0000E40F0000}"/>
    <cellStyle name="Calculation 4 60" xfId="7119" xr:uid="{00000000-0005-0000-0000-0000E50F0000}"/>
    <cellStyle name="Calculation 4 60 2" xfId="19772" xr:uid="{00000000-0005-0000-0000-0000E60F0000}"/>
    <cellStyle name="Calculation 4 61" xfId="7120" xr:uid="{00000000-0005-0000-0000-0000E70F0000}"/>
    <cellStyle name="Calculation 4 61 2" xfId="19773" xr:uid="{00000000-0005-0000-0000-0000E80F0000}"/>
    <cellStyle name="Calculation 4 62" xfId="7121" xr:uid="{00000000-0005-0000-0000-0000E90F0000}"/>
    <cellStyle name="Calculation 4 62 2" xfId="19774" xr:uid="{00000000-0005-0000-0000-0000EA0F0000}"/>
    <cellStyle name="Calculation 4 63" xfId="7122" xr:uid="{00000000-0005-0000-0000-0000EB0F0000}"/>
    <cellStyle name="Calculation 4 63 2" xfId="19775" xr:uid="{00000000-0005-0000-0000-0000EC0F0000}"/>
    <cellStyle name="Calculation 4 64" xfId="7123" xr:uid="{00000000-0005-0000-0000-0000ED0F0000}"/>
    <cellStyle name="Calculation 4 64 2" xfId="19776" xr:uid="{00000000-0005-0000-0000-0000EE0F0000}"/>
    <cellStyle name="Calculation 4 65" xfId="7124" xr:uid="{00000000-0005-0000-0000-0000EF0F0000}"/>
    <cellStyle name="Calculation 4 65 2" xfId="19777" xr:uid="{00000000-0005-0000-0000-0000F00F0000}"/>
    <cellStyle name="Calculation 4 66" xfId="7125" xr:uid="{00000000-0005-0000-0000-0000F10F0000}"/>
    <cellStyle name="Calculation 4 66 2" xfId="19778" xr:uid="{00000000-0005-0000-0000-0000F20F0000}"/>
    <cellStyle name="Calculation 4 67" xfId="14059" xr:uid="{00000000-0005-0000-0000-0000F30F0000}"/>
    <cellStyle name="Calculation 4 7" xfId="7126" xr:uid="{00000000-0005-0000-0000-0000F40F0000}"/>
    <cellStyle name="Calculation 4 7 2" xfId="19779" xr:uid="{00000000-0005-0000-0000-0000F50F0000}"/>
    <cellStyle name="Calculation 4 8" xfId="7127" xr:uid="{00000000-0005-0000-0000-0000F60F0000}"/>
    <cellStyle name="Calculation 4 8 2" xfId="19780" xr:uid="{00000000-0005-0000-0000-0000F70F0000}"/>
    <cellStyle name="Calculation 4 9" xfId="7128" xr:uid="{00000000-0005-0000-0000-0000F80F0000}"/>
    <cellStyle name="Calculation 4 9 2" xfId="19781" xr:uid="{00000000-0005-0000-0000-0000F90F0000}"/>
    <cellStyle name="Calculation 5" xfId="1603" xr:uid="{00000000-0005-0000-0000-0000FA0F0000}"/>
    <cellStyle name="Calculation 5 10" xfId="7129" xr:uid="{00000000-0005-0000-0000-0000FB0F0000}"/>
    <cellStyle name="Calculation 5 10 2" xfId="19782" xr:uid="{00000000-0005-0000-0000-0000FC0F0000}"/>
    <cellStyle name="Calculation 5 11" xfId="7130" xr:uid="{00000000-0005-0000-0000-0000FD0F0000}"/>
    <cellStyle name="Calculation 5 11 2" xfId="19783" xr:uid="{00000000-0005-0000-0000-0000FE0F0000}"/>
    <cellStyle name="Calculation 5 12" xfId="7131" xr:uid="{00000000-0005-0000-0000-0000FF0F0000}"/>
    <cellStyle name="Calculation 5 12 2" xfId="19784" xr:uid="{00000000-0005-0000-0000-000000100000}"/>
    <cellStyle name="Calculation 5 13" xfId="7132" xr:uid="{00000000-0005-0000-0000-000001100000}"/>
    <cellStyle name="Calculation 5 13 2" xfId="19785" xr:uid="{00000000-0005-0000-0000-000002100000}"/>
    <cellStyle name="Calculation 5 14" xfId="7133" xr:uid="{00000000-0005-0000-0000-000003100000}"/>
    <cellStyle name="Calculation 5 14 2" xfId="19786" xr:uid="{00000000-0005-0000-0000-000004100000}"/>
    <cellStyle name="Calculation 5 15" xfId="7134" xr:uid="{00000000-0005-0000-0000-000005100000}"/>
    <cellStyle name="Calculation 5 15 2" xfId="19787" xr:uid="{00000000-0005-0000-0000-000006100000}"/>
    <cellStyle name="Calculation 5 16" xfId="7135" xr:uid="{00000000-0005-0000-0000-000007100000}"/>
    <cellStyle name="Calculation 5 16 2" xfId="19788" xr:uid="{00000000-0005-0000-0000-000008100000}"/>
    <cellStyle name="Calculation 5 17" xfId="7136" xr:uid="{00000000-0005-0000-0000-000009100000}"/>
    <cellStyle name="Calculation 5 17 2" xfId="19789" xr:uid="{00000000-0005-0000-0000-00000A100000}"/>
    <cellStyle name="Calculation 5 18" xfId="7137" xr:uid="{00000000-0005-0000-0000-00000B100000}"/>
    <cellStyle name="Calculation 5 18 2" xfId="19790" xr:uid="{00000000-0005-0000-0000-00000C100000}"/>
    <cellStyle name="Calculation 5 19" xfId="7138" xr:uid="{00000000-0005-0000-0000-00000D100000}"/>
    <cellStyle name="Calculation 5 19 2" xfId="19791" xr:uid="{00000000-0005-0000-0000-00000E100000}"/>
    <cellStyle name="Calculation 5 2" xfId="1604" xr:uid="{00000000-0005-0000-0000-00000F100000}"/>
    <cellStyle name="Calculation 5 2 2" xfId="7139" xr:uid="{00000000-0005-0000-0000-000010100000}"/>
    <cellStyle name="Calculation 5 2 2 2" xfId="19792" xr:uid="{00000000-0005-0000-0000-000011100000}"/>
    <cellStyle name="Calculation 5 20" xfId="7140" xr:uid="{00000000-0005-0000-0000-000012100000}"/>
    <cellStyle name="Calculation 5 20 2" xfId="19793" xr:uid="{00000000-0005-0000-0000-000013100000}"/>
    <cellStyle name="Calculation 5 21" xfId="7141" xr:uid="{00000000-0005-0000-0000-000014100000}"/>
    <cellStyle name="Calculation 5 21 2" xfId="19794" xr:uid="{00000000-0005-0000-0000-000015100000}"/>
    <cellStyle name="Calculation 5 22" xfId="7142" xr:uid="{00000000-0005-0000-0000-000016100000}"/>
    <cellStyle name="Calculation 5 22 2" xfId="19795" xr:uid="{00000000-0005-0000-0000-000017100000}"/>
    <cellStyle name="Calculation 5 23" xfId="7143" xr:uid="{00000000-0005-0000-0000-000018100000}"/>
    <cellStyle name="Calculation 5 23 2" xfId="19796" xr:uid="{00000000-0005-0000-0000-000019100000}"/>
    <cellStyle name="Calculation 5 24" xfId="7144" xr:uid="{00000000-0005-0000-0000-00001A100000}"/>
    <cellStyle name="Calculation 5 24 2" xfId="19797" xr:uid="{00000000-0005-0000-0000-00001B100000}"/>
    <cellStyle name="Calculation 5 25" xfId="7145" xr:uid="{00000000-0005-0000-0000-00001C100000}"/>
    <cellStyle name="Calculation 5 25 2" xfId="19798" xr:uid="{00000000-0005-0000-0000-00001D100000}"/>
    <cellStyle name="Calculation 5 26" xfId="7146" xr:uid="{00000000-0005-0000-0000-00001E100000}"/>
    <cellStyle name="Calculation 5 26 2" xfId="19799" xr:uid="{00000000-0005-0000-0000-00001F100000}"/>
    <cellStyle name="Calculation 5 27" xfId="7147" xr:uid="{00000000-0005-0000-0000-000020100000}"/>
    <cellStyle name="Calculation 5 27 2" xfId="19800" xr:uid="{00000000-0005-0000-0000-000021100000}"/>
    <cellStyle name="Calculation 5 28" xfId="7148" xr:uid="{00000000-0005-0000-0000-000022100000}"/>
    <cellStyle name="Calculation 5 28 2" xfId="19801" xr:uid="{00000000-0005-0000-0000-000023100000}"/>
    <cellStyle name="Calculation 5 29" xfId="7149" xr:uid="{00000000-0005-0000-0000-000024100000}"/>
    <cellStyle name="Calculation 5 29 2" xfId="19802" xr:uid="{00000000-0005-0000-0000-000025100000}"/>
    <cellStyle name="Calculation 5 3" xfId="1605" xr:uid="{00000000-0005-0000-0000-000026100000}"/>
    <cellStyle name="Calculation 5 3 2" xfId="7150" xr:uid="{00000000-0005-0000-0000-000027100000}"/>
    <cellStyle name="Calculation 5 3 2 2" xfId="19803" xr:uid="{00000000-0005-0000-0000-000028100000}"/>
    <cellStyle name="Calculation 5 30" xfId="7151" xr:uid="{00000000-0005-0000-0000-000029100000}"/>
    <cellStyle name="Calculation 5 30 2" xfId="19804" xr:uid="{00000000-0005-0000-0000-00002A100000}"/>
    <cellStyle name="Calculation 5 31" xfId="7152" xr:uid="{00000000-0005-0000-0000-00002B100000}"/>
    <cellStyle name="Calculation 5 31 2" xfId="19805" xr:uid="{00000000-0005-0000-0000-00002C100000}"/>
    <cellStyle name="Calculation 5 32" xfId="7153" xr:uid="{00000000-0005-0000-0000-00002D100000}"/>
    <cellStyle name="Calculation 5 32 2" xfId="19806" xr:uid="{00000000-0005-0000-0000-00002E100000}"/>
    <cellStyle name="Calculation 5 33" xfId="7154" xr:uid="{00000000-0005-0000-0000-00002F100000}"/>
    <cellStyle name="Calculation 5 33 2" xfId="19807" xr:uid="{00000000-0005-0000-0000-000030100000}"/>
    <cellStyle name="Calculation 5 34" xfId="7155" xr:uid="{00000000-0005-0000-0000-000031100000}"/>
    <cellStyle name="Calculation 5 34 2" xfId="19808" xr:uid="{00000000-0005-0000-0000-000032100000}"/>
    <cellStyle name="Calculation 5 35" xfId="7156" xr:uid="{00000000-0005-0000-0000-000033100000}"/>
    <cellStyle name="Calculation 5 35 2" xfId="19809" xr:uid="{00000000-0005-0000-0000-000034100000}"/>
    <cellStyle name="Calculation 5 36" xfId="7157" xr:uid="{00000000-0005-0000-0000-000035100000}"/>
    <cellStyle name="Calculation 5 36 2" xfId="19810" xr:uid="{00000000-0005-0000-0000-000036100000}"/>
    <cellStyle name="Calculation 5 37" xfId="7158" xr:uid="{00000000-0005-0000-0000-000037100000}"/>
    <cellStyle name="Calculation 5 37 2" xfId="19811" xr:uid="{00000000-0005-0000-0000-000038100000}"/>
    <cellStyle name="Calculation 5 38" xfId="7159" xr:uid="{00000000-0005-0000-0000-000039100000}"/>
    <cellStyle name="Calculation 5 38 2" xfId="19812" xr:uid="{00000000-0005-0000-0000-00003A100000}"/>
    <cellStyle name="Calculation 5 39" xfId="7160" xr:uid="{00000000-0005-0000-0000-00003B100000}"/>
    <cellStyle name="Calculation 5 39 2" xfId="19813" xr:uid="{00000000-0005-0000-0000-00003C100000}"/>
    <cellStyle name="Calculation 5 4" xfId="7161" xr:uid="{00000000-0005-0000-0000-00003D100000}"/>
    <cellStyle name="Calculation 5 4 2" xfId="17960" xr:uid="{00000000-0005-0000-0000-00003E100000}"/>
    <cellStyle name="Calculation 5 4 3" xfId="19814" xr:uid="{00000000-0005-0000-0000-00003F100000}"/>
    <cellStyle name="Calculation 5 40" xfId="7162" xr:uid="{00000000-0005-0000-0000-000040100000}"/>
    <cellStyle name="Calculation 5 40 2" xfId="19815" xr:uid="{00000000-0005-0000-0000-000041100000}"/>
    <cellStyle name="Calculation 5 41" xfId="7163" xr:uid="{00000000-0005-0000-0000-000042100000}"/>
    <cellStyle name="Calculation 5 41 2" xfId="19816" xr:uid="{00000000-0005-0000-0000-000043100000}"/>
    <cellStyle name="Calculation 5 42" xfId="7164" xr:uid="{00000000-0005-0000-0000-000044100000}"/>
    <cellStyle name="Calculation 5 42 2" xfId="19817" xr:uid="{00000000-0005-0000-0000-000045100000}"/>
    <cellStyle name="Calculation 5 43" xfId="7165" xr:uid="{00000000-0005-0000-0000-000046100000}"/>
    <cellStyle name="Calculation 5 43 2" xfId="19818" xr:uid="{00000000-0005-0000-0000-000047100000}"/>
    <cellStyle name="Calculation 5 44" xfId="7166" xr:uid="{00000000-0005-0000-0000-000048100000}"/>
    <cellStyle name="Calculation 5 44 2" xfId="19819" xr:uid="{00000000-0005-0000-0000-000049100000}"/>
    <cellStyle name="Calculation 5 45" xfId="7167" xr:uid="{00000000-0005-0000-0000-00004A100000}"/>
    <cellStyle name="Calculation 5 45 2" xfId="19820" xr:uid="{00000000-0005-0000-0000-00004B100000}"/>
    <cellStyle name="Calculation 5 46" xfId="7168" xr:uid="{00000000-0005-0000-0000-00004C100000}"/>
    <cellStyle name="Calculation 5 46 2" xfId="19821" xr:uid="{00000000-0005-0000-0000-00004D100000}"/>
    <cellStyle name="Calculation 5 47" xfId="7169" xr:uid="{00000000-0005-0000-0000-00004E100000}"/>
    <cellStyle name="Calculation 5 47 2" xfId="19822" xr:uid="{00000000-0005-0000-0000-00004F100000}"/>
    <cellStyle name="Calculation 5 48" xfId="7170" xr:uid="{00000000-0005-0000-0000-000050100000}"/>
    <cellStyle name="Calculation 5 48 2" xfId="19823" xr:uid="{00000000-0005-0000-0000-000051100000}"/>
    <cellStyle name="Calculation 5 49" xfId="7171" xr:uid="{00000000-0005-0000-0000-000052100000}"/>
    <cellStyle name="Calculation 5 49 2" xfId="19824" xr:uid="{00000000-0005-0000-0000-000053100000}"/>
    <cellStyle name="Calculation 5 5" xfId="7172" xr:uid="{00000000-0005-0000-0000-000054100000}"/>
    <cellStyle name="Calculation 5 5 2" xfId="19825" xr:uid="{00000000-0005-0000-0000-000055100000}"/>
    <cellStyle name="Calculation 5 50" xfId="7173" xr:uid="{00000000-0005-0000-0000-000056100000}"/>
    <cellStyle name="Calculation 5 50 2" xfId="19826" xr:uid="{00000000-0005-0000-0000-000057100000}"/>
    <cellStyle name="Calculation 5 51" xfId="7174" xr:uid="{00000000-0005-0000-0000-000058100000}"/>
    <cellStyle name="Calculation 5 51 2" xfId="19827" xr:uid="{00000000-0005-0000-0000-000059100000}"/>
    <cellStyle name="Calculation 5 52" xfId="7175" xr:uid="{00000000-0005-0000-0000-00005A100000}"/>
    <cellStyle name="Calculation 5 52 2" xfId="19828" xr:uid="{00000000-0005-0000-0000-00005B100000}"/>
    <cellStyle name="Calculation 5 53" xfId="7176" xr:uid="{00000000-0005-0000-0000-00005C100000}"/>
    <cellStyle name="Calculation 5 53 2" xfId="19829" xr:uid="{00000000-0005-0000-0000-00005D100000}"/>
    <cellStyle name="Calculation 5 54" xfId="7177" xr:uid="{00000000-0005-0000-0000-00005E100000}"/>
    <cellStyle name="Calculation 5 54 2" xfId="19830" xr:uid="{00000000-0005-0000-0000-00005F100000}"/>
    <cellStyle name="Calculation 5 55" xfId="7178" xr:uid="{00000000-0005-0000-0000-000060100000}"/>
    <cellStyle name="Calculation 5 55 2" xfId="19831" xr:uid="{00000000-0005-0000-0000-000061100000}"/>
    <cellStyle name="Calculation 5 56" xfId="7179" xr:uid="{00000000-0005-0000-0000-000062100000}"/>
    <cellStyle name="Calculation 5 56 2" xfId="19832" xr:uid="{00000000-0005-0000-0000-000063100000}"/>
    <cellStyle name="Calculation 5 57" xfId="7180" xr:uid="{00000000-0005-0000-0000-000064100000}"/>
    <cellStyle name="Calculation 5 57 2" xfId="19833" xr:uid="{00000000-0005-0000-0000-000065100000}"/>
    <cellStyle name="Calculation 5 58" xfId="7181" xr:uid="{00000000-0005-0000-0000-000066100000}"/>
    <cellStyle name="Calculation 5 58 2" xfId="19834" xr:uid="{00000000-0005-0000-0000-000067100000}"/>
    <cellStyle name="Calculation 5 59" xfId="7182" xr:uid="{00000000-0005-0000-0000-000068100000}"/>
    <cellStyle name="Calculation 5 59 2" xfId="19835" xr:uid="{00000000-0005-0000-0000-000069100000}"/>
    <cellStyle name="Calculation 5 6" xfId="7183" xr:uid="{00000000-0005-0000-0000-00006A100000}"/>
    <cellStyle name="Calculation 5 6 2" xfId="19836" xr:uid="{00000000-0005-0000-0000-00006B100000}"/>
    <cellStyle name="Calculation 5 60" xfId="7184" xr:uid="{00000000-0005-0000-0000-00006C100000}"/>
    <cellStyle name="Calculation 5 60 2" xfId="19837" xr:uid="{00000000-0005-0000-0000-00006D100000}"/>
    <cellStyle name="Calculation 5 61" xfId="7185" xr:uid="{00000000-0005-0000-0000-00006E100000}"/>
    <cellStyle name="Calculation 5 61 2" xfId="19838" xr:uid="{00000000-0005-0000-0000-00006F100000}"/>
    <cellStyle name="Calculation 5 62" xfId="7186" xr:uid="{00000000-0005-0000-0000-000070100000}"/>
    <cellStyle name="Calculation 5 62 2" xfId="19839" xr:uid="{00000000-0005-0000-0000-000071100000}"/>
    <cellStyle name="Calculation 5 63" xfId="7187" xr:uid="{00000000-0005-0000-0000-000072100000}"/>
    <cellStyle name="Calculation 5 63 2" xfId="19840" xr:uid="{00000000-0005-0000-0000-000073100000}"/>
    <cellStyle name="Calculation 5 64" xfId="7188" xr:uid="{00000000-0005-0000-0000-000074100000}"/>
    <cellStyle name="Calculation 5 64 2" xfId="19841" xr:uid="{00000000-0005-0000-0000-000075100000}"/>
    <cellStyle name="Calculation 5 65" xfId="7189" xr:uid="{00000000-0005-0000-0000-000076100000}"/>
    <cellStyle name="Calculation 5 65 2" xfId="19842" xr:uid="{00000000-0005-0000-0000-000077100000}"/>
    <cellStyle name="Calculation 5 66" xfId="7190" xr:uid="{00000000-0005-0000-0000-000078100000}"/>
    <cellStyle name="Calculation 5 66 2" xfId="19843" xr:uid="{00000000-0005-0000-0000-000079100000}"/>
    <cellStyle name="Calculation 5 67" xfId="14060" xr:uid="{00000000-0005-0000-0000-00007A100000}"/>
    <cellStyle name="Calculation 5 7" xfId="7191" xr:uid="{00000000-0005-0000-0000-00007B100000}"/>
    <cellStyle name="Calculation 5 7 2" xfId="19844" xr:uid="{00000000-0005-0000-0000-00007C100000}"/>
    <cellStyle name="Calculation 5 8" xfId="7192" xr:uid="{00000000-0005-0000-0000-00007D100000}"/>
    <cellStyle name="Calculation 5 8 2" xfId="19845" xr:uid="{00000000-0005-0000-0000-00007E100000}"/>
    <cellStyle name="Calculation 5 9" xfId="7193" xr:uid="{00000000-0005-0000-0000-00007F100000}"/>
    <cellStyle name="Calculation 5 9 2" xfId="19846" xr:uid="{00000000-0005-0000-0000-000080100000}"/>
    <cellStyle name="Calculation 6" xfId="1606" xr:uid="{00000000-0005-0000-0000-000081100000}"/>
    <cellStyle name="Calculation 6 10" xfId="7194" xr:uid="{00000000-0005-0000-0000-000082100000}"/>
    <cellStyle name="Calculation 6 10 2" xfId="19847" xr:uid="{00000000-0005-0000-0000-000083100000}"/>
    <cellStyle name="Calculation 6 11" xfId="7195" xr:uid="{00000000-0005-0000-0000-000084100000}"/>
    <cellStyle name="Calculation 6 11 2" xfId="19848" xr:uid="{00000000-0005-0000-0000-000085100000}"/>
    <cellStyle name="Calculation 6 12" xfId="7196" xr:uid="{00000000-0005-0000-0000-000086100000}"/>
    <cellStyle name="Calculation 6 12 2" xfId="19849" xr:uid="{00000000-0005-0000-0000-000087100000}"/>
    <cellStyle name="Calculation 6 13" xfId="7197" xr:uid="{00000000-0005-0000-0000-000088100000}"/>
    <cellStyle name="Calculation 6 13 2" xfId="19850" xr:uid="{00000000-0005-0000-0000-000089100000}"/>
    <cellStyle name="Calculation 6 14" xfId="7198" xr:uid="{00000000-0005-0000-0000-00008A100000}"/>
    <cellStyle name="Calculation 6 14 2" xfId="19851" xr:uid="{00000000-0005-0000-0000-00008B100000}"/>
    <cellStyle name="Calculation 6 15" xfId="7199" xr:uid="{00000000-0005-0000-0000-00008C100000}"/>
    <cellStyle name="Calculation 6 15 2" xfId="19852" xr:uid="{00000000-0005-0000-0000-00008D100000}"/>
    <cellStyle name="Calculation 6 16" xfId="7200" xr:uid="{00000000-0005-0000-0000-00008E100000}"/>
    <cellStyle name="Calculation 6 16 2" xfId="19853" xr:uid="{00000000-0005-0000-0000-00008F100000}"/>
    <cellStyle name="Calculation 6 17" xfId="7201" xr:uid="{00000000-0005-0000-0000-000090100000}"/>
    <cellStyle name="Calculation 6 17 2" xfId="19854" xr:uid="{00000000-0005-0000-0000-000091100000}"/>
    <cellStyle name="Calculation 6 18" xfId="7202" xr:uid="{00000000-0005-0000-0000-000092100000}"/>
    <cellStyle name="Calculation 6 18 2" xfId="19855" xr:uid="{00000000-0005-0000-0000-000093100000}"/>
    <cellStyle name="Calculation 6 19" xfId="7203" xr:uid="{00000000-0005-0000-0000-000094100000}"/>
    <cellStyle name="Calculation 6 19 2" xfId="19856" xr:uid="{00000000-0005-0000-0000-000095100000}"/>
    <cellStyle name="Calculation 6 2" xfId="1607" xr:uid="{00000000-0005-0000-0000-000096100000}"/>
    <cellStyle name="Calculation 6 2 2" xfId="7204" xr:uid="{00000000-0005-0000-0000-000097100000}"/>
    <cellStyle name="Calculation 6 2 2 2" xfId="19857" xr:uid="{00000000-0005-0000-0000-000098100000}"/>
    <cellStyle name="Calculation 6 20" xfId="7205" xr:uid="{00000000-0005-0000-0000-000099100000}"/>
    <cellStyle name="Calculation 6 20 2" xfId="19858" xr:uid="{00000000-0005-0000-0000-00009A100000}"/>
    <cellStyle name="Calculation 6 21" xfId="7206" xr:uid="{00000000-0005-0000-0000-00009B100000}"/>
    <cellStyle name="Calculation 6 21 2" xfId="19859" xr:uid="{00000000-0005-0000-0000-00009C100000}"/>
    <cellStyle name="Calculation 6 22" xfId="7207" xr:uid="{00000000-0005-0000-0000-00009D100000}"/>
    <cellStyle name="Calculation 6 22 2" xfId="19860" xr:uid="{00000000-0005-0000-0000-00009E100000}"/>
    <cellStyle name="Calculation 6 23" xfId="7208" xr:uid="{00000000-0005-0000-0000-00009F100000}"/>
    <cellStyle name="Calculation 6 23 2" xfId="19861" xr:uid="{00000000-0005-0000-0000-0000A0100000}"/>
    <cellStyle name="Calculation 6 24" xfId="7209" xr:uid="{00000000-0005-0000-0000-0000A1100000}"/>
    <cellStyle name="Calculation 6 24 2" xfId="19862" xr:uid="{00000000-0005-0000-0000-0000A2100000}"/>
    <cellStyle name="Calculation 6 25" xfId="7210" xr:uid="{00000000-0005-0000-0000-0000A3100000}"/>
    <cellStyle name="Calculation 6 25 2" xfId="19863" xr:uid="{00000000-0005-0000-0000-0000A4100000}"/>
    <cellStyle name="Calculation 6 26" xfId="7211" xr:uid="{00000000-0005-0000-0000-0000A5100000}"/>
    <cellStyle name="Calculation 6 26 2" xfId="19864" xr:uid="{00000000-0005-0000-0000-0000A6100000}"/>
    <cellStyle name="Calculation 6 27" xfId="7212" xr:uid="{00000000-0005-0000-0000-0000A7100000}"/>
    <cellStyle name="Calculation 6 27 2" xfId="19865" xr:uid="{00000000-0005-0000-0000-0000A8100000}"/>
    <cellStyle name="Calculation 6 28" xfId="7213" xr:uid="{00000000-0005-0000-0000-0000A9100000}"/>
    <cellStyle name="Calculation 6 28 2" xfId="19866" xr:uid="{00000000-0005-0000-0000-0000AA100000}"/>
    <cellStyle name="Calculation 6 29" xfId="7214" xr:uid="{00000000-0005-0000-0000-0000AB100000}"/>
    <cellStyle name="Calculation 6 29 2" xfId="19867" xr:uid="{00000000-0005-0000-0000-0000AC100000}"/>
    <cellStyle name="Calculation 6 3" xfId="1608" xr:uid="{00000000-0005-0000-0000-0000AD100000}"/>
    <cellStyle name="Calculation 6 3 2" xfId="7215" xr:uid="{00000000-0005-0000-0000-0000AE100000}"/>
    <cellStyle name="Calculation 6 3 2 2" xfId="19868" xr:uid="{00000000-0005-0000-0000-0000AF100000}"/>
    <cellStyle name="Calculation 6 30" xfId="7216" xr:uid="{00000000-0005-0000-0000-0000B0100000}"/>
    <cellStyle name="Calculation 6 30 2" xfId="19869" xr:uid="{00000000-0005-0000-0000-0000B1100000}"/>
    <cellStyle name="Calculation 6 31" xfId="7217" xr:uid="{00000000-0005-0000-0000-0000B2100000}"/>
    <cellStyle name="Calculation 6 31 2" xfId="19870" xr:uid="{00000000-0005-0000-0000-0000B3100000}"/>
    <cellStyle name="Calculation 6 32" xfId="7218" xr:uid="{00000000-0005-0000-0000-0000B4100000}"/>
    <cellStyle name="Calculation 6 32 2" xfId="19871" xr:uid="{00000000-0005-0000-0000-0000B5100000}"/>
    <cellStyle name="Calculation 6 33" xfId="7219" xr:uid="{00000000-0005-0000-0000-0000B6100000}"/>
    <cellStyle name="Calculation 6 33 2" xfId="19872" xr:uid="{00000000-0005-0000-0000-0000B7100000}"/>
    <cellStyle name="Calculation 6 34" xfId="7220" xr:uid="{00000000-0005-0000-0000-0000B8100000}"/>
    <cellStyle name="Calculation 6 34 2" xfId="19873" xr:uid="{00000000-0005-0000-0000-0000B9100000}"/>
    <cellStyle name="Calculation 6 35" xfId="7221" xr:uid="{00000000-0005-0000-0000-0000BA100000}"/>
    <cellStyle name="Calculation 6 35 2" xfId="19874" xr:uid="{00000000-0005-0000-0000-0000BB100000}"/>
    <cellStyle name="Calculation 6 36" xfId="7222" xr:uid="{00000000-0005-0000-0000-0000BC100000}"/>
    <cellStyle name="Calculation 6 36 2" xfId="19875" xr:uid="{00000000-0005-0000-0000-0000BD100000}"/>
    <cellStyle name="Calculation 6 37" xfId="7223" xr:uid="{00000000-0005-0000-0000-0000BE100000}"/>
    <cellStyle name="Calculation 6 37 2" xfId="19876" xr:uid="{00000000-0005-0000-0000-0000BF100000}"/>
    <cellStyle name="Calculation 6 38" xfId="7224" xr:uid="{00000000-0005-0000-0000-0000C0100000}"/>
    <cellStyle name="Calculation 6 38 2" xfId="19877" xr:uid="{00000000-0005-0000-0000-0000C1100000}"/>
    <cellStyle name="Calculation 6 39" xfId="7225" xr:uid="{00000000-0005-0000-0000-0000C2100000}"/>
    <cellStyle name="Calculation 6 39 2" xfId="19878" xr:uid="{00000000-0005-0000-0000-0000C3100000}"/>
    <cellStyle name="Calculation 6 4" xfId="7226" xr:uid="{00000000-0005-0000-0000-0000C4100000}"/>
    <cellStyle name="Calculation 6 4 2" xfId="17961" xr:uid="{00000000-0005-0000-0000-0000C5100000}"/>
    <cellStyle name="Calculation 6 4 3" xfId="19879" xr:uid="{00000000-0005-0000-0000-0000C6100000}"/>
    <cellStyle name="Calculation 6 40" xfId="7227" xr:uid="{00000000-0005-0000-0000-0000C7100000}"/>
    <cellStyle name="Calculation 6 40 2" xfId="19880" xr:uid="{00000000-0005-0000-0000-0000C8100000}"/>
    <cellStyle name="Calculation 6 41" xfId="7228" xr:uid="{00000000-0005-0000-0000-0000C9100000}"/>
    <cellStyle name="Calculation 6 41 2" xfId="19881" xr:uid="{00000000-0005-0000-0000-0000CA100000}"/>
    <cellStyle name="Calculation 6 42" xfId="7229" xr:uid="{00000000-0005-0000-0000-0000CB100000}"/>
    <cellStyle name="Calculation 6 42 2" xfId="19882" xr:uid="{00000000-0005-0000-0000-0000CC100000}"/>
    <cellStyle name="Calculation 6 43" xfId="7230" xr:uid="{00000000-0005-0000-0000-0000CD100000}"/>
    <cellStyle name="Calculation 6 43 2" xfId="19883" xr:uid="{00000000-0005-0000-0000-0000CE100000}"/>
    <cellStyle name="Calculation 6 44" xfId="7231" xr:uid="{00000000-0005-0000-0000-0000CF100000}"/>
    <cellStyle name="Calculation 6 44 2" xfId="19884" xr:uid="{00000000-0005-0000-0000-0000D0100000}"/>
    <cellStyle name="Calculation 6 45" xfId="7232" xr:uid="{00000000-0005-0000-0000-0000D1100000}"/>
    <cellStyle name="Calculation 6 45 2" xfId="19885" xr:uid="{00000000-0005-0000-0000-0000D2100000}"/>
    <cellStyle name="Calculation 6 46" xfId="7233" xr:uid="{00000000-0005-0000-0000-0000D3100000}"/>
    <cellStyle name="Calculation 6 46 2" xfId="19886" xr:uid="{00000000-0005-0000-0000-0000D4100000}"/>
    <cellStyle name="Calculation 6 47" xfId="7234" xr:uid="{00000000-0005-0000-0000-0000D5100000}"/>
    <cellStyle name="Calculation 6 47 2" xfId="19887" xr:uid="{00000000-0005-0000-0000-0000D6100000}"/>
    <cellStyle name="Calculation 6 48" xfId="7235" xr:uid="{00000000-0005-0000-0000-0000D7100000}"/>
    <cellStyle name="Calculation 6 48 2" xfId="19888" xr:uid="{00000000-0005-0000-0000-0000D8100000}"/>
    <cellStyle name="Calculation 6 49" xfId="7236" xr:uid="{00000000-0005-0000-0000-0000D9100000}"/>
    <cellStyle name="Calculation 6 49 2" xfId="19889" xr:uid="{00000000-0005-0000-0000-0000DA100000}"/>
    <cellStyle name="Calculation 6 5" xfId="7237" xr:uid="{00000000-0005-0000-0000-0000DB100000}"/>
    <cellStyle name="Calculation 6 5 2" xfId="19890" xr:uid="{00000000-0005-0000-0000-0000DC100000}"/>
    <cellStyle name="Calculation 6 50" xfId="7238" xr:uid="{00000000-0005-0000-0000-0000DD100000}"/>
    <cellStyle name="Calculation 6 50 2" xfId="19891" xr:uid="{00000000-0005-0000-0000-0000DE100000}"/>
    <cellStyle name="Calculation 6 51" xfId="7239" xr:uid="{00000000-0005-0000-0000-0000DF100000}"/>
    <cellStyle name="Calculation 6 51 2" xfId="19892" xr:uid="{00000000-0005-0000-0000-0000E0100000}"/>
    <cellStyle name="Calculation 6 52" xfId="7240" xr:uid="{00000000-0005-0000-0000-0000E1100000}"/>
    <cellStyle name="Calculation 6 52 2" xfId="19893" xr:uid="{00000000-0005-0000-0000-0000E2100000}"/>
    <cellStyle name="Calculation 6 53" xfId="7241" xr:uid="{00000000-0005-0000-0000-0000E3100000}"/>
    <cellStyle name="Calculation 6 53 2" xfId="19894" xr:uid="{00000000-0005-0000-0000-0000E4100000}"/>
    <cellStyle name="Calculation 6 54" xfId="7242" xr:uid="{00000000-0005-0000-0000-0000E5100000}"/>
    <cellStyle name="Calculation 6 54 2" xfId="19895" xr:uid="{00000000-0005-0000-0000-0000E6100000}"/>
    <cellStyle name="Calculation 6 55" xfId="7243" xr:uid="{00000000-0005-0000-0000-0000E7100000}"/>
    <cellStyle name="Calculation 6 55 2" xfId="19896" xr:uid="{00000000-0005-0000-0000-0000E8100000}"/>
    <cellStyle name="Calculation 6 56" xfId="7244" xr:uid="{00000000-0005-0000-0000-0000E9100000}"/>
    <cellStyle name="Calculation 6 56 2" xfId="19897" xr:uid="{00000000-0005-0000-0000-0000EA100000}"/>
    <cellStyle name="Calculation 6 57" xfId="7245" xr:uid="{00000000-0005-0000-0000-0000EB100000}"/>
    <cellStyle name="Calculation 6 57 2" xfId="19898" xr:uid="{00000000-0005-0000-0000-0000EC100000}"/>
    <cellStyle name="Calculation 6 58" xfId="7246" xr:uid="{00000000-0005-0000-0000-0000ED100000}"/>
    <cellStyle name="Calculation 6 58 2" xfId="19899" xr:uid="{00000000-0005-0000-0000-0000EE100000}"/>
    <cellStyle name="Calculation 6 59" xfId="7247" xr:uid="{00000000-0005-0000-0000-0000EF100000}"/>
    <cellStyle name="Calculation 6 59 2" xfId="19900" xr:uid="{00000000-0005-0000-0000-0000F0100000}"/>
    <cellStyle name="Calculation 6 6" xfId="7248" xr:uid="{00000000-0005-0000-0000-0000F1100000}"/>
    <cellStyle name="Calculation 6 6 2" xfId="19901" xr:uid="{00000000-0005-0000-0000-0000F2100000}"/>
    <cellStyle name="Calculation 6 60" xfId="7249" xr:uid="{00000000-0005-0000-0000-0000F3100000}"/>
    <cellStyle name="Calculation 6 60 2" xfId="19902" xr:uid="{00000000-0005-0000-0000-0000F4100000}"/>
    <cellStyle name="Calculation 6 61" xfId="7250" xr:uid="{00000000-0005-0000-0000-0000F5100000}"/>
    <cellStyle name="Calculation 6 61 2" xfId="19903" xr:uid="{00000000-0005-0000-0000-0000F6100000}"/>
    <cellStyle name="Calculation 6 62" xfId="7251" xr:uid="{00000000-0005-0000-0000-0000F7100000}"/>
    <cellStyle name="Calculation 6 62 2" xfId="19904" xr:uid="{00000000-0005-0000-0000-0000F8100000}"/>
    <cellStyle name="Calculation 6 63" xfId="7252" xr:uid="{00000000-0005-0000-0000-0000F9100000}"/>
    <cellStyle name="Calculation 6 63 2" xfId="19905" xr:uid="{00000000-0005-0000-0000-0000FA100000}"/>
    <cellStyle name="Calculation 6 64" xfId="7253" xr:uid="{00000000-0005-0000-0000-0000FB100000}"/>
    <cellStyle name="Calculation 6 64 2" xfId="19906" xr:uid="{00000000-0005-0000-0000-0000FC100000}"/>
    <cellStyle name="Calculation 6 65" xfId="7254" xr:uid="{00000000-0005-0000-0000-0000FD100000}"/>
    <cellStyle name="Calculation 6 65 2" xfId="19907" xr:uid="{00000000-0005-0000-0000-0000FE100000}"/>
    <cellStyle name="Calculation 6 66" xfId="7255" xr:uid="{00000000-0005-0000-0000-0000FF100000}"/>
    <cellStyle name="Calculation 6 66 2" xfId="19908" xr:uid="{00000000-0005-0000-0000-000000110000}"/>
    <cellStyle name="Calculation 6 67" xfId="14061" xr:uid="{00000000-0005-0000-0000-000001110000}"/>
    <cellStyle name="Calculation 6 7" xfId="7256" xr:uid="{00000000-0005-0000-0000-000002110000}"/>
    <cellStyle name="Calculation 6 7 2" xfId="19909" xr:uid="{00000000-0005-0000-0000-000003110000}"/>
    <cellStyle name="Calculation 6 8" xfId="7257" xr:uid="{00000000-0005-0000-0000-000004110000}"/>
    <cellStyle name="Calculation 6 8 2" xfId="19910" xr:uid="{00000000-0005-0000-0000-000005110000}"/>
    <cellStyle name="Calculation 6 9" xfId="7258" xr:uid="{00000000-0005-0000-0000-000006110000}"/>
    <cellStyle name="Calculation 6 9 2" xfId="19911" xr:uid="{00000000-0005-0000-0000-000007110000}"/>
    <cellStyle name="Calculation 7" xfId="1609" xr:uid="{00000000-0005-0000-0000-000008110000}"/>
    <cellStyle name="Calculation 7 10" xfId="7259" xr:uid="{00000000-0005-0000-0000-000009110000}"/>
    <cellStyle name="Calculation 7 10 2" xfId="19912" xr:uid="{00000000-0005-0000-0000-00000A110000}"/>
    <cellStyle name="Calculation 7 11" xfId="7260" xr:uid="{00000000-0005-0000-0000-00000B110000}"/>
    <cellStyle name="Calculation 7 11 2" xfId="19913" xr:uid="{00000000-0005-0000-0000-00000C110000}"/>
    <cellStyle name="Calculation 7 12" xfId="7261" xr:uid="{00000000-0005-0000-0000-00000D110000}"/>
    <cellStyle name="Calculation 7 12 2" xfId="19914" xr:uid="{00000000-0005-0000-0000-00000E110000}"/>
    <cellStyle name="Calculation 7 13" xfId="7262" xr:uid="{00000000-0005-0000-0000-00000F110000}"/>
    <cellStyle name="Calculation 7 13 2" xfId="19915" xr:uid="{00000000-0005-0000-0000-000010110000}"/>
    <cellStyle name="Calculation 7 14" xfId="7263" xr:uid="{00000000-0005-0000-0000-000011110000}"/>
    <cellStyle name="Calculation 7 14 2" xfId="19916" xr:uid="{00000000-0005-0000-0000-000012110000}"/>
    <cellStyle name="Calculation 7 15" xfId="7264" xr:uid="{00000000-0005-0000-0000-000013110000}"/>
    <cellStyle name="Calculation 7 15 2" xfId="19917" xr:uid="{00000000-0005-0000-0000-000014110000}"/>
    <cellStyle name="Calculation 7 16" xfId="7265" xr:uid="{00000000-0005-0000-0000-000015110000}"/>
    <cellStyle name="Calculation 7 16 2" xfId="19918" xr:uid="{00000000-0005-0000-0000-000016110000}"/>
    <cellStyle name="Calculation 7 17" xfId="7266" xr:uid="{00000000-0005-0000-0000-000017110000}"/>
    <cellStyle name="Calculation 7 17 2" xfId="19919" xr:uid="{00000000-0005-0000-0000-000018110000}"/>
    <cellStyle name="Calculation 7 18" xfId="7267" xr:uid="{00000000-0005-0000-0000-000019110000}"/>
    <cellStyle name="Calculation 7 18 2" xfId="19920" xr:uid="{00000000-0005-0000-0000-00001A110000}"/>
    <cellStyle name="Calculation 7 19" xfId="7268" xr:uid="{00000000-0005-0000-0000-00001B110000}"/>
    <cellStyle name="Calculation 7 19 2" xfId="19921" xr:uid="{00000000-0005-0000-0000-00001C110000}"/>
    <cellStyle name="Calculation 7 2" xfId="1610" xr:uid="{00000000-0005-0000-0000-00001D110000}"/>
    <cellStyle name="Calculation 7 2 2" xfId="7269" xr:uid="{00000000-0005-0000-0000-00001E110000}"/>
    <cellStyle name="Calculation 7 2 2 2" xfId="19922" xr:uid="{00000000-0005-0000-0000-00001F110000}"/>
    <cellStyle name="Calculation 7 20" xfId="7270" xr:uid="{00000000-0005-0000-0000-000020110000}"/>
    <cellStyle name="Calculation 7 20 2" xfId="19923" xr:uid="{00000000-0005-0000-0000-000021110000}"/>
    <cellStyle name="Calculation 7 21" xfId="7271" xr:uid="{00000000-0005-0000-0000-000022110000}"/>
    <cellStyle name="Calculation 7 21 2" xfId="19924" xr:uid="{00000000-0005-0000-0000-000023110000}"/>
    <cellStyle name="Calculation 7 22" xfId="7272" xr:uid="{00000000-0005-0000-0000-000024110000}"/>
    <cellStyle name="Calculation 7 22 2" xfId="19925" xr:uid="{00000000-0005-0000-0000-000025110000}"/>
    <cellStyle name="Calculation 7 23" xfId="7273" xr:uid="{00000000-0005-0000-0000-000026110000}"/>
    <cellStyle name="Calculation 7 23 2" xfId="19926" xr:uid="{00000000-0005-0000-0000-000027110000}"/>
    <cellStyle name="Calculation 7 24" xfId="7274" xr:uid="{00000000-0005-0000-0000-000028110000}"/>
    <cellStyle name="Calculation 7 24 2" xfId="19927" xr:uid="{00000000-0005-0000-0000-000029110000}"/>
    <cellStyle name="Calculation 7 25" xfId="7275" xr:uid="{00000000-0005-0000-0000-00002A110000}"/>
    <cellStyle name="Calculation 7 25 2" xfId="19928" xr:uid="{00000000-0005-0000-0000-00002B110000}"/>
    <cellStyle name="Calculation 7 26" xfId="7276" xr:uid="{00000000-0005-0000-0000-00002C110000}"/>
    <cellStyle name="Calculation 7 26 2" xfId="19929" xr:uid="{00000000-0005-0000-0000-00002D110000}"/>
    <cellStyle name="Calculation 7 27" xfId="7277" xr:uid="{00000000-0005-0000-0000-00002E110000}"/>
    <cellStyle name="Calculation 7 27 2" xfId="19930" xr:uid="{00000000-0005-0000-0000-00002F110000}"/>
    <cellStyle name="Calculation 7 28" xfId="7278" xr:uid="{00000000-0005-0000-0000-000030110000}"/>
    <cellStyle name="Calculation 7 28 2" xfId="19931" xr:uid="{00000000-0005-0000-0000-000031110000}"/>
    <cellStyle name="Calculation 7 29" xfId="7279" xr:uid="{00000000-0005-0000-0000-000032110000}"/>
    <cellStyle name="Calculation 7 29 2" xfId="19932" xr:uid="{00000000-0005-0000-0000-000033110000}"/>
    <cellStyle name="Calculation 7 3" xfId="1611" xr:uid="{00000000-0005-0000-0000-000034110000}"/>
    <cellStyle name="Calculation 7 3 2" xfId="7280" xr:uid="{00000000-0005-0000-0000-000035110000}"/>
    <cellStyle name="Calculation 7 3 2 2" xfId="19933" xr:uid="{00000000-0005-0000-0000-000036110000}"/>
    <cellStyle name="Calculation 7 30" xfId="7281" xr:uid="{00000000-0005-0000-0000-000037110000}"/>
    <cellStyle name="Calculation 7 30 2" xfId="19934" xr:uid="{00000000-0005-0000-0000-000038110000}"/>
    <cellStyle name="Calculation 7 31" xfId="7282" xr:uid="{00000000-0005-0000-0000-000039110000}"/>
    <cellStyle name="Calculation 7 31 2" xfId="19935" xr:uid="{00000000-0005-0000-0000-00003A110000}"/>
    <cellStyle name="Calculation 7 32" xfId="7283" xr:uid="{00000000-0005-0000-0000-00003B110000}"/>
    <cellStyle name="Calculation 7 32 2" xfId="19936" xr:uid="{00000000-0005-0000-0000-00003C110000}"/>
    <cellStyle name="Calculation 7 33" xfId="7284" xr:uid="{00000000-0005-0000-0000-00003D110000}"/>
    <cellStyle name="Calculation 7 33 2" xfId="19937" xr:uid="{00000000-0005-0000-0000-00003E110000}"/>
    <cellStyle name="Calculation 7 34" xfId="7285" xr:uid="{00000000-0005-0000-0000-00003F110000}"/>
    <cellStyle name="Calculation 7 34 2" xfId="19938" xr:uid="{00000000-0005-0000-0000-000040110000}"/>
    <cellStyle name="Calculation 7 35" xfId="7286" xr:uid="{00000000-0005-0000-0000-000041110000}"/>
    <cellStyle name="Calculation 7 35 2" xfId="19939" xr:uid="{00000000-0005-0000-0000-000042110000}"/>
    <cellStyle name="Calculation 7 36" xfId="7287" xr:uid="{00000000-0005-0000-0000-000043110000}"/>
    <cellStyle name="Calculation 7 36 2" xfId="19940" xr:uid="{00000000-0005-0000-0000-000044110000}"/>
    <cellStyle name="Calculation 7 37" xfId="7288" xr:uid="{00000000-0005-0000-0000-000045110000}"/>
    <cellStyle name="Calculation 7 37 2" xfId="19941" xr:uid="{00000000-0005-0000-0000-000046110000}"/>
    <cellStyle name="Calculation 7 38" xfId="7289" xr:uid="{00000000-0005-0000-0000-000047110000}"/>
    <cellStyle name="Calculation 7 38 2" xfId="19942" xr:uid="{00000000-0005-0000-0000-000048110000}"/>
    <cellStyle name="Calculation 7 39" xfId="7290" xr:uid="{00000000-0005-0000-0000-000049110000}"/>
    <cellStyle name="Calculation 7 39 2" xfId="19943" xr:uid="{00000000-0005-0000-0000-00004A110000}"/>
    <cellStyle name="Calculation 7 4" xfId="7291" xr:uid="{00000000-0005-0000-0000-00004B110000}"/>
    <cellStyle name="Calculation 7 4 2" xfId="17962" xr:uid="{00000000-0005-0000-0000-00004C110000}"/>
    <cellStyle name="Calculation 7 4 3" xfId="19944" xr:uid="{00000000-0005-0000-0000-00004D110000}"/>
    <cellStyle name="Calculation 7 40" xfId="7292" xr:uid="{00000000-0005-0000-0000-00004E110000}"/>
    <cellStyle name="Calculation 7 40 2" xfId="19945" xr:uid="{00000000-0005-0000-0000-00004F110000}"/>
    <cellStyle name="Calculation 7 41" xfId="7293" xr:uid="{00000000-0005-0000-0000-000050110000}"/>
    <cellStyle name="Calculation 7 41 2" xfId="19946" xr:uid="{00000000-0005-0000-0000-000051110000}"/>
    <cellStyle name="Calculation 7 42" xfId="7294" xr:uid="{00000000-0005-0000-0000-000052110000}"/>
    <cellStyle name="Calculation 7 42 2" xfId="19947" xr:uid="{00000000-0005-0000-0000-000053110000}"/>
    <cellStyle name="Calculation 7 43" xfId="7295" xr:uid="{00000000-0005-0000-0000-000054110000}"/>
    <cellStyle name="Calculation 7 43 2" xfId="19948" xr:uid="{00000000-0005-0000-0000-000055110000}"/>
    <cellStyle name="Calculation 7 44" xfId="7296" xr:uid="{00000000-0005-0000-0000-000056110000}"/>
    <cellStyle name="Calculation 7 44 2" xfId="19949" xr:uid="{00000000-0005-0000-0000-000057110000}"/>
    <cellStyle name="Calculation 7 45" xfId="7297" xr:uid="{00000000-0005-0000-0000-000058110000}"/>
    <cellStyle name="Calculation 7 45 2" xfId="19950" xr:uid="{00000000-0005-0000-0000-000059110000}"/>
    <cellStyle name="Calculation 7 46" xfId="7298" xr:uid="{00000000-0005-0000-0000-00005A110000}"/>
    <cellStyle name="Calculation 7 46 2" xfId="19951" xr:uid="{00000000-0005-0000-0000-00005B110000}"/>
    <cellStyle name="Calculation 7 47" xfId="7299" xr:uid="{00000000-0005-0000-0000-00005C110000}"/>
    <cellStyle name="Calculation 7 47 2" xfId="19952" xr:uid="{00000000-0005-0000-0000-00005D110000}"/>
    <cellStyle name="Calculation 7 48" xfId="7300" xr:uid="{00000000-0005-0000-0000-00005E110000}"/>
    <cellStyle name="Calculation 7 48 2" xfId="19953" xr:uid="{00000000-0005-0000-0000-00005F110000}"/>
    <cellStyle name="Calculation 7 49" xfId="7301" xr:uid="{00000000-0005-0000-0000-000060110000}"/>
    <cellStyle name="Calculation 7 49 2" xfId="19954" xr:uid="{00000000-0005-0000-0000-000061110000}"/>
    <cellStyle name="Calculation 7 5" xfId="7302" xr:uid="{00000000-0005-0000-0000-000062110000}"/>
    <cellStyle name="Calculation 7 5 2" xfId="19955" xr:uid="{00000000-0005-0000-0000-000063110000}"/>
    <cellStyle name="Calculation 7 50" xfId="7303" xr:uid="{00000000-0005-0000-0000-000064110000}"/>
    <cellStyle name="Calculation 7 50 2" xfId="19956" xr:uid="{00000000-0005-0000-0000-000065110000}"/>
    <cellStyle name="Calculation 7 51" xfId="7304" xr:uid="{00000000-0005-0000-0000-000066110000}"/>
    <cellStyle name="Calculation 7 51 2" xfId="19957" xr:uid="{00000000-0005-0000-0000-000067110000}"/>
    <cellStyle name="Calculation 7 52" xfId="7305" xr:uid="{00000000-0005-0000-0000-000068110000}"/>
    <cellStyle name="Calculation 7 52 2" xfId="19958" xr:uid="{00000000-0005-0000-0000-000069110000}"/>
    <cellStyle name="Calculation 7 53" xfId="7306" xr:uid="{00000000-0005-0000-0000-00006A110000}"/>
    <cellStyle name="Calculation 7 53 2" xfId="19959" xr:uid="{00000000-0005-0000-0000-00006B110000}"/>
    <cellStyle name="Calculation 7 54" xfId="7307" xr:uid="{00000000-0005-0000-0000-00006C110000}"/>
    <cellStyle name="Calculation 7 54 2" xfId="19960" xr:uid="{00000000-0005-0000-0000-00006D110000}"/>
    <cellStyle name="Calculation 7 55" xfId="7308" xr:uid="{00000000-0005-0000-0000-00006E110000}"/>
    <cellStyle name="Calculation 7 55 2" xfId="19961" xr:uid="{00000000-0005-0000-0000-00006F110000}"/>
    <cellStyle name="Calculation 7 56" xfId="7309" xr:uid="{00000000-0005-0000-0000-000070110000}"/>
    <cellStyle name="Calculation 7 56 2" xfId="19962" xr:uid="{00000000-0005-0000-0000-000071110000}"/>
    <cellStyle name="Calculation 7 57" xfId="7310" xr:uid="{00000000-0005-0000-0000-000072110000}"/>
    <cellStyle name="Calculation 7 57 2" xfId="19963" xr:uid="{00000000-0005-0000-0000-000073110000}"/>
    <cellStyle name="Calculation 7 58" xfId="7311" xr:uid="{00000000-0005-0000-0000-000074110000}"/>
    <cellStyle name="Calculation 7 58 2" xfId="19964" xr:uid="{00000000-0005-0000-0000-000075110000}"/>
    <cellStyle name="Calculation 7 59" xfId="7312" xr:uid="{00000000-0005-0000-0000-000076110000}"/>
    <cellStyle name="Calculation 7 59 2" xfId="19965" xr:uid="{00000000-0005-0000-0000-000077110000}"/>
    <cellStyle name="Calculation 7 6" xfId="7313" xr:uid="{00000000-0005-0000-0000-000078110000}"/>
    <cellStyle name="Calculation 7 6 2" xfId="19966" xr:uid="{00000000-0005-0000-0000-000079110000}"/>
    <cellStyle name="Calculation 7 60" xfId="7314" xr:uid="{00000000-0005-0000-0000-00007A110000}"/>
    <cellStyle name="Calculation 7 60 2" xfId="19967" xr:uid="{00000000-0005-0000-0000-00007B110000}"/>
    <cellStyle name="Calculation 7 61" xfId="7315" xr:uid="{00000000-0005-0000-0000-00007C110000}"/>
    <cellStyle name="Calculation 7 61 2" xfId="19968" xr:uid="{00000000-0005-0000-0000-00007D110000}"/>
    <cellStyle name="Calculation 7 62" xfId="7316" xr:uid="{00000000-0005-0000-0000-00007E110000}"/>
    <cellStyle name="Calculation 7 62 2" xfId="19969" xr:uid="{00000000-0005-0000-0000-00007F110000}"/>
    <cellStyle name="Calculation 7 63" xfId="7317" xr:uid="{00000000-0005-0000-0000-000080110000}"/>
    <cellStyle name="Calculation 7 63 2" xfId="19970" xr:uid="{00000000-0005-0000-0000-000081110000}"/>
    <cellStyle name="Calculation 7 64" xfId="7318" xr:uid="{00000000-0005-0000-0000-000082110000}"/>
    <cellStyle name="Calculation 7 64 2" xfId="19971" xr:uid="{00000000-0005-0000-0000-000083110000}"/>
    <cellStyle name="Calculation 7 65" xfId="7319" xr:uid="{00000000-0005-0000-0000-000084110000}"/>
    <cellStyle name="Calculation 7 65 2" xfId="19972" xr:uid="{00000000-0005-0000-0000-000085110000}"/>
    <cellStyle name="Calculation 7 66" xfId="7320" xr:uid="{00000000-0005-0000-0000-000086110000}"/>
    <cellStyle name="Calculation 7 66 2" xfId="19973" xr:uid="{00000000-0005-0000-0000-000087110000}"/>
    <cellStyle name="Calculation 7 67" xfId="14062" xr:uid="{00000000-0005-0000-0000-000088110000}"/>
    <cellStyle name="Calculation 7 7" xfId="7321" xr:uid="{00000000-0005-0000-0000-000089110000}"/>
    <cellStyle name="Calculation 7 7 2" xfId="19974" xr:uid="{00000000-0005-0000-0000-00008A110000}"/>
    <cellStyle name="Calculation 7 8" xfId="7322" xr:uid="{00000000-0005-0000-0000-00008B110000}"/>
    <cellStyle name="Calculation 7 8 2" xfId="19975" xr:uid="{00000000-0005-0000-0000-00008C110000}"/>
    <cellStyle name="Calculation 7 9" xfId="7323" xr:uid="{00000000-0005-0000-0000-00008D110000}"/>
    <cellStyle name="Calculation 7 9 2" xfId="19976" xr:uid="{00000000-0005-0000-0000-00008E110000}"/>
    <cellStyle name="Calculation 8" xfId="1612" xr:uid="{00000000-0005-0000-0000-00008F110000}"/>
    <cellStyle name="Calculation 8 10" xfId="7324" xr:uid="{00000000-0005-0000-0000-000090110000}"/>
    <cellStyle name="Calculation 8 10 2" xfId="19977" xr:uid="{00000000-0005-0000-0000-000091110000}"/>
    <cellStyle name="Calculation 8 11" xfId="7325" xr:uid="{00000000-0005-0000-0000-000092110000}"/>
    <cellStyle name="Calculation 8 11 2" xfId="19978" xr:uid="{00000000-0005-0000-0000-000093110000}"/>
    <cellStyle name="Calculation 8 12" xfId="7326" xr:uid="{00000000-0005-0000-0000-000094110000}"/>
    <cellStyle name="Calculation 8 12 2" xfId="19979" xr:uid="{00000000-0005-0000-0000-000095110000}"/>
    <cellStyle name="Calculation 8 13" xfId="7327" xr:uid="{00000000-0005-0000-0000-000096110000}"/>
    <cellStyle name="Calculation 8 13 2" xfId="19980" xr:uid="{00000000-0005-0000-0000-000097110000}"/>
    <cellStyle name="Calculation 8 14" xfId="7328" xr:uid="{00000000-0005-0000-0000-000098110000}"/>
    <cellStyle name="Calculation 8 14 2" xfId="19981" xr:uid="{00000000-0005-0000-0000-000099110000}"/>
    <cellStyle name="Calculation 8 15" xfId="7329" xr:uid="{00000000-0005-0000-0000-00009A110000}"/>
    <cellStyle name="Calculation 8 15 2" xfId="19982" xr:uid="{00000000-0005-0000-0000-00009B110000}"/>
    <cellStyle name="Calculation 8 16" xfId="7330" xr:uid="{00000000-0005-0000-0000-00009C110000}"/>
    <cellStyle name="Calculation 8 16 2" xfId="19983" xr:uid="{00000000-0005-0000-0000-00009D110000}"/>
    <cellStyle name="Calculation 8 17" xfId="7331" xr:uid="{00000000-0005-0000-0000-00009E110000}"/>
    <cellStyle name="Calculation 8 17 2" xfId="19984" xr:uid="{00000000-0005-0000-0000-00009F110000}"/>
    <cellStyle name="Calculation 8 18" xfId="7332" xr:uid="{00000000-0005-0000-0000-0000A0110000}"/>
    <cellStyle name="Calculation 8 18 2" xfId="19985" xr:uid="{00000000-0005-0000-0000-0000A1110000}"/>
    <cellStyle name="Calculation 8 19" xfId="7333" xr:uid="{00000000-0005-0000-0000-0000A2110000}"/>
    <cellStyle name="Calculation 8 19 2" xfId="19986" xr:uid="{00000000-0005-0000-0000-0000A3110000}"/>
    <cellStyle name="Calculation 8 2" xfId="1613" xr:uid="{00000000-0005-0000-0000-0000A4110000}"/>
    <cellStyle name="Calculation 8 2 2" xfId="7334" xr:uid="{00000000-0005-0000-0000-0000A5110000}"/>
    <cellStyle name="Calculation 8 2 2 2" xfId="19987" xr:uid="{00000000-0005-0000-0000-0000A6110000}"/>
    <cellStyle name="Calculation 8 20" xfId="7335" xr:uid="{00000000-0005-0000-0000-0000A7110000}"/>
    <cellStyle name="Calculation 8 20 2" xfId="19988" xr:uid="{00000000-0005-0000-0000-0000A8110000}"/>
    <cellStyle name="Calculation 8 21" xfId="7336" xr:uid="{00000000-0005-0000-0000-0000A9110000}"/>
    <cellStyle name="Calculation 8 21 2" xfId="19989" xr:uid="{00000000-0005-0000-0000-0000AA110000}"/>
    <cellStyle name="Calculation 8 22" xfId="7337" xr:uid="{00000000-0005-0000-0000-0000AB110000}"/>
    <cellStyle name="Calculation 8 22 2" xfId="19990" xr:uid="{00000000-0005-0000-0000-0000AC110000}"/>
    <cellStyle name="Calculation 8 23" xfId="7338" xr:uid="{00000000-0005-0000-0000-0000AD110000}"/>
    <cellStyle name="Calculation 8 23 2" xfId="19991" xr:uid="{00000000-0005-0000-0000-0000AE110000}"/>
    <cellStyle name="Calculation 8 24" xfId="7339" xr:uid="{00000000-0005-0000-0000-0000AF110000}"/>
    <cellStyle name="Calculation 8 24 2" xfId="19992" xr:uid="{00000000-0005-0000-0000-0000B0110000}"/>
    <cellStyle name="Calculation 8 25" xfId="7340" xr:uid="{00000000-0005-0000-0000-0000B1110000}"/>
    <cellStyle name="Calculation 8 25 2" xfId="19993" xr:uid="{00000000-0005-0000-0000-0000B2110000}"/>
    <cellStyle name="Calculation 8 26" xfId="7341" xr:uid="{00000000-0005-0000-0000-0000B3110000}"/>
    <cellStyle name="Calculation 8 26 2" xfId="19994" xr:uid="{00000000-0005-0000-0000-0000B4110000}"/>
    <cellStyle name="Calculation 8 27" xfId="7342" xr:uid="{00000000-0005-0000-0000-0000B5110000}"/>
    <cellStyle name="Calculation 8 27 2" xfId="19995" xr:uid="{00000000-0005-0000-0000-0000B6110000}"/>
    <cellStyle name="Calculation 8 28" xfId="7343" xr:uid="{00000000-0005-0000-0000-0000B7110000}"/>
    <cellStyle name="Calculation 8 28 2" xfId="19996" xr:uid="{00000000-0005-0000-0000-0000B8110000}"/>
    <cellStyle name="Calculation 8 29" xfId="7344" xr:uid="{00000000-0005-0000-0000-0000B9110000}"/>
    <cellStyle name="Calculation 8 29 2" xfId="19997" xr:uid="{00000000-0005-0000-0000-0000BA110000}"/>
    <cellStyle name="Calculation 8 3" xfId="1614" xr:uid="{00000000-0005-0000-0000-0000BB110000}"/>
    <cellStyle name="Calculation 8 3 2" xfId="7345" xr:uid="{00000000-0005-0000-0000-0000BC110000}"/>
    <cellStyle name="Calculation 8 3 2 2" xfId="19998" xr:uid="{00000000-0005-0000-0000-0000BD110000}"/>
    <cellStyle name="Calculation 8 30" xfId="7346" xr:uid="{00000000-0005-0000-0000-0000BE110000}"/>
    <cellStyle name="Calculation 8 30 2" xfId="19999" xr:uid="{00000000-0005-0000-0000-0000BF110000}"/>
    <cellStyle name="Calculation 8 31" xfId="7347" xr:uid="{00000000-0005-0000-0000-0000C0110000}"/>
    <cellStyle name="Calculation 8 31 2" xfId="20000" xr:uid="{00000000-0005-0000-0000-0000C1110000}"/>
    <cellStyle name="Calculation 8 32" xfId="7348" xr:uid="{00000000-0005-0000-0000-0000C2110000}"/>
    <cellStyle name="Calculation 8 32 2" xfId="20001" xr:uid="{00000000-0005-0000-0000-0000C3110000}"/>
    <cellStyle name="Calculation 8 33" xfId="7349" xr:uid="{00000000-0005-0000-0000-0000C4110000}"/>
    <cellStyle name="Calculation 8 33 2" xfId="20002" xr:uid="{00000000-0005-0000-0000-0000C5110000}"/>
    <cellStyle name="Calculation 8 34" xfId="7350" xr:uid="{00000000-0005-0000-0000-0000C6110000}"/>
    <cellStyle name="Calculation 8 34 2" xfId="20003" xr:uid="{00000000-0005-0000-0000-0000C7110000}"/>
    <cellStyle name="Calculation 8 35" xfId="7351" xr:uid="{00000000-0005-0000-0000-0000C8110000}"/>
    <cellStyle name="Calculation 8 35 2" xfId="20004" xr:uid="{00000000-0005-0000-0000-0000C9110000}"/>
    <cellStyle name="Calculation 8 36" xfId="7352" xr:uid="{00000000-0005-0000-0000-0000CA110000}"/>
    <cellStyle name="Calculation 8 36 2" xfId="20005" xr:uid="{00000000-0005-0000-0000-0000CB110000}"/>
    <cellStyle name="Calculation 8 37" xfId="7353" xr:uid="{00000000-0005-0000-0000-0000CC110000}"/>
    <cellStyle name="Calculation 8 37 2" xfId="20006" xr:uid="{00000000-0005-0000-0000-0000CD110000}"/>
    <cellStyle name="Calculation 8 38" xfId="7354" xr:uid="{00000000-0005-0000-0000-0000CE110000}"/>
    <cellStyle name="Calculation 8 38 2" xfId="20007" xr:uid="{00000000-0005-0000-0000-0000CF110000}"/>
    <cellStyle name="Calculation 8 39" xfId="7355" xr:uid="{00000000-0005-0000-0000-0000D0110000}"/>
    <cellStyle name="Calculation 8 39 2" xfId="20008" xr:uid="{00000000-0005-0000-0000-0000D1110000}"/>
    <cellStyle name="Calculation 8 4" xfId="7356" xr:uid="{00000000-0005-0000-0000-0000D2110000}"/>
    <cellStyle name="Calculation 8 4 2" xfId="17963" xr:uid="{00000000-0005-0000-0000-0000D3110000}"/>
    <cellStyle name="Calculation 8 4 3" xfId="20009" xr:uid="{00000000-0005-0000-0000-0000D4110000}"/>
    <cellStyle name="Calculation 8 40" xfId="7357" xr:uid="{00000000-0005-0000-0000-0000D5110000}"/>
    <cellStyle name="Calculation 8 40 2" xfId="20010" xr:uid="{00000000-0005-0000-0000-0000D6110000}"/>
    <cellStyle name="Calculation 8 41" xfId="7358" xr:uid="{00000000-0005-0000-0000-0000D7110000}"/>
    <cellStyle name="Calculation 8 41 2" xfId="20011" xr:uid="{00000000-0005-0000-0000-0000D8110000}"/>
    <cellStyle name="Calculation 8 42" xfId="7359" xr:uid="{00000000-0005-0000-0000-0000D9110000}"/>
    <cellStyle name="Calculation 8 42 2" xfId="20012" xr:uid="{00000000-0005-0000-0000-0000DA110000}"/>
    <cellStyle name="Calculation 8 43" xfId="7360" xr:uid="{00000000-0005-0000-0000-0000DB110000}"/>
    <cellStyle name="Calculation 8 43 2" xfId="20013" xr:uid="{00000000-0005-0000-0000-0000DC110000}"/>
    <cellStyle name="Calculation 8 44" xfId="7361" xr:uid="{00000000-0005-0000-0000-0000DD110000}"/>
    <cellStyle name="Calculation 8 44 2" xfId="20014" xr:uid="{00000000-0005-0000-0000-0000DE110000}"/>
    <cellStyle name="Calculation 8 45" xfId="7362" xr:uid="{00000000-0005-0000-0000-0000DF110000}"/>
    <cellStyle name="Calculation 8 45 2" xfId="20015" xr:uid="{00000000-0005-0000-0000-0000E0110000}"/>
    <cellStyle name="Calculation 8 46" xfId="7363" xr:uid="{00000000-0005-0000-0000-0000E1110000}"/>
    <cellStyle name="Calculation 8 46 2" xfId="20016" xr:uid="{00000000-0005-0000-0000-0000E2110000}"/>
    <cellStyle name="Calculation 8 47" xfId="7364" xr:uid="{00000000-0005-0000-0000-0000E3110000}"/>
    <cellStyle name="Calculation 8 47 2" xfId="20017" xr:uid="{00000000-0005-0000-0000-0000E4110000}"/>
    <cellStyle name="Calculation 8 48" xfId="7365" xr:uid="{00000000-0005-0000-0000-0000E5110000}"/>
    <cellStyle name="Calculation 8 48 2" xfId="20018" xr:uid="{00000000-0005-0000-0000-0000E6110000}"/>
    <cellStyle name="Calculation 8 49" xfId="7366" xr:uid="{00000000-0005-0000-0000-0000E7110000}"/>
    <cellStyle name="Calculation 8 49 2" xfId="20019" xr:uid="{00000000-0005-0000-0000-0000E8110000}"/>
    <cellStyle name="Calculation 8 5" xfId="7367" xr:uid="{00000000-0005-0000-0000-0000E9110000}"/>
    <cellStyle name="Calculation 8 5 2" xfId="20020" xr:uid="{00000000-0005-0000-0000-0000EA110000}"/>
    <cellStyle name="Calculation 8 50" xfId="7368" xr:uid="{00000000-0005-0000-0000-0000EB110000}"/>
    <cellStyle name="Calculation 8 50 2" xfId="20021" xr:uid="{00000000-0005-0000-0000-0000EC110000}"/>
    <cellStyle name="Calculation 8 51" xfId="7369" xr:uid="{00000000-0005-0000-0000-0000ED110000}"/>
    <cellStyle name="Calculation 8 51 2" xfId="20022" xr:uid="{00000000-0005-0000-0000-0000EE110000}"/>
    <cellStyle name="Calculation 8 52" xfId="7370" xr:uid="{00000000-0005-0000-0000-0000EF110000}"/>
    <cellStyle name="Calculation 8 52 2" xfId="20023" xr:uid="{00000000-0005-0000-0000-0000F0110000}"/>
    <cellStyle name="Calculation 8 53" xfId="7371" xr:uid="{00000000-0005-0000-0000-0000F1110000}"/>
    <cellStyle name="Calculation 8 53 2" xfId="20024" xr:uid="{00000000-0005-0000-0000-0000F2110000}"/>
    <cellStyle name="Calculation 8 54" xfId="7372" xr:uid="{00000000-0005-0000-0000-0000F3110000}"/>
    <cellStyle name="Calculation 8 54 2" xfId="20025" xr:uid="{00000000-0005-0000-0000-0000F4110000}"/>
    <cellStyle name="Calculation 8 55" xfId="7373" xr:uid="{00000000-0005-0000-0000-0000F5110000}"/>
    <cellStyle name="Calculation 8 55 2" xfId="20026" xr:uid="{00000000-0005-0000-0000-0000F6110000}"/>
    <cellStyle name="Calculation 8 56" xfId="7374" xr:uid="{00000000-0005-0000-0000-0000F7110000}"/>
    <cellStyle name="Calculation 8 56 2" xfId="20027" xr:uid="{00000000-0005-0000-0000-0000F8110000}"/>
    <cellStyle name="Calculation 8 57" xfId="7375" xr:uid="{00000000-0005-0000-0000-0000F9110000}"/>
    <cellStyle name="Calculation 8 57 2" xfId="20028" xr:uid="{00000000-0005-0000-0000-0000FA110000}"/>
    <cellStyle name="Calculation 8 58" xfId="7376" xr:uid="{00000000-0005-0000-0000-0000FB110000}"/>
    <cellStyle name="Calculation 8 58 2" xfId="20029" xr:uid="{00000000-0005-0000-0000-0000FC110000}"/>
    <cellStyle name="Calculation 8 59" xfId="7377" xr:uid="{00000000-0005-0000-0000-0000FD110000}"/>
    <cellStyle name="Calculation 8 59 2" xfId="20030" xr:uid="{00000000-0005-0000-0000-0000FE110000}"/>
    <cellStyle name="Calculation 8 6" xfId="7378" xr:uid="{00000000-0005-0000-0000-0000FF110000}"/>
    <cellStyle name="Calculation 8 6 2" xfId="20031" xr:uid="{00000000-0005-0000-0000-000000120000}"/>
    <cellStyle name="Calculation 8 60" xfId="7379" xr:uid="{00000000-0005-0000-0000-000001120000}"/>
    <cellStyle name="Calculation 8 60 2" xfId="20032" xr:uid="{00000000-0005-0000-0000-000002120000}"/>
    <cellStyle name="Calculation 8 61" xfId="7380" xr:uid="{00000000-0005-0000-0000-000003120000}"/>
    <cellStyle name="Calculation 8 61 2" xfId="20033" xr:uid="{00000000-0005-0000-0000-000004120000}"/>
    <cellStyle name="Calculation 8 62" xfId="7381" xr:uid="{00000000-0005-0000-0000-000005120000}"/>
    <cellStyle name="Calculation 8 62 2" xfId="20034" xr:uid="{00000000-0005-0000-0000-000006120000}"/>
    <cellStyle name="Calculation 8 63" xfId="7382" xr:uid="{00000000-0005-0000-0000-000007120000}"/>
    <cellStyle name="Calculation 8 63 2" xfId="20035" xr:uid="{00000000-0005-0000-0000-000008120000}"/>
    <cellStyle name="Calculation 8 64" xfId="7383" xr:uid="{00000000-0005-0000-0000-000009120000}"/>
    <cellStyle name="Calculation 8 64 2" xfId="20036" xr:uid="{00000000-0005-0000-0000-00000A120000}"/>
    <cellStyle name="Calculation 8 65" xfId="7384" xr:uid="{00000000-0005-0000-0000-00000B120000}"/>
    <cellStyle name="Calculation 8 65 2" xfId="20037" xr:uid="{00000000-0005-0000-0000-00000C120000}"/>
    <cellStyle name="Calculation 8 66" xfId="7385" xr:uid="{00000000-0005-0000-0000-00000D120000}"/>
    <cellStyle name="Calculation 8 66 2" xfId="20038" xr:uid="{00000000-0005-0000-0000-00000E120000}"/>
    <cellStyle name="Calculation 8 67" xfId="14063" xr:uid="{00000000-0005-0000-0000-00000F120000}"/>
    <cellStyle name="Calculation 8 7" xfId="7386" xr:uid="{00000000-0005-0000-0000-000010120000}"/>
    <cellStyle name="Calculation 8 7 2" xfId="20039" xr:uid="{00000000-0005-0000-0000-000011120000}"/>
    <cellStyle name="Calculation 8 8" xfId="7387" xr:uid="{00000000-0005-0000-0000-000012120000}"/>
    <cellStyle name="Calculation 8 8 2" xfId="20040" xr:uid="{00000000-0005-0000-0000-000013120000}"/>
    <cellStyle name="Calculation 8 9" xfId="7388" xr:uid="{00000000-0005-0000-0000-000014120000}"/>
    <cellStyle name="Calculation 8 9 2" xfId="20041" xr:uid="{00000000-0005-0000-0000-000015120000}"/>
    <cellStyle name="Calculation 9" xfId="1615" xr:uid="{00000000-0005-0000-0000-000016120000}"/>
    <cellStyle name="Calculation 9 10" xfId="7389" xr:uid="{00000000-0005-0000-0000-000017120000}"/>
    <cellStyle name="Calculation 9 10 2" xfId="20042" xr:uid="{00000000-0005-0000-0000-000018120000}"/>
    <cellStyle name="Calculation 9 11" xfId="7390" xr:uid="{00000000-0005-0000-0000-000019120000}"/>
    <cellStyle name="Calculation 9 11 2" xfId="20043" xr:uid="{00000000-0005-0000-0000-00001A120000}"/>
    <cellStyle name="Calculation 9 12" xfId="7391" xr:uid="{00000000-0005-0000-0000-00001B120000}"/>
    <cellStyle name="Calculation 9 12 2" xfId="20044" xr:uid="{00000000-0005-0000-0000-00001C120000}"/>
    <cellStyle name="Calculation 9 13" xfId="7392" xr:uid="{00000000-0005-0000-0000-00001D120000}"/>
    <cellStyle name="Calculation 9 13 2" xfId="20045" xr:uid="{00000000-0005-0000-0000-00001E120000}"/>
    <cellStyle name="Calculation 9 14" xfId="7393" xr:uid="{00000000-0005-0000-0000-00001F120000}"/>
    <cellStyle name="Calculation 9 14 2" xfId="20046" xr:uid="{00000000-0005-0000-0000-000020120000}"/>
    <cellStyle name="Calculation 9 15" xfId="7394" xr:uid="{00000000-0005-0000-0000-000021120000}"/>
    <cellStyle name="Calculation 9 15 2" xfId="20047" xr:uid="{00000000-0005-0000-0000-000022120000}"/>
    <cellStyle name="Calculation 9 16" xfId="7395" xr:uid="{00000000-0005-0000-0000-000023120000}"/>
    <cellStyle name="Calculation 9 16 2" xfId="20048" xr:uid="{00000000-0005-0000-0000-000024120000}"/>
    <cellStyle name="Calculation 9 17" xfId="7396" xr:uid="{00000000-0005-0000-0000-000025120000}"/>
    <cellStyle name="Calculation 9 17 2" xfId="20049" xr:uid="{00000000-0005-0000-0000-000026120000}"/>
    <cellStyle name="Calculation 9 18" xfId="7397" xr:uid="{00000000-0005-0000-0000-000027120000}"/>
    <cellStyle name="Calculation 9 18 2" xfId="20050" xr:uid="{00000000-0005-0000-0000-000028120000}"/>
    <cellStyle name="Calculation 9 19" xfId="7398" xr:uid="{00000000-0005-0000-0000-000029120000}"/>
    <cellStyle name="Calculation 9 19 2" xfId="20051" xr:uid="{00000000-0005-0000-0000-00002A120000}"/>
    <cellStyle name="Calculation 9 2" xfId="1616" xr:uid="{00000000-0005-0000-0000-00002B120000}"/>
    <cellStyle name="Calculation 9 2 2" xfId="7399" xr:uid="{00000000-0005-0000-0000-00002C120000}"/>
    <cellStyle name="Calculation 9 2 2 2" xfId="20052" xr:uid="{00000000-0005-0000-0000-00002D120000}"/>
    <cellStyle name="Calculation 9 20" xfId="7400" xr:uid="{00000000-0005-0000-0000-00002E120000}"/>
    <cellStyle name="Calculation 9 20 2" xfId="20053" xr:uid="{00000000-0005-0000-0000-00002F120000}"/>
    <cellStyle name="Calculation 9 21" xfId="7401" xr:uid="{00000000-0005-0000-0000-000030120000}"/>
    <cellStyle name="Calculation 9 21 2" xfId="20054" xr:uid="{00000000-0005-0000-0000-000031120000}"/>
    <cellStyle name="Calculation 9 22" xfId="7402" xr:uid="{00000000-0005-0000-0000-000032120000}"/>
    <cellStyle name="Calculation 9 22 2" xfId="20055" xr:uid="{00000000-0005-0000-0000-000033120000}"/>
    <cellStyle name="Calculation 9 23" xfId="7403" xr:uid="{00000000-0005-0000-0000-000034120000}"/>
    <cellStyle name="Calculation 9 23 2" xfId="20056" xr:uid="{00000000-0005-0000-0000-000035120000}"/>
    <cellStyle name="Calculation 9 24" xfId="7404" xr:uid="{00000000-0005-0000-0000-000036120000}"/>
    <cellStyle name="Calculation 9 24 2" xfId="20057" xr:uid="{00000000-0005-0000-0000-000037120000}"/>
    <cellStyle name="Calculation 9 25" xfId="7405" xr:uid="{00000000-0005-0000-0000-000038120000}"/>
    <cellStyle name="Calculation 9 25 2" xfId="20058" xr:uid="{00000000-0005-0000-0000-000039120000}"/>
    <cellStyle name="Calculation 9 26" xfId="7406" xr:uid="{00000000-0005-0000-0000-00003A120000}"/>
    <cellStyle name="Calculation 9 26 2" xfId="20059" xr:uid="{00000000-0005-0000-0000-00003B120000}"/>
    <cellStyle name="Calculation 9 27" xfId="7407" xr:uid="{00000000-0005-0000-0000-00003C120000}"/>
    <cellStyle name="Calculation 9 27 2" xfId="20060" xr:uid="{00000000-0005-0000-0000-00003D120000}"/>
    <cellStyle name="Calculation 9 28" xfId="7408" xr:uid="{00000000-0005-0000-0000-00003E120000}"/>
    <cellStyle name="Calculation 9 28 2" xfId="20061" xr:uid="{00000000-0005-0000-0000-00003F120000}"/>
    <cellStyle name="Calculation 9 29" xfId="7409" xr:uid="{00000000-0005-0000-0000-000040120000}"/>
    <cellStyle name="Calculation 9 29 2" xfId="20062" xr:uid="{00000000-0005-0000-0000-000041120000}"/>
    <cellStyle name="Calculation 9 3" xfId="1617" xr:uid="{00000000-0005-0000-0000-000042120000}"/>
    <cellStyle name="Calculation 9 3 2" xfId="7410" xr:uid="{00000000-0005-0000-0000-000043120000}"/>
    <cellStyle name="Calculation 9 3 2 2" xfId="20063" xr:uid="{00000000-0005-0000-0000-000044120000}"/>
    <cellStyle name="Calculation 9 30" xfId="7411" xr:uid="{00000000-0005-0000-0000-000045120000}"/>
    <cellStyle name="Calculation 9 30 2" xfId="20064" xr:uid="{00000000-0005-0000-0000-000046120000}"/>
    <cellStyle name="Calculation 9 31" xfId="7412" xr:uid="{00000000-0005-0000-0000-000047120000}"/>
    <cellStyle name="Calculation 9 31 2" xfId="20065" xr:uid="{00000000-0005-0000-0000-000048120000}"/>
    <cellStyle name="Calculation 9 32" xfId="7413" xr:uid="{00000000-0005-0000-0000-000049120000}"/>
    <cellStyle name="Calculation 9 32 2" xfId="20066" xr:uid="{00000000-0005-0000-0000-00004A120000}"/>
    <cellStyle name="Calculation 9 33" xfId="7414" xr:uid="{00000000-0005-0000-0000-00004B120000}"/>
    <cellStyle name="Calculation 9 33 2" xfId="20067" xr:uid="{00000000-0005-0000-0000-00004C120000}"/>
    <cellStyle name="Calculation 9 34" xfId="7415" xr:uid="{00000000-0005-0000-0000-00004D120000}"/>
    <cellStyle name="Calculation 9 34 2" xfId="20068" xr:uid="{00000000-0005-0000-0000-00004E120000}"/>
    <cellStyle name="Calculation 9 35" xfId="7416" xr:uid="{00000000-0005-0000-0000-00004F120000}"/>
    <cellStyle name="Calculation 9 35 2" xfId="20069" xr:uid="{00000000-0005-0000-0000-000050120000}"/>
    <cellStyle name="Calculation 9 36" xfId="7417" xr:uid="{00000000-0005-0000-0000-000051120000}"/>
    <cellStyle name="Calculation 9 36 2" xfId="20070" xr:uid="{00000000-0005-0000-0000-000052120000}"/>
    <cellStyle name="Calculation 9 37" xfId="7418" xr:uid="{00000000-0005-0000-0000-000053120000}"/>
    <cellStyle name="Calculation 9 37 2" xfId="20071" xr:uid="{00000000-0005-0000-0000-000054120000}"/>
    <cellStyle name="Calculation 9 38" xfId="7419" xr:uid="{00000000-0005-0000-0000-000055120000}"/>
    <cellStyle name="Calculation 9 38 2" xfId="20072" xr:uid="{00000000-0005-0000-0000-000056120000}"/>
    <cellStyle name="Calculation 9 39" xfId="7420" xr:uid="{00000000-0005-0000-0000-000057120000}"/>
    <cellStyle name="Calculation 9 39 2" xfId="20073" xr:uid="{00000000-0005-0000-0000-000058120000}"/>
    <cellStyle name="Calculation 9 4" xfId="7421" xr:uid="{00000000-0005-0000-0000-000059120000}"/>
    <cellStyle name="Calculation 9 4 2" xfId="17964" xr:uid="{00000000-0005-0000-0000-00005A120000}"/>
    <cellStyle name="Calculation 9 4 3" xfId="20074" xr:uid="{00000000-0005-0000-0000-00005B120000}"/>
    <cellStyle name="Calculation 9 40" xfId="7422" xr:uid="{00000000-0005-0000-0000-00005C120000}"/>
    <cellStyle name="Calculation 9 40 2" xfId="20075" xr:uid="{00000000-0005-0000-0000-00005D120000}"/>
    <cellStyle name="Calculation 9 41" xfId="7423" xr:uid="{00000000-0005-0000-0000-00005E120000}"/>
    <cellStyle name="Calculation 9 41 2" xfId="20076" xr:uid="{00000000-0005-0000-0000-00005F120000}"/>
    <cellStyle name="Calculation 9 42" xfId="7424" xr:uid="{00000000-0005-0000-0000-000060120000}"/>
    <cellStyle name="Calculation 9 42 2" xfId="20077" xr:uid="{00000000-0005-0000-0000-000061120000}"/>
    <cellStyle name="Calculation 9 43" xfId="7425" xr:uid="{00000000-0005-0000-0000-000062120000}"/>
    <cellStyle name="Calculation 9 43 2" xfId="20078" xr:uid="{00000000-0005-0000-0000-000063120000}"/>
    <cellStyle name="Calculation 9 44" xfId="7426" xr:uid="{00000000-0005-0000-0000-000064120000}"/>
    <cellStyle name="Calculation 9 44 2" xfId="20079" xr:uid="{00000000-0005-0000-0000-000065120000}"/>
    <cellStyle name="Calculation 9 45" xfId="7427" xr:uid="{00000000-0005-0000-0000-000066120000}"/>
    <cellStyle name="Calculation 9 45 2" xfId="20080" xr:uid="{00000000-0005-0000-0000-000067120000}"/>
    <cellStyle name="Calculation 9 46" xfId="7428" xr:uid="{00000000-0005-0000-0000-000068120000}"/>
    <cellStyle name="Calculation 9 46 2" xfId="20081" xr:uid="{00000000-0005-0000-0000-000069120000}"/>
    <cellStyle name="Calculation 9 47" xfId="7429" xr:uid="{00000000-0005-0000-0000-00006A120000}"/>
    <cellStyle name="Calculation 9 47 2" xfId="20082" xr:uid="{00000000-0005-0000-0000-00006B120000}"/>
    <cellStyle name="Calculation 9 48" xfId="7430" xr:uid="{00000000-0005-0000-0000-00006C120000}"/>
    <cellStyle name="Calculation 9 48 2" xfId="20083" xr:uid="{00000000-0005-0000-0000-00006D120000}"/>
    <cellStyle name="Calculation 9 49" xfId="7431" xr:uid="{00000000-0005-0000-0000-00006E120000}"/>
    <cellStyle name="Calculation 9 49 2" xfId="20084" xr:uid="{00000000-0005-0000-0000-00006F120000}"/>
    <cellStyle name="Calculation 9 5" xfId="7432" xr:uid="{00000000-0005-0000-0000-000070120000}"/>
    <cellStyle name="Calculation 9 5 2" xfId="20085" xr:uid="{00000000-0005-0000-0000-000071120000}"/>
    <cellStyle name="Calculation 9 50" xfId="7433" xr:uid="{00000000-0005-0000-0000-000072120000}"/>
    <cellStyle name="Calculation 9 50 2" xfId="20086" xr:uid="{00000000-0005-0000-0000-000073120000}"/>
    <cellStyle name="Calculation 9 51" xfId="7434" xr:uid="{00000000-0005-0000-0000-000074120000}"/>
    <cellStyle name="Calculation 9 51 2" xfId="20087" xr:uid="{00000000-0005-0000-0000-000075120000}"/>
    <cellStyle name="Calculation 9 52" xfId="7435" xr:uid="{00000000-0005-0000-0000-000076120000}"/>
    <cellStyle name="Calculation 9 52 2" xfId="20088" xr:uid="{00000000-0005-0000-0000-000077120000}"/>
    <cellStyle name="Calculation 9 53" xfId="7436" xr:uid="{00000000-0005-0000-0000-000078120000}"/>
    <cellStyle name="Calculation 9 53 2" xfId="20089" xr:uid="{00000000-0005-0000-0000-000079120000}"/>
    <cellStyle name="Calculation 9 54" xfId="7437" xr:uid="{00000000-0005-0000-0000-00007A120000}"/>
    <cellStyle name="Calculation 9 54 2" xfId="20090" xr:uid="{00000000-0005-0000-0000-00007B120000}"/>
    <cellStyle name="Calculation 9 55" xfId="7438" xr:uid="{00000000-0005-0000-0000-00007C120000}"/>
    <cellStyle name="Calculation 9 55 2" xfId="20091" xr:uid="{00000000-0005-0000-0000-00007D120000}"/>
    <cellStyle name="Calculation 9 56" xfId="7439" xr:uid="{00000000-0005-0000-0000-00007E120000}"/>
    <cellStyle name="Calculation 9 56 2" xfId="20092" xr:uid="{00000000-0005-0000-0000-00007F120000}"/>
    <cellStyle name="Calculation 9 57" xfId="7440" xr:uid="{00000000-0005-0000-0000-000080120000}"/>
    <cellStyle name="Calculation 9 57 2" xfId="20093" xr:uid="{00000000-0005-0000-0000-000081120000}"/>
    <cellStyle name="Calculation 9 58" xfId="7441" xr:uid="{00000000-0005-0000-0000-000082120000}"/>
    <cellStyle name="Calculation 9 58 2" xfId="20094" xr:uid="{00000000-0005-0000-0000-000083120000}"/>
    <cellStyle name="Calculation 9 59" xfId="7442" xr:uid="{00000000-0005-0000-0000-000084120000}"/>
    <cellStyle name="Calculation 9 59 2" xfId="20095" xr:uid="{00000000-0005-0000-0000-000085120000}"/>
    <cellStyle name="Calculation 9 6" xfId="7443" xr:uid="{00000000-0005-0000-0000-000086120000}"/>
    <cellStyle name="Calculation 9 6 2" xfId="20096" xr:uid="{00000000-0005-0000-0000-000087120000}"/>
    <cellStyle name="Calculation 9 60" xfId="7444" xr:uid="{00000000-0005-0000-0000-000088120000}"/>
    <cellStyle name="Calculation 9 60 2" xfId="20097" xr:uid="{00000000-0005-0000-0000-000089120000}"/>
    <cellStyle name="Calculation 9 61" xfId="7445" xr:uid="{00000000-0005-0000-0000-00008A120000}"/>
    <cellStyle name="Calculation 9 61 2" xfId="20098" xr:uid="{00000000-0005-0000-0000-00008B120000}"/>
    <cellStyle name="Calculation 9 62" xfId="7446" xr:uid="{00000000-0005-0000-0000-00008C120000}"/>
    <cellStyle name="Calculation 9 62 2" xfId="20099" xr:uid="{00000000-0005-0000-0000-00008D120000}"/>
    <cellStyle name="Calculation 9 63" xfId="7447" xr:uid="{00000000-0005-0000-0000-00008E120000}"/>
    <cellStyle name="Calculation 9 63 2" xfId="20100" xr:uid="{00000000-0005-0000-0000-00008F120000}"/>
    <cellStyle name="Calculation 9 64" xfId="7448" xr:uid="{00000000-0005-0000-0000-000090120000}"/>
    <cellStyle name="Calculation 9 64 2" xfId="20101" xr:uid="{00000000-0005-0000-0000-000091120000}"/>
    <cellStyle name="Calculation 9 65" xfId="7449" xr:uid="{00000000-0005-0000-0000-000092120000}"/>
    <cellStyle name="Calculation 9 65 2" xfId="20102" xr:uid="{00000000-0005-0000-0000-000093120000}"/>
    <cellStyle name="Calculation 9 66" xfId="7450" xr:uid="{00000000-0005-0000-0000-000094120000}"/>
    <cellStyle name="Calculation 9 66 2" xfId="20103" xr:uid="{00000000-0005-0000-0000-000095120000}"/>
    <cellStyle name="Calculation 9 67" xfId="14064" xr:uid="{00000000-0005-0000-0000-000096120000}"/>
    <cellStyle name="Calculation 9 7" xfId="7451" xr:uid="{00000000-0005-0000-0000-000097120000}"/>
    <cellStyle name="Calculation 9 7 2" xfId="20104" xr:uid="{00000000-0005-0000-0000-000098120000}"/>
    <cellStyle name="Calculation 9 8" xfId="7452" xr:uid="{00000000-0005-0000-0000-000099120000}"/>
    <cellStyle name="Calculation 9 8 2" xfId="20105" xr:uid="{00000000-0005-0000-0000-00009A120000}"/>
    <cellStyle name="Calculation 9 9" xfId="7453" xr:uid="{00000000-0005-0000-0000-00009B120000}"/>
    <cellStyle name="Calculation 9 9 2" xfId="20106" xr:uid="{00000000-0005-0000-0000-00009C120000}"/>
    <cellStyle name="Check Cell 10" xfId="1618" xr:uid="{00000000-0005-0000-0000-00009D120000}"/>
    <cellStyle name="Check Cell 10 2" xfId="1619" xr:uid="{00000000-0005-0000-0000-00009E120000}"/>
    <cellStyle name="Check Cell 10 3" xfId="1620" xr:uid="{00000000-0005-0000-0000-00009F120000}"/>
    <cellStyle name="Check Cell 11" xfId="1621" xr:uid="{00000000-0005-0000-0000-0000A0120000}"/>
    <cellStyle name="Check Cell 11 2" xfId="1622" xr:uid="{00000000-0005-0000-0000-0000A1120000}"/>
    <cellStyle name="Check Cell 11 3" xfId="1623" xr:uid="{00000000-0005-0000-0000-0000A2120000}"/>
    <cellStyle name="Check Cell 12" xfId="1624" xr:uid="{00000000-0005-0000-0000-0000A3120000}"/>
    <cellStyle name="Check Cell 12 2" xfId="1625" xr:uid="{00000000-0005-0000-0000-0000A4120000}"/>
    <cellStyle name="Check Cell 12 3" xfId="1626" xr:uid="{00000000-0005-0000-0000-0000A5120000}"/>
    <cellStyle name="Check Cell 13" xfId="1627" xr:uid="{00000000-0005-0000-0000-0000A6120000}"/>
    <cellStyle name="Check Cell 13 2" xfId="1628" xr:uid="{00000000-0005-0000-0000-0000A7120000}"/>
    <cellStyle name="Check Cell 13 3" xfId="1629" xr:uid="{00000000-0005-0000-0000-0000A8120000}"/>
    <cellStyle name="Check Cell 14" xfId="1630" xr:uid="{00000000-0005-0000-0000-0000A9120000}"/>
    <cellStyle name="Check Cell 14 2" xfId="1631" xr:uid="{00000000-0005-0000-0000-0000AA120000}"/>
    <cellStyle name="Check Cell 14 3" xfId="1632" xr:uid="{00000000-0005-0000-0000-0000AB120000}"/>
    <cellStyle name="Check Cell 15" xfId="1633" xr:uid="{00000000-0005-0000-0000-0000AC120000}"/>
    <cellStyle name="Check Cell 15 2" xfId="1634" xr:uid="{00000000-0005-0000-0000-0000AD120000}"/>
    <cellStyle name="Check Cell 15 3" xfId="1635" xr:uid="{00000000-0005-0000-0000-0000AE120000}"/>
    <cellStyle name="Check Cell 16" xfId="1636" xr:uid="{00000000-0005-0000-0000-0000AF120000}"/>
    <cellStyle name="Check Cell 16 2" xfId="1637" xr:uid="{00000000-0005-0000-0000-0000B0120000}"/>
    <cellStyle name="Check Cell 16 3" xfId="1638" xr:uid="{00000000-0005-0000-0000-0000B1120000}"/>
    <cellStyle name="Check Cell 17" xfId="1639" xr:uid="{00000000-0005-0000-0000-0000B2120000}"/>
    <cellStyle name="Check Cell 17 2" xfId="1640" xr:uid="{00000000-0005-0000-0000-0000B3120000}"/>
    <cellStyle name="Check Cell 17 3" xfId="1641" xr:uid="{00000000-0005-0000-0000-0000B4120000}"/>
    <cellStyle name="Check Cell 18" xfId="1642" xr:uid="{00000000-0005-0000-0000-0000B5120000}"/>
    <cellStyle name="Check Cell 18 2" xfId="1643" xr:uid="{00000000-0005-0000-0000-0000B6120000}"/>
    <cellStyle name="Check Cell 18 3" xfId="1644" xr:uid="{00000000-0005-0000-0000-0000B7120000}"/>
    <cellStyle name="Check Cell 19" xfId="1645" xr:uid="{00000000-0005-0000-0000-0000B8120000}"/>
    <cellStyle name="Check Cell 19 2" xfId="1646" xr:uid="{00000000-0005-0000-0000-0000B9120000}"/>
    <cellStyle name="Check Cell 2" xfId="1647" xr:uid="{00000000-0005-0000-0000-0000BA120000}"/>
    <cellStyle name="Check Cell 2 2" xfId="1648" xr:uid="{00000000-0005-0000-0000-0000BB120000}"/>
    <cellStyle name="Check Cell 2 2 2" xfId="7454" xr:uid="{00000000-0005-0000-0000-0000BC120000}"/>
    <cellStyle name="Check Cell 2 3" xfId="1649" xr:uid="{00000000-0005-0000-0000-0000BD120000}"/>
    <cellStyle name="Check Cell 2 4" xfId="17302" xr:uid="{00000000-0005-0000-0000-0000BE120000}"/>
    <cellStyle name="Check Cell 20" xfId="1650" xr:uid="{00000000-0005-0000-0000-0000BF120000}"/>
    <cellStyle name="Check Cell 20 2" xfId="1651" xr:uid="{00000000-0005-0000-0000-0000C0120000}"/>
    <cellStyle name="Check Cell 21" xfId="1652" xr:uid="{00000000-0005-0000-0000-0000C1120000}"/>
    <cellStyle name="Check Cell 21 2" xfId="1653" xr:uid="{00000000-0005-0000-0000-0000C2120000}"/>
    <cellStyle name="Check Cell 22" xfId="1654" xr:uid="{00000000-0005-0000-0000-0000C3120000}"/>
    <cellStyle name="Check Cell 22 2" xfId="1655" xr:uid="{00000000-0005-0000-0000-0000C4120000}"/>
    <cellStyle name="Check Cell 23" xfId="1656" xr:uid="{00000000-0005-0000-0000-0000C5120000}"/>
    <cellStyle name="Check Cell 23 2" xfId="1657" xr:uid="{00000000-0005-0000-0000-0000C6120000}"/>
    <cellStyle name="Check Cell 24" xfId="1658" xr:uid="{00000000-0005-0000-0000-0000C7120000}"/>
    <cellStyle name="Check Cell 3" xfId="1659" xr:uid="{00000000-0005-0000-0000-0000C8120000}"/>
    <cellStyle name="Check Cell 3 2" xfId="1660" xr:uid="{00000000-0005-0000-0000-0000C9120000}"/>
    <cellStyle name="Check Cell 3 3" xfId="1661" xr:uid="{00000000-0005-0000-0000-0000CA120000}"/>
    <cellStyle name="Check Cell 4" xfId="1662" xr:uid="{00000000-0005-0000-0000-0000CB120000}"/>
    <cellStyle name="Check Cell 4 2" xfId="1663" xr:uid="{00000000-0005-0000-0000-0000CC120000}"/>
    <cellStyle name="Check Cell 4 3" xfId="1664" xr:uid="{00000000-0005-0000-0000-0000CD120000}"/>
    <cellStyle name="Check Cell 5" xfId="1665" xr:uid="{00000000-0005-0000-0000-0000CE120000}"/>
    <cellStyle name="Check Cell 5 2" xfId="1666" xr:uid="{00000000-0005-0000-0000-0000CF120000}"/>
    <cellStyle name="Check Cell 5 3" xfId="1667" xr:uid="{00000000-0005-0000-0000-0000D0120000}"/>
    <cellStyle name="Check Cell 6" xfId="1668" xr:uid="{00000000-0005-0000-0000-0000D1120000}"/>
    <cellStyle name="Check Cell 6 2" xfId="1669" xr:uid="{00000000-0005-0000-0000-0000D2120000}"/>
    <cellStyle name="Check Cell 6 3" xfId="1670" xr:uid="{00000000-0005-0000-0000-0000D3120000}"/>
    <cellStyle name="Check Cell 7" xfId="1671" xr:uid="{00000000-0005-0000-0000-0000D4120000}"/>
    <cellStyle name="Check Cell 7 2" xfId="1672" xr:uid="{00000000-0005-0000-0000-0000D5120000}"/>
    <cellStyle name="Check Cell 7 3" xfId="1673" xr:uid="{00000000-0005-0000-0000-0000D6120000}"/>
    <cellStyle name="Check Cell 8" xfId="1674" xr:uid="{00000000-0005-0000-0000-0000D7120000}"/>
    <cellStyle name="Check Cell 8 2" xfId="1675" xr:uid="{00000000-0005-0000-0000-0000D8120000}"/>
    <cellStyle name="Check Cell 8 3" xfId="1676" xr:uid="{00000000-0005-0000-0000-0000D9120000}"/>
    <cellStyle name="Check Cell 9" xfId="1677" xr:uid="{00000000-0005-0000-0000-0000DA120000}"/>
    <cellStyle name="Check Cell 9 2" xfId="1678" xr:uid="{00000000-0005-0000-0000-0000DB120000}"/>
    <cellStyle name="Check Cell 9 3" xfId="1679" xr:uid="{00000000-0005-0000-0000-0000DC120000}"/>
    <cellStyle name="Comma" xfId="5935" builtinId="3" customBuiltin="1"/>
    <cellStyle name="Comma [0]" xfId="5936" builtinId="6" customBuiltin="1"/>
    <cellStyle name="Comma [0] 2" xfId="1680" xr:uid="{00000000-0005-0000-0000-0000DF120000}"/>
    <cellStyle name="Comma 10" xfId="1681" xr:uid="{00000000-0005-0000-0000-0000E0120000}"/>
    <cellStyle name="Comma 10 10" xfId="14556" xr:uid="{00000000-0005-0000-0000-0000E1120000}"/>
    <cellStyle name="Comma 10 10 2" xfId="14557" xr:uid="{00000000-0005-0000-0000-0000E2120000}"/>
    <cellStyle name="Comma 10 10 3" xfId="14558" xr:uid="{00000000-0005-0000-0000-0000E3120000}"/>
    <cellStyle name="Comma 10 11" xfId="14559" xr:uid="{00000000-0005-0000-0000-0000E4120000}"/>
    <cellStyle name="Comma 10 11 2" xfId="14560" xr:uid="{00000000-0005-0000-0000-0000E5120000}"/>
    <cellStyle name="Comma 10 11 3" xfId="14561" xr:uid="{00000000-0005-0000-0000-0000E6120000}"/>
    <cellStyle name="Comma 10 12" xfId="14562" xr:uid="{00000000-0005-0000-0000-0000E7120000}"/>
    <cellStyle name="Comma 10 12 2" xfId="14563" xr:uid="{00000000-0005-0000-0000-0000E8120000}"/>
    <cellStyle name="Comma 10 12 3" xfId="14564" xr:uid="{00000000-0005-0000-0000-0000E9120000}"/>
    <cellStyle name="Comma 10 13" xfId="14565" xr:uid="{00000000-0005-0000-0000-0000EA120000}"/>
    <cellStyle name="Comma 10 13 2" xfId="14566" xr:uid="{00000000-0005-0000-0000-0000EB120000}"/>
    <cellStyle name="Comma 10 14" xfId="14567" xr:uid="{00000000-0005-0000-0000-0000EC120000}"/>
    <cellStyle name="Comma 10 14 2" xfId="14568" xr:uid="{00000000-0005-0000-0000-0000ED120000}"/>
    <cellStyle name="Comma 10 15" xfId="14569" xr:uid="{00000000-0005-0000-0000-0000EE120000}"/>
    <cellStyle name="Comma 10 15 2" xfId="14570" xr:uid="{00000000-0005-0000-0000-0000EF120000}"/>
    <cellStyle name="Comma 10 16" xfId="14571" xr:uid="{00000000-0005-0000-0000-0000F0120000}"/>
    <cellStyle name="Comma 10 16 2" xfId="14572" xr:uid="{00000000-0005-0000-0000-0000F1120000}"/>
    <cellStyle name="Comma 10 17" xfId="14573" xr:uid="{00000000-0005-0000-0000-0000F2120000}"/>
    <cellStyle name="Comma 10 17 2" xfId="14574" xr:uid="{00000000-0005-0000-0000-0000F3120000}"/>
    <cellStyle name="Comma 10 18" xfId="14575" xr:uid="{00000000-0005-0000-0000-0000F4120000}"/>
    <cellStyle name="Comma 10 18 2" xfId="14576" xr:uid="{00000000-0005-0000-0000-0000F5120000}"/>
    <cellStyle name="Comma 10 19" xfId="14577" xr:uid="{00000000-0005-0000-0000-0000F6120000}"/>
    <cellStyle name="Comma 10 19 2" xfId="14578" xr:uid="{00000000-0005-0000-0000-0000F7120000}"/>
    <cellStyle name="Comma 10 2" xfId="7455" xr:uid="{00000000-0005-0000-0000-0000F8120000}"/>
    <cellStyle name="Comma 10 2 2" xfId="14580" xr:uid="{00000000-0005-0000-0000-0000F9120000}"/>
    <cellStyle name="Comma 10 2 3" xfId="14581" xr:uid="{00000000-0005-0000-0000-0000FA120000}"/>
    <cellStyle name="Comma 10 2 4" xfId="14579" xr:uid="{00000000-0005-0000-0000-0000FB120000}"/>
    <cellStyle name="Comma 10 20" xfId="14582" xr:uid="{00000000-0005-0000-0000-0000FC120000}"/>
    <cellStyle name="Comma 10 20 2" xfId="14583" xr:uid="{00000000-0005-0000-0000-0000FD120000}"/>
    <cellStyle name="Comma 10 21" xfId="14584" xr:uid="{00000000-0005-0000-0000-0000FE120000}"/>
    <cellStyle name="Comma 10 21 2" xfId="14585" xr:uid="{00000000-0005-0000-0000-0000FF120000}"/>
    <cellStyle name="Comma 10 22" xfId="14586" xr:uid="{00000000-0005-0000-0000-000000130000}"/>
    <cellStyle name="Comma 10 22 2" xfId="14587" xr:uid="{00000000-0005-0000-0000-000001130000}"/>
    <cellStyle name="Comma 10 23" xfId="14588" xr:uid="{00000000-0005-0000-0000-000002130000}"/>
    <cellStyle name="Comma 10 23 2" xfId="14589" xr:uid="{00000000-0005-0000-0000-000003130000}"/>
    <cellStyle name="Comma 10 24" xfId="14590" xr:uid="{00000000-0005-0000-0000-000004130000}"/>
    <cellStyle name="Comma 10 24 2" xfId="14591" xr:uid="{00000000-0005-0000-0000-000005130000}"/>
    <cellStyle name="Comma 10 25" xfId="14592" xr:uid="{00000000-0005-0000-0000-000006130000}"/>
    <cellStyle name="Comma 10 25 2" xfId="14593" xr:uid="{00000000-0005-0000-0000-000007130000}"/>
    <cellStyle name="Comma 10 26" xfId="14594" xr:uid="{00000000-0005-0000-0000-000008130000}"/>
    <cellStyle name="Comma 10 26 2" xfId="14595" xr:uid="{00000000-0005-0000-0000-000009130000}"/>
    <cellStyle name="Comma 10 27" xfId="14596" xr:uid="{00000000-0005-0000-0000-00000A130000}"/>
    <cellStyle name="Comma 10 28" xfId="14597" xr:uid="{00000000-0005-0000-0000-00000B130000}"/>
    <cellStyle name="Comma 10 3" xfId="14598" xr:uid="{00000000-0005-0000-0000-00000C130000}"/>
    <cellStyle name="Comma 10 3 2" xfId="14599" xr:uid="{00000000-0005-0000-0000-00000D130000}"/>
    <cellStyle name="Comma 10 3 3" xfId="14600" xr:uid="{00000000-0005-0000-0000-00000E130000}"/>
    <cellStyle name="Comma 10 4" xfId="14601" xr:uid="{00000000-0005-0000-0000-00000F130000}"/>
    <cellStyle name="Comma 10 4 2" xfId="14602" xr:uid="{00000000-0005-0000-0000-000010130000}"/>
    <cellStyle name="Comma 10 4 3" xfId="14603" xr:uid="{00000000-0005-0000-0000-000011130000}"/>
    <cellStyle name="Comma 10 5" xfId="14604" xr:uid="{00000000-0005-0000-0000-000012130000}"/>
    <cellStyle name="Comma 10 5 2" xfId="14605" xr:uid="{00000000-0005-0000-0000-000013130000}"/>
    <cellStyle name="Comma 10 5 3" xfId="14606" xr:uid="{00000000-0005-0000-0000-000014130000}"/>
    <cellStyle name="Comma 10 6" xfId="14607" xr:uid="{00000000-0005-0000-0000-000015130000}"/>
    <cellStyle name="Comma 10 6 2" xfId="14608" xr:uid="{00000000-0005-0000-0000-000016130000}"/>
    <cellStyle name="Comma 10 6 3" xfId="14609" xr:uid="{00000000-0005-0000-0000-000017130000}"/>
    <cellStyle name="Comma 10 7" xfId="14610" xr:uid="{00000000-0005-0000-0000-000018130000}"/>
    <cellStyle name="Comma 10 7 2" xfId="14611" xr:uid="{00000000-0005-0000-0000-000019130000}"/>
    <cellStyle name="Comma 10 7 3" xfId="14612" xr:uid="{00000000-0005-0000-0000-00001A130000}"/>
    <cellStyle name="Comma 10 8" xfId="14613" xr:uid="{00000000-0005-0000-0000-00001B130000}"/>
    <cellStyle name="Comma 10 8 2" xfId="14614" xr:uid="{00000000-0005-0000-0000-00001C130000}"/>
    <cellStyle name="Comma 10 8 3" xfId="14615" xr:uid="{00000000-0005-0000-0000-00001D130000}"/>
    <cellStyle name="Comma 10 9" xfId="14616" xr:uid="{00000000-0005-0000-0000-00001E130000}"/>
    <cellStyle name="Comma 10 9 2" xfId="14617" xr:uid="{00000000-0005-0000-0000-00001F130000}"/>
    <cellStyle name="Comma 10 9 3" xfId="14618" xr:uid="{00000000-0005-0000-0000-000020130000}"/>
    <cellStyle name="Comma 100" xfId="5952" xr:uid="{00000000-0005-0000-0000-000021130000}"/>
    <cellStyle name="Comma 100 2" xfId="13825" xr:uid="{00000000-0005-0000-0000-000022130000}"/>
    <cellStyle name="Comma 101" xfId="12458" xr:uid="{00000000-0005-0000-0000-000023130000}"/>
    <cellStyle name="Comma 101 2" xfId="13904" xr:uid="{00000000-0005-0000-0000-000024130000}"/>
    <cellStyle name="Comma 102" xfId="5956" xr:uid="{00000000-0005-0000-0000-000025130000}"/>
    <cellStyle name="Comma 102 2" xfId="13829" xr:uid="{00000000-0005-0000-0000-000026130000}"/>
    <cellStyle name="Comma 102 2 2" xfId="25174" xr:uid="{00000000-0005-0000-0000-000027130000}"/>
    <cellStyle name="Comma 102 2 3" xfId="25283" xr:uid="{00000000-0005-0000-0000-000028130000}"/>
    <cellStyle name="Comma 102 3" xfId="14619" xr:uid="{00000000-0005-0000-0000-000029130000}"/>
    <cellStyle name="Comma 102 4" xfId="25055" xr:uid="{00000000-0005-0000-0000-00002A130000}"/>
    <cellStyle name="Comma 102 5" xfId="25239" xr:uid="{00000000-0005-0000-0000-00002B130000}"/>
    <cellStyle name="Comma 103" xfId="12460" xr:uid="{00000000-0005-0000-0000-00002C130000}"/>
    <cellStyle name="Comma 103 2" xfId="13906" xr:uid="{00000000-0005-0000-0000-00002D130000}"/>
    <cellStyle name="Comma 103 2 2" xfId="25173" xr:uid="{00000000-0005-0000-0000-00002E130000}"/>
    <cellStyle name="Comma 103 2 3" xfId="25282" xr:uid="{00000000-0005-0000-0000-00002F130000}"/>
    <cellStyle name="Comma 103 3" xfId="14543" xr:uid="{00000000-0005-0000-0000-000030130000}"/>
    <cellStyle name="Comma 103 4" xfId="25054" xr:uid="{00000000-0005-0000-0000-000031130000}"/>
    <cellStyle name="Comma 103 5" xfId="25238" xr:uid="{00000000-0005-0000-0000-000032130000}"/>
    <cellStyle name="Comma 104" xfId="5958" xr:uid="{00000000-0005-0000-0000-000033130000}"/>
    <cellStyle name="Comma 104 2" xfId="13831" xr:uid="{00000000-0005-0000-0000-000034130000}"/>
    <cellStyle name="Comma 105" xfId="12462" xr:uid="{00000000-0005-0000-0000-000035130000}"/>
    <cellStyle name="Comma 105 2" xfId="13908" xr:uid="{00000000-0005-0000-0000-000036130000}"/>
    <cellStyle name="Comma 106" xfId="5959" xr:uid="{00000000-0005-0000-0000-000037130000}"/>
    <cellStyle name="Comma 106 2" xfId="13832" xr:uid="{00000000-0005-0000-0000-000038130000}"/>
    <cellStyle name="Comma 107" xfId="12463" xr:uid="{00000000-0005-0000-0000-000039130000}"/>
    <cellStyle name="Comma 107 2" xfId="13909" xr:uid="{00000000-0005-0000-0000-00003A130000}"/>
    <cellStyle name="Comma 108" xfId="5960" xr:uid="{00000000-0005-0000-0000-00003B130000}"/>
    <cellStyle name="Comma 108 2" xfId="13833" xr:uid="{00000000-0005-0000-0000-00003C130000}"/>
    <cellStyle name="Comma 109" xfId="12464" xr:uid="{00000000-0005-0000-0000-00003D130000}"/>
    <cellStyle name="Comma 109 2" xfId="13910" xr:uid="{00000000-0005-0000-0000-00003E130000}"/>
    <cellStyle name="Comma 11" xfId="1682" xr:uid="{00000000-0005-0000-0000-00003F130000}"/>
    <cellStyle name="Comma 11 10" xfId="14620" xr:uid="{00000000-0005-0000-0000-000040130000}"/>
    <cellStyle name="Comma 11 10 2" xfId="14621" xr:uid="{00000000-0005-0000-0000-000041130000}"/>
    <cellStyle name="Comma 11 11" xfId="14622" xr:uid="{00000000-0005-0000-0000-000042130000}"/>
    <cellStyle name="Comma 11 11 2" xfId="14623" xr:uid="{00000000-0005-0000-0000-000043130000}"/>
    <cellStyle name="Comma 11 12" xfId="14624" xr:uid="{00000000-0005-0000-0000-000044130000}"/>
    <cellStyle name="Comma 11 12 2" xfId="14625" xr:uid="{00000000-0005-0000-0000-000045130000}"/>
    <cellStyle name="Comma 11 13" xfId="14626" xr:uid="{00000000-0005-0000-0000-000046130000}"/>
    <cellStyle name="Comma 11 13 2" xfId="14627" xr:uid="{00000000-0005-0000-0000-000047130000}"/>
    <cellStyle name="Comma 11 14" xfId="14628" xr:uid="{00000000-0005-0000-0000-000048130000}"/>
    <cellStyle name="Comma 11 14 2" xfId="14629" xr:uid="{00000000-0005-0000-0000-000049130000}"/>
    <cellStyle name="Comma 11 15" xfId="14630" xr:uid="{00000000-0005-0000-0000-00004A130000}"/>
    <cellStyle name="Comma 11 15 2" xfId="14631" xr:uid="{00000000-0005-0000-0000-00004B130000}"/>
    <cellStyle name="Comma 11 16" xfId="14632" xr:uid="{00000000-0005-0000-0000-00004C130000}"/>
    <cellStyle name="Comma 11 16 2" xfId="14633" xr:uid="{00000000-0005-0000-0000-00004D130000}"/>
    <cellStyle name="Comma 11 17" xfId="14634" xr:uid="{00000000-0005-0000-0000-00004E130000}"/>
    <cellStyle name="Comma 11 17 2" xfId="14635" xr:uid="{00000000-0005-0000-0000-00004F130000}"/>
    <cellStyle name="Comma 11 18" xfId="14636" xr:uid="{00000000-0005-0000-0000-000050130000}"/>
    <cellStyle name="Comma 11 18 2" xfId="14637" xr:uid="{00000000-0005-0000-0000-000051130000}"/>
    <cellStyle name="Comma 11 19" xfId="14638" xr:uid="{00000000-0005-0000-0000-000052130000}"/>
    <cellStyle name="Comma 11 19 2" xfId="14639" xr:uid="{00000000-0005-0000-0000-000053130000}"/>
    <cellStyle name="Comma 11 2" xfId="7457" xr:uid="{00000000-0005-0000-0000-000054130000}"/>
    <cellStyle name="Comma 11 2 2" xfId="14641" xr:uid="{00000000-0005-0000-0000-000055130000}"/>
    <cellStyle name="Comma 11 2 3" xfId="14642" xr:uid="{00000000-0005-0000-0000-000056130000}"/>
    <cellStyle name="Comma 11 2 4" xfId="14643" xr:uid="{00000000-0005-0000-0000-000057130000}"/>
    <cellStyle name="Comma 11 2 5" xfId="14640" xr:uid="{00000000-0005-0000-0000-000058130000}"/>
    <cellStyle name="Comma 11 20" xfId="14644" xr:uid="{00000000-0005-0000-0000-000059130000}"/>
    <cellStyle name="Comma 11 20 2" xfId="14645" xr:uid="{00000000-0005-0000-0000-00005A130000}"/>
    <cellStyle name="Comma 11 21" xfId="14646" xr:uid="{00000000-0005-0000-0000-00005B130000}"/>
    <cellStyle name="Comma 11 21 2" xfId="14647" xr:uid="{00000000-0005-0000-0000-00005C130000}"/>
    <cellStyle name="Comma 11 22" xfId="14648" xr:uid="{00000000-0005-0000-0000-00005D130000}"/>
    <cellStyle name="Comma 11 22 2" xfId="14649" xr:uid="{00000000-0005-0000-0000-00005E130000}"/>
    <cellStyle name="Comma 11 23" xfId="14650" xr:uid="{00000000-0005-0000-0000-00005F130000}"/>
    <cellStyle name="Comma 11 23 2" xfId="14651" xr:uid="{00000000-0005-0000-0000-000060130000}"/>
    <cellStyle name="Comma 11 24" xfId="14652" xr:uid="{00000000-0005-0000-0000-000061130000}"/>
    <cellStyle name="Comma 11 24 2" xfId="14653" xr:uid="{00000000-0005-0000-0000-000062130000}"/>
    <cellStyle name="Comma 11 25" xfId="14654" xr:uid="{00000000-0005-0000-0000-000063130000}"/>
    <cellStyle name="Comma 11 25 2" xfId="14655" xr:uid="{00000000-0005-0000-0000-000064130000}"/>
    <cellStyle name="Comma 11 26" xfId="14656" xr:uid="{00000000-0005-0000-0000-000065130000}"/>
    <cellStyle name="Comma 11 26 2" xfId="14657" xr:uid="{00000000-0005-0000-0000-000066130000}"/>
    <cellStyle name="Comma 11 27" xfId="14658" xr:uid="{00000000-0005-0000-0000-000067130000}"/>
    <cellStyle name="Comma 11 3" xfId="7456" xr:uid="{00000000-0005-0000-0000-000068130000}"/>
    <cellStyle name="Comma 11 3 2" xfId="14660" xr:uid="{00000000-0005-0000-0000-000069130000}"/>
    <cellStyle name="Comma 11 3 3" xfId="14659" xr:uid="{00000000-0005-0000-0000-00006A130000}"/>
    <cellStyle name="Comma 11 4" xfId="14661" xr:uid="{00000000-0005-0000-0000-00006B130000}"/>
    <cellStyle name="Comma 11 4 2" xfId="14662" xr:uid="{00000000-0005-0000-0000-00006C130000}"/>
    <cellStyle name="Comma 11 5" xfId="14663" xr:uid="{00000000-0005-0000-0000-00006D130000}"/>
    <cellStyle name="Comma 11 5 2" xfId="14664" xr:uid="{00000000-0005-0000-0000-00006E130000}"/>
    <cellStyle name="Comma 11 6" xfId="14665" xr:uid="{00000000-0005-0000-0000-00006F130000}"/>
    <cellStyle name="Comma 11 6 2" xfId="14666" xr:uid="{00000000-0005-0000-0000-000070130000}"/>
    <cellStyle name="Comma 11 7" xfId="14667" xr:uid="{00000000-0005-0000-0000-000071130000}"/>
    <cellStyle name="Comma 11 7 2" xfId="14668" xr:uid="{00000000-0005-0000-0000-000072130000}"/>
    <cellStyle name="Comma 11 8" xfId="14669" xr:uid="{00000000-0005-0000-0000-000073130000}"/>
    <cellStyle name="Comma 11 8 2" xfId="14670" xr:uid="{00000000-0005-0000-0000-000074130000}"/>
    <cellStyle name="Comma 11 9" xfId="14671" xr:uid="{00000000-0005-0000-0000-000075130000}"/>
    <cellStyle name="Comma 11 9 2" xfId="14672" xr:uid="{00000000-0005-0000-0000-000076130000}"/>
    <cellStyle name="Comma 110" xfId="5961" xr:uid="{00000000-0005-0000-0000-000077130000}"/>
    <cellStyle name="Comma 110 2" xfId="13834" xr:uid="{00000000-0005-0000-0000-000078130000}"/>
    <cellStyle name="Comma 111" xfId="12465" xr:uid="{00000000-0005-0000-0000-000079130000}"/>
    <cellStyle name="Comma 111 2" xfId="13911" xr:uid="{00000000-0005-0000-0000-00007A130000}"/>
    <cellStyle name="Comma 112" xfId="5962" xr:uid="{00000000-0005-0000-0000-00007B130000}"/>
    <cellStyle name="Comma 112 2" xfId="13835" xr:uid="{00000000-0005-0000-0000-00007C130000}"/>
    <cellStyle name="Comma 113" xfId="12466" xr:uid="{00000000-0005-0000-0000-00007D130000}"/>
    <cellStyle name="Comma 113 2" xfId="13912" xr:uid="{00000000-0005-0000-0000-00007E130000}"/>
    <cellStyle name="Comma 113 3" xfId="25163" xr:uid="{00000000-0005-0000-0000-00007F130000}"/>
    <cellStyle name="Comma 114" xfId="5963" xr:uid="{00000000-0005-0000-0000-000080130000}"/>
    <cellStyle name="Comma 114 2" xfId="13836" xr:uid="{00000000-0005-0000-0000-000081130000}"/>
    <cellStyle name="Comma 114 3" xfId="25198" xr:uid="{00000000-0005-0000-0000-000082130000}"/>
    <cellStyle name="Comma 115" xfId="12467" xr:uid="{00000000-0005-0000-0000-000083130000}"/>
    <cellStyle name="Comma 115 2" xfId="13913" xr:uid="{00000000-0005-0000-0000-000084130000}"/>
    <cellStyle name="Comma 115 3" xfId="25202" xr:uid="{00000000-0005-0000-0000-000085130000}"/>
    <cellStyle name="Comma 116" xfId="5964" xr:uid="{00000000-0005-0000-0000-000086130000}"/>
    <cellStyle name="Comma 116 2" xfId="13837" xr:uid="{00000000-0005-0000-0000-000087130000}"/>
    <cellStyle name="Comma 116 3" xfId="25195" xr:uid="{00000000-0005-0000-0000-000088130000}"/>
    <cellStyle name="Comma 117" xfId="12468" xr:uid="{00000000-0005-0000-0000-000089130000}"/>
    <cellStyle name="Comma 117 2" xfId="13914" xr:uid="{00000000-0005-0000-0000-00008A130000}"/>
    <cellStyle name="Comma 117 3" xfId="25189" xr:uid="{00000000-0005-0000-0000-00008B130000}"/>
    <cellStyle name="Comma 118" xfId="5965" xr:uid="{00000000-0005-0000-0000-00008C130000}"/>
    <cellStyle name="Comma 118 2" xfId="13838" xr:uid="{00000000-0005-0000-0000-00008D130000}"/>
    <cellStyle name="Comma 118 3" xfId="25157" xr:uid="{00000000-0005-0000-0000-00008E130000}"/>
    <cellStyle name="Comma 119" xfId="12469" xr:uid="{00000000-0005-0000-0000-00008F130000}"/>
    <cellStyle name="Comma 119 2" xfId="13915" xr:uid="{00000000-0005-0000-0000-000090130000}"/>
    <cellStyle name="Comma 12" xfId="1683" xr:uid="{00000000-0005-0000-0000-000091130000}"/>
    <cellStyle name="Comma 12 10" xfId="14673" xr:uid="{00000000-0005-0000-0000-000092130000}"/>
    <cellStyle name="Comma 12 10 2" xfId="14674" xr:uid="{00000000-0005-0000-0000-000093130000}"/>
    <cellStyle name="Comma 12 11" xfId="14675" xr:uid="{00000000-0005-0000-0000-000094130000}"/>
    <cellStyle name="Comma 12 11 2" xfId="14676" xr:uid="{00000000-0005-0000-0000-000095130000}"/>
    <cellStyle name="Comma 12 12" xfId="14677" xr:uid="{00000000-0005-0000-0000-000096130000}"/>
    <cellStyle name="Comma 12 12 2" xfId="14678" xr:uid="{00000000-0005-0000-0000-000097130000}"/>
    <cellStyle name="Comma 12 13" xfId="14679" xr:uid="{00000000-0005-0000-0000-000098130000}"/>
    <cellStyle name="Comma 12 13 2" xfId="14680" xr:uid="{00000000-0005-0000-0000-000099130000}"/>
    <cellStyle name="Comma 12 14" xfId="14681" xr:uid="{00000000-0005-0000-0000-00009A130000}"/>
    <cellStyle name="Comma 12 14 2" xfId="14682" xr:uid="{00000000-0005-0000-0000-00009B130000}"/>
    <cellStyle name="Comma 12 15" xfId="14683" xr:uid="{00000000-0005-0000-0000-00009C130000}"/>
    <cellStyle name="Comma 12 15 2" xfId="14684" xr:uid="{00000000-0005-0000-0000-00009D130000}"/>
    <cellStyle name="Comma 12 16" xfId="14685" xr:uid="{00000000-0005-0000-0000-00009E130000}"/>
    <cellStyle name="Comma 12 16 2" xfId="14686" xr:uid="{00000000-0005-0000-0000-00009F130000}"/>
    <cellStyle name="Comma 12 17" xfId="14687" xr:uid="{00000000-0005-0000-0000-0000A0130000}"/>
    <cellStyle name="Comma 12 17 2" xfId="14688" xr:uid="{00000000-0005-0000-0000-0000A1130000}"/>
    <cellStyle name="Comma 12 18" xfId="14689" xr:uid="{00000000-0005-0000-0000-0000A2130000}"/>
    <cellStyle name="Comma 12 18 2" xfId="14690" xr:uid="{00000000-0005-0000-0000-0000A3130000}"/>
    <cellStyle name="Comma 12 19" xfId="14691" xr:uid="{00000000-0005-0000-0000-0000A4130000}"/>
    <cellStyle name="Comma 12 19 2" xfId="14692" xr:uid="{00000000-0005-0000-0000-0000A5130000}"/>
    <cellStyle name="Comma 12 2" xfId="7459" xr:uid="{00000000-0005-0000-0000-0000A6130000}"/>
    <cellStyle name="Comma 12 2 2" xfId="14694" xr:uid="{00000000-0005-0000-0000-0000A7130000}"/>
    <cellStyle name="Comma 12 2 3" xfId="14693" xr:uid="{00000000-0005-0000-0000-0000A8130000}"/>
    <cellStyle name="Comma 12 20" xfId="14695" xr:uid="{00000000-0005-0000-0000-0000A9130000}"/>
    <cellStyle name="Comma 12 20 2" xfId="14696" xr:uid="{00000000-0005-0000-0000-0000AA130000}"/>
    <cellStyle name="Comma 12 21" xfId="14697" xr:uid="{00000000-0005-0000-0000-0000AB130000}"/>
    <cellStyle name="Comma 12 21 2" xfId="14698" xr:uid="{00000000-0005-0000-0000-0000AC130000}"/>
    <cellStyle name="Comma 12 22" xfId="14699" xr:uid="{00000000-0005-0000-0000-0000AD130000}"/>
    <cellStyle name="Comma 12 22 2" xfId="14700" xr:uid="{00000000-0005-0000-0000-0000AE130000}"/>
    <cellStyle name="Comma 12 23" xfId="14701" xr:uid="{00000000-0005-0000-0000-0000AF130000}"/>
    <cellStyle name="Comma 12 23 2" xfId="14702" xr:uid="{00000000-0005-0000-0000-0000B0130000}"/>
    <cellStyle name="Comma 12 24" xfId="14703" xr:uid="{00000000-0005-0000-0000-0000B1130000}"/>
    <cellStyle name="Comma 12 24 2" xfId="14704" xr:uid="{00000000-0005-0000-0000-0000B2130000}"/>
    <cellStyle name="Comma 12 25" xfId="14705" xr:uid="{00000000-0005-0000-0000-0000B3130000}"/>
    <cellStyle name="Comma 12 25 2" xfId="14706" xr:uid="{00000000-0005-0000-0000-0000B4130000}"/>
    <cellStyle name="Comma 12 26" xfId="14707" xr:uid="{00000000-0005-0000-0000-0000B5130000}"/>
    <cellStyle name="Comma 12 26 2" xfId="14708" xr:uid="{00000000-0005-0000-0000-0000B6130000}"/>
    <cellStyle name="Comma 12 27" xfId="14709" xr:uid="{00000000-0005-0000-0000-0000B7130000}"/>
    <cellStyle name="Comma 12 3" xfId="7458" xr:uid="{00000000-0005-0000-0000-0000B8130000}"/>
    <cellStyle name="Comma 12 3 2" xfId="14711" xr:uid="{00000000-0005-0000-0000-0000B9130000}"/>
    <cellStyle name="Comma 12 3 3" xfId="14710" xr:uid="{00000000-0005-0000-0000-0000BA130000}"/>
    <cellStyle name="Comma 12 4" xfId="14712" xr:uid="{00000000-0005-0000-0000-0000BB130000}"/>
    <cellStyle name="Comma 12 4 2" xfId="14713" xr:uid="{00000000-0005-0000-0000-0000BC130000}"/>
    <cellStyle name="Comma 12 5" xfId="14714" xr:uid="{00000000-0005-0000-0000-0000BD130000}"/>
    <cellStyle name="Comma 12 5 2" xfId="14715" xr:uid="{00000000-0005-0000-0000-0000BE130000}"/>
    <cellStyle name="Comma 12 6" xfId="14716" xr:uid="{00000000-0005-0000-0000-0000BF130000}"/>
    <cellStyle name="Comma 12 6 2" xfId="14717" xr:uid="{00000000-0005-0000-0000-0000C0130000}"/>
    <cellStyle name="Comma 12 7" xfId="14718" xr:uid="{00000000-0005-0000-0000-0000C1130000}"/>
    <cellStyle name="Comma 12 7 2" xfId="14719" xr:uid="{00000000-0005-0000-0000-0000C2130000}"/>
    <cellStyle name="Comma 12 8" xfId="14720" xr:uid="{00000000-0005-0000-0000-0000C3130000}"/>
    <cellStyle name="Comma 12 8 2" xfId="14721" xr:uid="{00000000-0005-0000-0000-0000C4130000}"/>
    <cellStyle name="Comma 12 9" xfId="14722" xr:uid="{00000000-0005-0000-0000-0000C5130000}"/>
    <cellStyle name="Comma 12 9 2" xfId="14723" xr:uid="{00000000-0005-0000-0000-0000C6130000}"/>
    <cellStyle name="Comma 120" xfId="5966" xr:uid="{00000000-0005-0000-0000-0000C7130000}"/>
    <cellStyle name="Comma 120 2" xfId="13839" xr:uid="{00000000-0005-0000-0000-0000C8130000}"/>
    <cellStyle name="Comma 121" xfId="12470" xr:uid="{00000000-0005-0000-0000-0000C9130000}"/>
    <cellStyle name="Comma 121 2" xfId="13916" xr:uid="{00000000-0005-0000-0000-0000CA130000}"/>
    <cellStyle name="Comma 122" xfId="5967" xr:uid="{00000000-0005-0000-0000-0000CB130000}"/>
    <cellStyle name="Comma 122 2" xfId="13840" xr:uid="{00000000-0005-0000-0000-0000CC130000}"/>
    <cellStyle name="Comma 123" xfId="12471" xr:uid="{00000000-0005-0000-0000-0000CD130000}"/>
    <cellStyle name="Comma 123 2" xfId="13917" xr:uid="{00000000-0005-0000-0000-0000CE130000}"/>
    <cellStyle name="Comma 124" xfId="12482" xr:uid="{00000000-0005-0000-0000-0000CF130000}"/>
    <cellStyle name="Comma 124 2" xfId="13928" xr:uid="{00000000-0005-0000-0000-0000D0130000}"/>
    <cellStyle name="Comma 125" xfId="12507" xr:uid="{00000000-0005-0000-0000-0000D1130000}"/>
    <cellStyle name="Comma 125 2" xfId="13953" xr:uid="{00000000-0005-0000-0000-0000D2130000}"/>
    <cellStyle name="Comma 126" xfId="12481" xr:uid="{00000000-0005-0000-0000-0000D3130000}"/>
    <cellStyle name="Comma 126 2" xfId="13927" xr:uid="{00000000-0005-0000-0000-0000D4130000}"/>
    <cellStyle name="Comma 127" xfId="12509" xr:uid="{00000000-0005-0000-0000-0000D5130000}"/>
    <cellStyle name="Comma 127 2" xfId="13955" xr:uid="{00000000-0005-0000-0000-0000D6130000}"/>
    <cellStyle name="Comma 128" xfId="12479" xr:uid="{00000000-0005-0000-0000-0000D7130000}"/>
    <cellStyle name="Comma 128 2" xfId="13925" xr:uid="{00000000-0005-0000-0000-0000D8130000}"/>
    <cellStyle name="Comma 129" xfId="12511" xr:uid="{00000000-0005-0000-0000-0000D9130000}"/>
    <cellStyle name="Comma 129 2" xfId="13957" xr:uid="{00000000-0005-0000-0000-0000DA130000}"/>
    <cellStyle name="Comma 13" xfId="1684" xr:uid="{00000000-0005-0000-0000-0000DB130000}"/>
    <cellStyle name="Comma 13 10" xfId="14724" xr:uid="{00000000-0005-0000-0000-0000DC130000}"/>
    <cellStyle name="Comma 13 10 2" xfId="14725" xr:uid="{00000000-0005-0000-0000-0000DD130000}"/>
    <cellStyle name="Comma 13 11" xfId="14726" xr:uid="{00000000-0005-0000-0000-0000DE130000}"/>
    <cellStyle name="Comma 13 11 2" xfId="14727" xr:uid="{00000000-0005-0000-0000-0000DF130000}"/>
    <cellStyle name="Comma 13 12" xfId="14728" xr:uid="{00000000-0005-0000-0000-0000E0130000}"/>
    <cellStyle name="Comma 13 12 2" xfId="14729" xr:uid="{00000000-0005-0000-0000-0000E1130000}"/>
    <cellStyle name="Comma 13 13" xfId="14730" xr:uid="{00000000-0005-0000-0000-0000E2130000}"/>
    <cellStyle name="Comma 13 13 2" xfId="14731" xr:uid="{00000000-0005-0000-0000-0000E3130000}"/>
    <cellStyle name="Comma 13 14" xfId="14732" xr:uid="{00000000-0005-0000-0000-0000E4130000}"/>
    <cellStyle name="Comma 13 14 2" xfId="14733" xr:uid="{00000000-0005-0000-0000-0000E5130000}"/>
    <cellStyle name="Comma 13 15" xfId="14734" xr:uid="{00000000-0005-0000-0000-0000E6130000}"/>
    <cellStyle name="Comma 13 15 2" xfId="14735" xr:uid="{00000000-0005-0000-0000-0000E7130000}"/>
    <cellStyle name="Comma 13 16" xfId="14736" xr:uid="{00000000-0005-0000-0000-0000E8130000}"/>
    <cellStyle name="Comma 13 16 2" xfId="14737" xr:uid="{00000000-0005-0000-0000-0000E9130000}"/>
    <cellStyle name="Comma 13 17" xfId="14738" xr:uid="{00000000-0005-0000-0000-0000EA130000}"/>
    <cellStyle name="Comma 13 17 2" xfId="14739" xr:uid="{00000000-0005-0000-0000-0000EB130000}"/>
    <cellStyle name="Comma 13 18" xfId="14740" xr:uid="{00000000-0005-0000-0000-0000EC130000}"/>
    <cellStyle name="Comma 13 18 2" xfId="14741" xr:uid="{00000000-0005-0000-0000-0000ED130000}"/>
    <cellStyle name="Comma 13 19" xfId="14742" xr:uid="{00000000-0005-0000-0000-0000EE130000}"/>
    <cellStyle name="Comma 13 19 2" xfId="14743" xr:uid="{00000000-0005-0000-0000-0000EF130000}"/>
    <cellStyle name="Comma 13 2" xfId="7460" xr:uid="{00000000-0005-0000-0000-0000F0130000}"/>
    <cellStyle name="Comma 13 2 2" xfId="14745" xr:uid="{00000000-0005-0000-0000-0000F1130000}"/>
    <cellStyle name="Comma 13 2 3" xfId="14746" xr:uid="{00000000-0005-0000-0000-0000F2130000}"/>
    <cellStyle name="Comma 13 2 4" xfId="14747" xr:uid="{00000000-0005-0000-0000-0000F3130000}"/>
    <cellStyle name="Comma 13 2 5" xfId="14744" xr:uid="{00000000-0005-0000-0000-0000F4130000}"/>
    <cellStyle name="Comma 13 20" xfId="14748" xr:uid="{00000000-0005-0000-0000-0000F5130000}"/>
    <cellStyle name="Comma 13 20 2" xfId="14749" xr:uid="{00000000-0005-0000-0000-0000F6130000}"/>
    <cellStyle name="Comma 13 21" xfId="14750" xr:uid="{00000000-0005-0000-0000-0000F7130000}"/>
    <cellStyle name="Comma 13 21 2" xfId="14751" xr:uid="{00000000-0005-0000-0000-0000F8130000}"/>
    <cellStyle name="Comma 13 22" xfId="14752" xr:uid="{00000000-0005-0000-0000-0000F9130000}"/>
    <cellStyle name="Comma 13 22 2" xfId="14753" xr:uid="{00000000-0005-0000-0000-0000FA130000}"/>
    <cellStyle name="Comma 13 23" xfId="14754" xr:uid="{00000000-0005-0000-0000-0000FB130000}"/>
    <cellStyle name="Comma 13 23 2" xfId="14755" xr:uid="{00000000-0005-0000-0000-0000FC130000}"/>
    <cellStyle name="Comma 13 24" xfId="14756" xr:uid="{00000000-0005-0000-0000-0000FD130000}"/>
    <cellStyle name="Comma 13 24 2" xfId="14757" xr:uid="{00000000-0005-0000-0000-0000FE130000}"/>
    <cellStyle name="Comma 13 25" xfId="14758" xr:uid="{00000000-0005-0000-0000-0000FF130000}"/>
    <cellStyle name="Comma 13 25 2" xfId="14759" xr:uid="{00000000-0005-0000-0000-000000140000}"/>
    <cellStyle name="Comma 13 26" xfId="14760" xr:uid="{00000000-0005-0000-0000-000001140000}"/>
    <cellStyle name="Comma 13 26 2" xfId="14761" xr:uid="{00000000-0005-0000-0000-000002140000}"/>
    <cellStyle name="Comma 13 27" xfId="14762" xr:uid="{00000000-0005-0000-0000-000003140000}"/>
    <cellStyle name="Comma 13 3" xfId="14763" xr:uid="{00000000-0005-0000-0000-000004140000}"/>
    <cellStyle name="Comma 13 3 2" xfId="14764" xr:uid="{00000000-0005-0000-0000-000005140000}"/>
    <cellStyle name="Comma 13 4" xfId="14765" xr:uid="{00000000-0005-0000-0000-000006140000}"/>
    <cellStyle name="Comma 13 4 2" xfId="14766" xr:uid="{00000000-0005-0000-0000-000007140000}"/>
    <cellStyle name="Comma 13 5" xfId="14767" xr:uid="{00000000-0005-0000-0000-000008140000}"/>
    <cellStyle name="Comma 13 5 2" xfId="14768" xr:uid="{00000000-0005-0000-0000-000009140000}"/>
    <cellStyle name="Comma 13 6" xfId="14769" xr:uid="{00000000-0005-0000-0000-00000A140000}"/>
    <cellStyle name="Comma 13 6 2" xfId="14770" xr:uid="{00000000-0005-0000-0000-00000B140000}"/>
    <cellStyle name="Comma 13 7" xfId="14771" xr:uid="{00000000-0005-0000-0000-00000C140000}"/>
    <cellStyle name="Comma 13 7 2" xfId="14772" xr:uid="{00000000-0005-0000-0000-00000D140000}"/>
    <cellStyle name="Comma 13 8" xfId="14773" xr:uid="{00000000-0005-0000-0000-00000E140000}"/>
    <cellStyle name="Comma 13 8 2" xfId="14774" xr:uid="{00000000-0005-0000-0000-00000F140000}"/>
    <cellStyle name="Comma 13 9" xfId="14775" xr:uid="{00000000-0005-0000-0000-000010140000}"/>
    <cellStyle name="Comma 13 9 2" xfId="14776" xr:uid="{00000000-0005-0000-0000-000011140000}"/>
    <cellStyle name="Comma 130" xfId="12477" xr:uid="{00000000-0005-0000-0000-000012140000}"/>
    <cellStyle name="Comma 130 2" xfId="13923" xr:uid="{00000000-0005-0000-0000-000013140000}"/>
    <cellStyle name="Comma 131" xfId="12513" xr:uid="{00000000-0005-0000-0000-000014140000}"/>
    <cellStyle name="Comma 131 2" xfId="13959" xr:uid="{00000000-0005-0000-0000-000015140000}"/>
    <cellStyle name="Comma 132" xfId="12475" xr:uid="{00000000-0005-0000-0000-000016140000}"/>
    <cellStyle name="Comma 132 2" xfId="13921" xr:uid="{00000000-0005-0000-0000-000017140000}"/>
    <cellStyle name="Comma 133" xfId="12515" xr:uid="{00000000-0005-0000-0000-000018140000}"/>
    <cellStyle name="Comma 133 2" xfId="13961" xr:uid="{00000000-0005-0000-0000-000019140000}"/>
    <cellStyle name="Comma 134" xfId="12473" xr:uid="{00000000-0005-0000-0000-00001A140000}"/>
    <cellStyle name="Comma 134 2" xfId="13919" xr:uid="{00000000-0005-0000-0000-00001B140000}"/>
    <cellStyle name="Comma 135" xfId="12516" xr:uid="{00000000-0005-0000-0000-00001C140000}"/>
    <cellStyle name="Comma 135 2" xfId="13962" xr:uid="{00000000-0005-0000-0000-00001D140000}"/>
    <cellStyle name="Comma 136" xfId="12522" xr:uid="{00000000-0005-0000-0000-00001E140000}"/>
    <cellStyle name="Comma 137" xfId="12527" xr:uid="{00000000-0005-0000-0000-00001F140000}"/>
    <cellStyle name="Comma 138" xfId="12518" xr:uid="{00000000-0005-0000-0000-000020140000}"/>
    <cellStyle name="Comma 139" xfId="12526" xr:uid="{00000000-0005-0000-0000-000021140000}"/>
    <cellStyle name="Comma 14" xfId="1685" xr:uid="{00000000-0005-0000-0000-000022140000}"/>
    <cellStyle name="Comma 14 10" xfId="14777" xr:uid="{00000000-0005-0000-0000-000023140000}"/>
    <cellStyle name="Comma 14 10 2" xfId="14778" xr:uid="{00000000-0005-0000-0000-000024140000}"/>
    <cellStyle name="Comma 14 11" xfId="14779" xr:uid="{00000000-0005-0000-0000-000025140000}"/>
    <cellStyle name="Comma 14 11 2" xfId="14780" xr:uid="{00000000-0005-0000-0000-000026140000}"/>
    <cellStyle name="Comma 14 12" xfId="14781" xr:uid="{00000000-0005-0000-0000-000027140000}"/>
    <cellStyle name="Comma 14 12 2" xfId="14782" xr:uid="{00000000-0005-0000-0000-000028140000}"/>
    <cellStyle name="Comma 14 13" xfId="14783" xr:uid="{00000000-0005-0000-0000-000029140000}"/>
    <cellStyle name="Comma 14 13 2" xfId="14784" xr:uid="{00000000-0005-0000-0000-00002A140000}"/>
    <cellStyle name="Comma 14 14" xfId="14785" xr:uid="{00000000-0005-0000-0000-00002B140000}"/>
    <cellStyle name="Comma 14 14 2" xfId="14786" xr:uid="{00000000-0005-0000-0000-00002C140000}"/>
    <cellStyle name="Comma 14 15" xfId="14787" xr:uid="{00000000-0005-0000-0000-00002D140000}"/>
    <cellStyle name="Comma 14 15 2" xfId="14788" xr:uid="{00000000-0005-0000-0000-00002E140000}"/>
    <cellStyle name="Comma 14 16" xfId="14789" xr:uid="{00000000-0005-0000-0000-00002F140000}"/>
    <cellStyle name="Comma 14 16 2" xfId="14790" xr:uid="{00000000-0005-0000-0000-000030140000}"/>
    <cellStyle name="Comma 14 17" xfId="14791" xr:uid="{00000000-0005-0000-0000-000031140000}"/>
    <cellStyle name="Comma 14 17 2" xfId="14792" xr:uid="{00000000-0005-0000-0000-000032140000}"/>
    <cellStyle name="Comma 14 18" xfId="14793" xr:uid="{00000000-0005-0000-0000-000033140000}"/>
    <cellStyle name="Comma 14 18 2" xfId="14794" xr:uid="{00000000-0005-0000-0000-000034140000}"/>
    <cellStyle name="Comma 14 19" xfId="14795" xr:uid="{00000000-0005-0000-0000-000035140000}"/>
    <cellStyle name="Comma 14 19 2" xfId="14796" xr:uid="{00000000-0005-0000-0000-000036140000}"/>
    <cellStyle name="Comma 14 2" xfId="7462" xr:uid="{00000000-0005-0000-0000-000037140000}"/>
    <cellStyle name="Comma 14 2 2" xfId="14798" xr:uid="{00000000-0005-0000-0000-000038140000}"/>
    <cellStyle name="Comma 14 2 3" xfId="14799" xr:uid="{00000000-0005-0000-0000-000039140000}"/>
    <cellStyle name="Comma 14 2 4" xfId="14800" xr:uid="{00000000-0005-0000-0000-00003A140000}"/>
    <cellStyle name="Comma 14 2 5" xfId="14797" xr:uid="{00000000-0005-0000-0000-00003B140000}"/>
    <cellStyle name="Comma 14 20" xfId="14801" xr:uid="{00000000-0005-0000-0000-00003C140000}"/>
    <cellStyle name="Comma 14 20 2" xfId="14802" xr:uid="{00000000-0005-0000-0000-00003D140000}"/>
    <cellStyle name="Comma 14 21" xfId="14803" xr:uid="{00000000-0005-0000-0000-00003E140000}"/>
    <cellStyle name="Comma 14 21 2" xfId="14804" xr:uid="{00000000-0005-0000-0000-00003F140000}"/>
    <cellStyle name="Comma 14 22" xfId="14805" xr:uid="{00000000-0005-0000-0000-000040140000}"/>
    <cellStyle name="Comma 14 22 2" xfId="14806" xr:uid="{00000000-0005-0000-0000-000041140000}"/>
    <cellStyle name="Comma 14 23" xfId="14807" xr:uid="{00000000-0005-0000-0000-000042140000}"/>
    <cellStyle name="Comma 14 23 2" xfId="14808" xr:uid="{00000000-0005-0000-0000-000043140000}"/>
    <cellStyle name="Comma 14 24" xfId="14809" xr:uid="{00000000-0005-0000-0000-000044140000}"/>
    <cellStyle name="Comma 14 24 2" xfId="14810" xr:uid="{00000000-0005-0000-0000-000045140000}"/>
    <cellStyle name="Comma 14 25" xfId="14811" xr:uid="{00000000-0005-0000-0000-000046140000}"/>
    <cellStyle name="Comma 14 25 2" xfId="14812" xr:uid="{00000000-0005-0000-0000-000047140000}"/>
    <cellStyle name="Comma 14 26" xfId="14813" xr:uid="{00000000-0005-0000-0000-000048140000}"/>
    <cellStyle name="Comma 14 26 2" xfId="14814" xr:uid="{00000000-0005-0000-0000-000049140000}"/>
    <cellStyle name="Comma 14 27" xfId="14815" xr:uid="{00000000-0005-0000-0000-00004A140000}"/>
    <cellStyle name="Comma 14 3" xfId="7461" xr:uid="{00000000-0005-0000-0000-00004B140000}"/>
    <cellStyle name="Comma 14 3 2" xfId="14817" xr:uid="{00000000-0005-0000-0000-00004C140000}"/>
    <cellStyle name="Comma 14 3 3" xfId="14816" xr:uid="{00000000-0005-0000-0000-00004D140000}"/>
    <cellStyle name="Comma 14 4" xfId="14818" xr:uid="{00000000-0005-0000-0000-00004E140000}"/>
    <cellStyle name="Comma 14 4 2" xfId="14819" xr:uid="{00000000-0005-0000-0000-00004F140000}"/>
    <cellStyle name="Comma 14 5" xfId="14820" xr:uid="{00000000-0005-0000-0000-000050140000}"/>
    <cellStyle name="Comma 14 5 2" xfId="14821" xr:uid="{00000000-0005-0000-0000-000051140000}"/>
    <cellStyle name="Comma 14 6" xfId="14822" xr:uid="{00000000-0005-0000-0000-000052140000}"/>
    <cellStyle name="Comma 14 6 2" xfId="14823" xr:uid="{00000000-0005-0000-0000-000053140000}"/>
    <cellStyle name="Comma 14 7" xfId="14824" xr:uid="{00000000-0005-0000-0000-000054140000}"/>
    <cellStyle name="Comma 14 7 2" xfId="14825" xr:uid="{00000000-0005-0000-0000-000055140000}"/>
    <cellStyle name="Comma 14 8" xfId="14826" xr:uid="{00000000-0005-0000-0000-000056140000}"/>
    <cellStyle name="Comma 14 8 2" xfId="14827" xr:uid="{00000000-0005-0000-0000-000057140000}"/>
    <cellStyle name="Comma 14 9" xfId="14828" xr:uid="{00000000-0005-0000-0000-000058140000}"/>
    <cellStyle name="Comma 14 9 2" xfId="14829" xr:uid="{00000000-0005-0000-0000-000059140000}"/>
    <cellStyle name="Comma 140" xfId="12519" xr:uid="{00000000-0005-0000-0000-00005A140000}"/>
    <cellStyle name="Comma 141" xfId="12525" xr:uid="{00000000-0005-0000-0000-00005B140000}"/>
    <cellStyle name="Comma 142" xfId="12520" xr:uid="{00000000-0005-0000-0000-00005C140000}"/>
    <cellStyle name="Comma 143" xfId="12524" xr:uid="{00000000-0005-0000-0000-00005D140000}"/>
    <cellStyle name="Comma 144" xfId="12521" xr:uid="{00000000-0005-0000-0000-00005E140000}"/>
    <cellStyle name="Comma 145" xfId="12523" xr:uid="{00000000-0005-0000-0000-00005F140000}"/>
    <cellStyle name="Comma 146" xfId="13385" xr:uid="{00000000-0005-0000-0000-000060140000}"/>
    <cellStyle name="Comma 146 2" xfId="13983" xr:uid="{00000000-0005-0000-0000-000061140000}"/>
    <cellStyle name="Comma 146 3" xfId="14037" xr:uid="{00000000-0005-0000-0000-000062140000}"/>
    <cellStyle name="Comma 146 4" xfId="24586" xr:uid="{00000000-0005-0000-0000-000063140000}"/>
    <cellStyle name="Comma 146 5" xfId="24753" xr:uid="{00000000-0005-0000-0000-000064140000}"/>
    <cellStyle name="Comma 147" xfId="13815" xr:uid="{00000000-0005-0000-0000-000065140000}"/>
    <cellStyle name="Comma 148" xfId="13455" xr:uid="{00000000-0005-0000-0000-000066140000}"/>
    <cellStyle name="Comma 148 2" xfId="24597" xr:uid="{00000000-0005-0000-0000-000067140000}"/>
    <cellStyle name="Comma 148 3" xfId="24755" xr:uid="{00000000-0005-0000-0000-000068140000}"/>
    <cellStyle name="Comma 149" xfId="13842" xr:uid="{00000000-0005-0000-0000-000069140000}"/>
    <cellStyle name="Comma 15" xfId="1686" xr:uid="{00000000-0005-0000-0000-00006A140000}"/>
    <cellStyle name="Comma 15 10" xfId="14830" xr:uid="{00000000-0005-0000-0000-00006B140000}"/>
    <cellStyle name="Comma 15 10 2" xfId="14831" xr:uid="{00000000-0005-0000-0000-00006C140000}"/>
    <cellStyle name="Comma 15 11" xfId="14832" xr:uid="{00000000-0005-0000-0000-00006D140000}"/>
    <cellStyle name="Comma 15 11 2" xfId="14833" xr:uid="{00000000-0005-0000-0000-00006E140000}"/>
    <cellStyle name="Comma 15 12" xfId="14834" xr:uid="{00000000-0005-0000-0000-00006F140000}"/>
    <cellStyle name="Comma 15 12 2" xfId="14835" xr:uid="{00000000-0005-0000-0000-000070140000}"/>
    <cellStyle name="Comma 15 13" xfId="14836" xr:uid="{00000000-0005-0000-0000-000071140000}"/>
    <cellStyle name="Comma 15 13 2" xfId="14837" xr:uid="{00000000-0005-0000-0000-000072140000}"/>
    <cellStyle name="Comma 15 14" xfId="14838" xr:uid="{00000000-0005-0000-0000-000073140000}"/>
    <cellStyle name="Comma 15 14 2" xfId="14839" xr:uid="{00000000-0005-0000-0000-000074140000}"/>
    <cellStyle name="Comma 15 15" xfId="14840" xr:uid="{00000000-0005-0000-0000-000075140000}"/>
    <cellStyle name="Comma 15 15 2" xfId="14841" xr:uid="{00000000-0005-0000-0000-000076140000}"/>
    <cellStyle name="Comma 15 16" xfId="14842" xr:uid="{00000000-0005-0000-0000-000077140000}"/>
    <cellStyle name="Comma 15 16 2" xfId="14843" xr:uid="{00000000-0005-0000-0000-000078140000}"/>
    <cellStyle name="Comma 15 17" xfId="14844" xr:uid="{00000000-0005-0000-0000-000079140000}"/>
    <cellStyle name="Comma 15 17 2" xfId="14845" xr:uid="{00000000-0005-0000-0000-00007A140000}"/>
    <cellStyle name="Comma 15 18" xfId="14846" xr:uid="{00000000-0005-0000-0000-00007B140000}"/>
    <cellStyle name="Comma 15 18 2" xfId="14847" xr:uid="{00000000-0005-0000-0000-00007C140000}"/>
    <cellStyle name="Comma 15 19" xfId="14848" xr:uid="{00000000-0005-0000-0000-00007D140000}"/>
    <cellStyle name="Comma 15 19 2" xfId="14849" xr:uid="{00000000-0005-0000-0000-00007E140000}"/>
    <cellStyle name="Comma 15 2" xfId="5906" xr:uid="{00000000-0005-0000-0000-00007F140000}"/>
    <cellStyle name="Comma 15 2 2" xfId="7464" xr:uid="{00000000-0005-0000-0000-000080140000}"/>
    <cellStyle name="Comma 15 2 3" xfId="14850" xr:uid="{00000000-0005-0000-0000-000081140000}"/>
    <cellStyle name="Comma 15 2 4" xfId="14851" xr:uid="{00000000-0005-0000-0000-000082140000}"/>
    <cellStyle name="Comma 15 20" xfId="14852" xr:uid="{00000000-0005-0000-0000-000083140000}"/>
    <cellStyle name="Comma 15 20 2" xfId="14853" xr:uid="{00000000-0005-0000-0000-000084140000}"/>
    <cellStyle name="Comma 15 21" xfId="14854" xr:uid="{00000000-0005-0000-0000-000085140000}"/>
    <cellStyle name="Comma 15 21 2" xfId="14855" xr:uid="{00000000-0005-0000-0000-000086140000}"/>
    <cellStyle name="Comma 15 22" xfId="14856" xr:uid="{00000000-0005-0000-0000-000087140000}"/>
    <cellStyle name="Comma 15 22 2" xfId="14857" xr:uid="{00000000-0005-0000-0000-000088140000}"/>
    <cellStyle name="Comma 15 23" xfId="14858" xr:uid="{00000000-0005-0000-0000-000089140000}"/>
    <cellStyle name="Comma 15 23 2" xfId="14859" xr:uid="{00000000-0005-0000-0000-00008A140000}"/>
    <cellStyle name="Comma 15 24" xfId="14860" xr:uid="{00000000-0005-0000-0000-00008B140000}"/>
    <cellStyle name="Comma 15 24 2" xfId="14861" xr:uid="{00000000-0005-0000-0000-00008C140000}"/>
    <cellStyle name="Comma 15 25" xfId="14862" xr:uid="{00000000-0005-0000-0000-00008D140000}"/>
    <cellStyle name="Comma 15 25 2" xfId="14863" xr:uid="{00000000-0005-0000-0000-00008E140000}"/>
    <cellStyle name="Comma 15 26" xfId="14864" xr:uid="{00000000-0005-0000-0000-00008F140000}"/>
    <cellStyle name="Comma 15 26 2" xfId="14865" xr:uid="{00000000-0005-0000-0000-000090140000}"/>
    <cellStyle name="Comma 15 27" xfId="14866" xr:uid="{00000000-0005-0000-0000-000091140000}"/>
    <cellStyle name="Comma 15 3" xfId="7463" xr:uid="{00000000-0005-0000-0000-000092140000}"/>
    <cellStyle name="Comma 15 3 2" xfId="14867" xr:uid="{00000000-0005-0000-0000-000093140000}"/>
    <cellStyle name="Comma 15 4" xfId="13443" xr:uid="{00000000-0005-0000-0000-000094140000}"/>
    <cellStyle name="Comma 15 4 2" xfId="14869" xr:uid="{00000000-0005-0000-0000-000095140000}"/>
    <cellStyle name="Comma 15 4 3" xfId="14868" xr:uid="{00000000-0005-0000-0000-000096140000}"/>
    <cellStyle name="Comma 15 5" xfId="13473" xr:uid="{00000000-0005-0000-0000-000097140000}"/>
    <cellStyle name="Comma 15 5 2" xfId="14871" xr:uid="{00000000-0005-0000-0000-000098140000}"/>
    <cellStyle name="Comma 15 5 3" xfId="14870" xr:uid="{00000000-0005-0000-0000-000099140000}"/>
    <cellStyle name="Comma 15 6" xfId="14872" xr:uid="{00000000-0005-0000-0000-00009A140000}"/>
    <cellStyle name="Comma 15 6 2" xfId="14873" xr:uid="{00000000-0005-0000-0000-00009B140000}"/>
    <cellStyle name="Comma 15 7" xfId="14874" xr:uid="{00000000-0005-0000-0000-00009C140000}"/>
    <cellStyle name="Comma 15 7 2" xfId="14875" xr:uid="{00000000-0005-0000-0000-00009D140000}"/>
    <cellStyle name="Comma 15 8" xfId="14876" xr:uid="{00000000-0005-0000-0000-00009E140000}"/>
    <cellStyle name="Comma 15 8 2" xfId="14877" xr:uid="{00000000-0005-0000-0000-00009F140000}"/>
    <cellStyle name="Comma 15 9" xfId="14878" xr:uid="{00000000-0005-0000-0000-0000A0140000}"/>
    <cellStyle name="Comma 15 9 2" xfId="14879" xr:uid="{00000000-0005-0000-0000-0000A1140000}"/>
    <cellStyle name="Comma 150" xfId="13984" xr:uid="{00000000-0005-0000-0000-0000A2140000}"/>
    <cellStyle name="Comma 151" xfId="13807" xr:uid="{00000000-0005-0000-0000-0000A3140000}"/>
    <cellStyle name="Comma 152" xfId="13457" xr:uid="{00000000-0005-0000-0000-0000A4140000}"/>
    <cellStyle name="Comma 153" xfId="13963" xr:uid="{00000000-0005-0000-0000-0000A5140000}"/>
    <cellStyle name="Comma 154" xfId="13627" xr:uid="{00000000-0005-0000-0000-0000A6140000}"/>
    <cellStyle name="Comma 155" xfId="13480" xr:uid="{00000000-0005-0000-0000-0000A7140000}"/>
    <cellStyle name="Comma 156" xfId="13481" xr:uid="{00000000-0005-0000-0000-0000A8140000}"/>
    <cellStyle name="Comma 157" xfId="13854" xr:uid="{00000000-0005-0000-0000-0000A9140000}"/>
    <cellStyle name="Comma 158" xfId="13456" xr:uid="{00000000-0005-0000-0000-0000AA140000}"/>
    <cellStyle name="Comma 159" xfId="13855" xr:uid="{00000000-0005-0000-0000-0000AB140000}"/>
    <cellStyle name="Comma 16" xfId="1687" xr:uid="{00000000-0005-0000-0000-0000AC140000}"/>
    <cellStyle name="Comma 16 10" xfId="14880" xr:uid="{00000000-0005-0000-0000-0000AD140000}"/>
    <cellStyle name="Comma 16 10 2" xfId="14881" xr:uid="{00000000-0005-0000-0000-0000AE140000}"/>
    <cellStyle name="Comma 16 11" xfId="14882" xr:uid="{00000000-0005-0000-0000-0000AF140000}"/>
    <cellStyle name="Comma 16 11 2" xfId="14883" xr:uid="{00000000-0005-0000-0000-0000B0140000}"/>
    <cellStyle name="Comma 16 12" xfId="14884" xr:uid="{00000000-0005-0000-0000-0000B1140000}"/>
    <cellStyle name="Comma 16 12 2" xfId="14885" xr:uid="{00000000-0005-0000-0000-0000B2140000}"/>
    <cellStyle name="Comma 16 13" xfId="14886" xr:uid="{00000000-0005-0000-0000-0000B3140000}"/>
    <cellStyle name="Comma 16 13 2" xfId="14887" xr:uid="{00000000-0005-0000-0000-0000B4140000}"/>
    <cellStyle name="Comma 16 14" xfId="14888" xr:uid="{00000000-0005-0000-0000-0000B5140000}"/>
    <cellStyle name="Comma 16 14 2" xfId="14889" xr:uid="{00000000-0005-0000-0000-0000B6140000}"/>
    <cellStyle name="Comma 16 15" xfId="14890" xr:uid="{00000000-0005-0000-0000-0000B7140000}"/>
    <cellStyle name="Comma 16 15 2" xfId="14891" xr:uid="{00000000-0005-0000-0000-0000B8140000}"/>
    <cellStyle name="Comma 16 16" xfId="14892" xr:uid="{00000000-0005-0000-0000-0000B9140000}"/>
    <cellStyle name="Comma 16 16 2" xfId="14893" xr:uid="{00000000-0005-0000-0000-0000BA140000}"/>
    <cellStyle name="Comma 16 17" xfId="14894" xr:uid="{00000000-0005-0000-0000-0000BB140000}"/>
    <cellStyle name="Comma 16 17 2" xfId="14895" xr:uid="{00000000-0005-0000-0000-0000BC140000}"/>
    <cellStyle name="Comma 16 18" xfId="14896" xr:uid="{00000000-0005-0000-0000-0000BD140000}"/>
    <cellStyle name="Comma 16 18 2" xfId="14897" xr:uid="{00000000-0005-0000-0000-0000BE140000}"/>
    <cellStyle name="Comma 16 19" xfId="14898" xr:uid="{00000000-0005-0000-0000-0000BF140000}"/>
    <cellStyle name="Comma 16 19 2" xfId="14899" xr:uid="{00000000-0005-0000-0000-0000C0140000}"/>
    <cellStyle name="Comma 16 2" xfId="5907" xr:uid="{00000000-0005-0000-0000-0000C1140000}"/>
    <cellStyle name="Comma 16 2 2" xfId="7466" xr:uid="{00000000-0005-0000-0000-0000C2140000}"/>
    <cellStyle name="Comma 16 2 2 2" xfId="14900" xr:uid="{00000000-0005-0000-0000-0000C3140000}"/>
    <cellStyle name="Comma 16 2 3" xfId="14901" xr:uid="{00000000-0005-0000-0000-0000C4140000}"/>
    <cellStyle name="Comma 16 2 4" xfId="14902" xr:uid="{00000000-0005-0000-0000-0000C5140000}"/>
    <cellStyle name="Comma 16 20" xfId="14903" xr:uid="{00000000-0005-0000-0000-0000C6140000}"/>
    <cellStyle name="Comma 16 20 2" xfId="14904" xr:uid="{00000000-0005-0000-0000-0000C7140000}"/>
    <cellStyle name="Comma 16 21" xfId="14905" xr:uid="{00000000-0005-0000-0000-0000C8140000}"/>
    <cellStyle name="Comma 16 21 2" xfId="14906" xr:uid="{00000000-0005-0000-0000-0000C9140000}"/>
    <cellStyle name="Comma 16 22" xfId="14907" xr:uid="{00000000-0005-0000-0000-0000CA140000}"/>
    <cellStyle name="Comma 16 22 2" xfId="14908" xr:uid="{00000000-0005-0000-0000-0000CB140000}"/>
    <cellStyle name="Comma 16 23" xfId="14909" xr:uid="{00000000-0005-0000-0000-0000CC140000}"/>
    <cellStyle name="Comma 16 23 2" xfId="14910" xr:uid="{00000000-0005-0000-0000-0000CD140000}"/>
    <cellStyle name="Comma 16 24" xfId="14911" xr:uid="{00000000-0005-0000-0000-0000CE140000}"/>
    <cellStyle name="Comma 16 24 2" xfId="14912" xr:uid="{00000000-0005-0000-0000-0000CF140000}"/>
    <cellStyle name="Comma 16 25" xfId="14913" xr:uid="{00000000-0005-0000-0000-0000D0140000}"/>
    <cellStyle name="Comma 16 25 2" xfId="14914" xr:uid="{00000000-0005-0000-0000-0000D1140000}"/>
    <cellStyle name="Comma 16 26" xfId="14915" xr:uid="{00000000-0005-0000-0000-0000D2140000}"/>
    <cellStyle name="Comma 16 26 2" xfId="14916" xr:uid="{00000000-0005-0000-0000-0000D3140000}"/>
    <cellStyle name="Comma 16 27" xfId="14917" xr:uid="{00000000-0005-0000-0000-0000D4140000}"/>
    <cellStyle name="Comma 16 3" xfId="7465" xr:uid="{00000000-0005-0000-0000-0000D5140000}"/>
    <cellStyle name="Comma 16 3 2" xfId="14919" xr:uid="{00000000-0005-0000-0000-0000D6140000}"/>
    <cellStyle name="Comma 16 3 3" xfId="14918" xr:uid="{00000000-0005-0000-0000-0000D7140000}"/>
    <cellStyle name="Comma 16 4" xfId="13450" xr:uid="{00000000-0005-0000-0000-0000D8140000}"/>
    <cellStyle name="Comma 16 4 2" xfId="14921" xr:uid="{00000000-0005-0000-0000-0000D9140000}"/>
    <cellStyle name="Comma 16 4 3" xfId="14920" xr:uid="{00000000-0005-0000-0000-0000DA140000}"/>
    <cellStyle name="Comma 16 5" xfId="13474" xr:uid="{00000000-0005-0000-0000-0000DB140000}"/>
    <cellStyle name="Comma 16 5 2" xfId="14923" xr:uid="{00000000-0005-0000-0000-0000DC140000}"/>
    <cellStyle name="Comma 16 5 3" xfId="14922" xr:uid="{00000000-0005-0000-0000-0000DD140000}"/>
    <cellStyle name="Comma 16 6" xfId="14924" xr:uid="{00000000-0005-0000-0000-0000DE140000}"/>
    <cellStyle name="Comma 16 6 2" xfId="14925" xr:uid="{00000000-0005-0000-0000-0000DF140000}"/>
    <cellStyle name="Comma 16 7" xfId="14926" xr:uid="{00000000-0005-0000-0000-0000E0140000}"/>
    <cellStyle name="Comma 16 7 2" xfId="14927" xr:uid="{00000000-0005-0000-0000-0000E1140000}"/>
    <cellStyle name="Comma 16 8" xfId="14928" xr:uid="{00000000-0005-0000-0000-0000E2140000}"/>
    <cellStyle name="Comma 16 8 2" xfId="14929" xr:uid="{00000000-0005-0000-0000-0000E3140000}"/>
    <cellStyle name="Comma 16 9" xfId="14930" xr:uid="{00000000-0005-0000-0000-0000E4140000}"/>
    <cellStyle name="Comma 16 9 2" xfId="14931" xr:uid="{00000000-0005-0000-0000-0000E5140000}"/>
    <cellStyle name="Comma 160" xfId="13985" xr:uid="{00000000-0005-0000-0000-0000E6140000}"/>
    <cellStyle name="Comma 161" xfId="14039" xr:uid="{00000000-0005-0000-0000-0000E7140000}"/>
    <cellStyle name="Comma 162" xfId="14519" xr:uid="{00000000-0005-0000-0000-0000E8140000}"/>
    <cellStyle name="Comma 163" xfId="18760" xr:uid="{00000000-0005-0000-0000-0000E9140000}"/>
    <cellStyle name="Comma 164" xfId="18768" xr:uid="{00000000-0005-0000-0000-0000EA140000}"/>
    <cellStyle name="Comma 165" xfId="18772" xr:uid="{00000000-0005-0000-0000-0000EB140000}"/>
    <cellStyle name="Comma 166" xfId="18765" xr:uid="{00000000-0005-0000-0000-0000EC140000}"/>
    <cellStyle name="Comma 167" xfId="14043" xr:uid="{00000000-0005-0000-0000-0000ED140000}"/>
    <cellStyle name="Comma 168" xfId="14158" xr:uid="{00000000-0005-0000-0000-0000EE140000}"/>
    <cellStyle name="Comma 169" xfId="18778" xr:uid="{00000000-0005-0000-0000-0000EF140000}"/>
    <cellStyle name="Comma 17" xfId="1688" xr:uid="{00000000-0005-0000-0000-0000F0140000}"/>
    <cellStyle name="Comma 17 10" xfId="14932" xr:uid="{00000000-0005-0000-0000-0000F1140000}"/>
    <cellStyle name="Comma 17 10 2" xfId="14933" xr:uid="{00000000-0005-0000-0000-0000F2140000}"/>
    <cellStyle name="Comma 17 11" xfId="14934" xr:uid="{00000000-0005-0000-0000-0000F3140000}"/>
    <cellStyle name="Comma 17 11 2" xfId="14935" xr:uid="{00000000-0005-0000-0000-0000F4140000}"/>
    <cellStyle name="Comma 17 12" xfId="14936" xr:uid="{00000000-0005-0000-0000-0000F5140000}"/>
    <cellStyle name="Comma 17 12 2" xfId="14937" xr:uid="{00000000-0005-0000-0000-0000F6140000}"/>
    <cellStyle name="Comma 17 13" xfId="14938" xr:uid="{00000000-0005-0000-0000-0000F7140000}"/>
    <cellStyle name="Comma 17 13 2" xfId="14939" xr:uid="{00000000-0005-0000-0000-0000F8140000}"/>
    <cellStyle name="Comma 17 14" xfId="14940" xr:uid="{00000000-0005-0000-0000-0000F9140000}"/>
    <cellStyle name="Comma 17 14 2" xfId="14941" xr:uid="{00000000-0005-0000-0000-0000FA140000}"/>
    <cellStyle name="Comma 17 15" xfId="14942" xr:uid="{00000000-0005-0000-0000-0000FB140000}"/>
    <cellStyle name="Comma 17 15 2" xfId="14943" xr:uid="{00000000-0005-0000-0000-0000FC140000}"/>
    <cellStyle name="Comma 17 16" xfId="14944" xr:uid="{00000000-0005-0000-0000-0000FD140000}"/>
    <cellStyle name="Comma 17 16 2" xfId="14945" xr:uid="{00000000-0005-0000-0000-0000FE140000}"/>
    <cellStyle name="Comma 17 17" xfId="14946" xr:uid="{00000000-0005-0000-0000-0000FF140000}"/>
    <cellStyle name="Comma 17 17 2" xfId="14947" xr:uid="{00000000-0005-0000-0000-000000150000}"/>
    <cellStyle name="Comma 17 18" xfId="14948" xr:uid="{00000000-0005-0000-0000-000001150000}"/>
    <cellStyle name="Comma 17 18 2" xfId="14949" xr:uid="{00000000-0005-0000-0000-000002150000}"/>
    <cellStyle name="Comma 17 19" xfId="14950" xr:uid="{00000000-0005-0000-0000-000003150000}"/>
    <cellStyle name="Comma 17 19 2" xfId="14951" xr:uid="{00000000-0005-0000-0000-000004150000}"/>
    <cellStyle name="Comma 17 2" xfId="5908" xr:uid="{00000000-0005-0000-0000-000005150000}"/>
    <cellStyle name="Comma 17 2 2" xfId="14952" xr:uid="{00000000-0005-0000-0000-000006150000}"/>
    <cellStyle name="Comma 17 2 3" xfId="14953" xr:uid="{00000000-0005-0000-0000-000007150000}"/>
    <cellStyle name="Comma 17 2 4" xfId="14954" xr:uid="{00000000-0005-0000-0000-000008150000}"/>
    <cellStyle name="Comma 17 20" xfId="14955" xr:uid="{00000000-0005-0000-0000-000009150000}"/>
    <cellStyle name="Comma 17 20 2" xfId="14956" xr:uid="{00000000-0005-0000-0000-00000A150000}"/>
    <cellStyle name="Comma 17 21" xfId="14957" xr:uid="{00000000-0005-0000-0000-00000B150000}"/>
    <cellStyle name="Comma 17 21 2" xfId="14958" xr:uid="{00000000-0005-0000-0000-00000C150000}"/>
    <cellStyle name="Comma 17 22" xfId="14959" xr:uid="{00000000-0005-0000-0000-00000D150000}"/>
    <cellStyle name="Comma 17 22 2" xfId="14960" xr:uid="{00000000-0005-0000-0000-00000E150000}"/>
    <cellStyle name="Comma 17 23" xfId="14961" xr:uid="{00000000-0005-0000-0000-00000F150000}"/>
    <cellStyle name="Comma 17 23 2" xfId="14962" xr:uid="{00000000-0005-0000-0000-000010150000}"/>
    <cellStyle name="Comma 17 24" xfId="14963" xr:uid="{00000000-0005-0000-0000-000011150000}"/>
    <cellStyle name="Comma 17 24 2" xfId="14964" xr:uid="{00000000-0005-0000-0000-000012150000}"/>
    <cellStyle name="Comma 17 25" xfId="14965" xr:uid="{00000000-0005-0000-0000-000013150000}"/>
    <cellStyle name="Comma 17 25 2" xfId="14966" xr:uid="{00000000-0005-0000-0000-000014150000}"/>
    <cellStyle name="Comma 17 26" xfId="14967" xr:uid="{00000000-0005-0000-0000-000015150000}"/>
    <cellStyle name="Comma 17 26 2" xfId="14968" xr:uid="{00000000-0005-0000-0000-000016150000}"/>
    <cellStyle name="Comma 17 27" xfId="14969" xr:uid="{00000000-0005-0000-0000-000017150000}"/>
    <cellStyle name="Comma 17 3" xfId="7467" xr:uid="{00000000-0005-0000-0000-000018150000}"/>
    <cellStyle name="Comma 17 3 2" xfId="14971" xr:uid="{00000000-0005-0000-0000-000019150000}"/>
    <cellStyle name="Comma 17 3 3" xfId="14970" xr:uid="{00000000-0005-0000-0000-00001A150000}"/>
    <cellStyle name="Comma 17 4" xfId="13452" xr:uid="{00000000-0005-0000-0000-00001B150000}"/>
    <cellStyle name="Comma 17 4 2" xfId="14973" xr:uid="{00000000-0005-0000-0000-00001C150000}"/>
    <cellStyle name="Comma 17 4 3" xfId="14972" xr:uid="{00000000-0005-0000-0000-00001D150000}"/>
    <cellStyle name="Comma 17 5" xfId="13475" xr:uid="{00000000-0005-0000-0000-00001E150000}"/>
    <cellStyle name="Comma 17 5 2" xfId="14975" xr:uid="{00000000-0005-0000-0000-00001F150000}"/>
    <cellStyle name="Comma 17 5 3" xfId="14974" xr:uid="{00000000-0005-0000-0000-000020150000}"/>
    <cellStyle name="Comma 17 6" xfId="14976" xr:uid="{00000000-0005-0000-0000-000021150000}"/>
    <cellStyle name="Comma 17 6 2" xfId="14977" xr:uid="{00000000-0005-0000-0000-000022150000}"/>
    <cellStyle name="Comma 17 7" xfId="14978" xr:uid="{00000000-0005-0000-0000-000023150000}"/>
    <cellStyle name="Comma 17 7 2" xfId="14979" xr:uid="{00000000-0005-0000-0000-000024150000}"/>
    <cellStyle name="Comma 17 8" xfId="14980" xr:uid="{00000000-0005-0000-0000-000025150000}"/>
    <cellStyle name="Comma 17 8 2" xfId="14981" xr:uid="{00000000-0005-0000-0000-000026150000}"/>
    <cellStyle name="Comma 17 9" xfId="14982" xr:uid="{00000000-0005-0000-0000-000027150000}"/>
    <cellStyle name="Comma 17 9 2" xfId="14983" xr:uid="{00000000-0005-0000-0000-000028150000}"/>
    <cellStyle name="Comma 170" xfId="18774" xr:uid="{00000000-0005-0000-0000-000029150000}"/>
    <cellStyle name="Comma 171" xfId="18763" xr:uid="{00000000-0005-0000-0000-00002A150000}"/>
    <cellStyle name="Comma 172" xfId="18790" xr:uid="{00000000-0005-0000-0000-00002B150000}"/>
    <cellStyle name="Comma 173" xfId="18788" xr:uid="{00000000-0005-0000-0000-00002C150000}"/>
    <cellStyle name="Comma 174" xfId="18797" xr:uid="{00000000-0005-0000-0000-00002D150000}"/>
    <cellStyle name="Comma 175" xfId="14096" xr:uid="{00000000-0005-0000-0000-00002E150000}"/>
    <cellStyle name="Comma 176" xfId="18777" xr:uid="{00000000-0005-0000-0000-00002F150000}"/>
    <cellStyle name="Comma 177" xfId="14092" xr:uid="{00000000-0005-0000-0000-000030150000}"/>
    <cellStyle name="Comma 178" xfId="18775" xr:uid="{00000000-0005-0000-0000-000031150000}"/>
    <cellStyle name="Comma 179" xfId="14070" xr:uid="{00000000-0005-0000-0000-000032150000}"/>
    <cellStyle name="Comma 18" xfId="1689" xr:uid="{00000000-0005-0000-0000-000033150000}"/>
    <cellStyle name="Comma 18 10" xfId="14984" xr:uid="{00000000-0005-0000-0000-000034150000}"/>
    <cellStyle name="Comma 18 10 2" xfId="14985" xr:uid="{00000000-0005-0000-0000-000035150000}"/>
    <cellStyle name="Comma 18 11" xfId="14986" xr:uid="{00000000-0005-0000-0000-000036150000}"/>
    <cellStyle name="Comma 18 11 2" xfId="14987" xr:uid="{00000000-0005-0000-0000-000037150000}"/>
    <cellStyle name="Comma 18 12" xfId="14988" xr:uid="{00000000-0005-0000-0000-000038150000}"/>
    <cellStyle name="Comma 18 12 2" xfId="14989" xr:uid="{00000000-0005-0000-0000-000039150000}"/>
    <cellStyle name="Comma 18 13" xfId="14990" xr:uid="{00000000-0005-0000-0000-00003A150000}"/>
    <cellStyle name="Comma 18 13 2" xfId="14991" xr:uid="{00000000-0005-0000-0000-00003B150000}"/>
    <cellStyle name="Comma 18 14" xfId="14992" xr:uid="{00000000-0005-0000-0000-00003C150000}"/>
    <cellStyle name="Comma 18 14 2" xfId="14993" xr:uid="{00000000-0005-0000-0000-00003D150000}"/>
    <cellStyle name="Comma 18 15" xfId="14994" xr:uid="{00000000-0005-0000-0000-00003E150000}"/>
    <cellStyle name="Comma 18 15 2" xfId="14995" xr:uid="{00000000-0005-0000-0000-00003F150000}"/>
    <cellStyle name="Comma 18 16" xfId="14996" xr:uid="{00000000-0005-0000-0000-000040150000}"/>
    <cellStyle name="Comma 18 16 2" xfId="14997" xr:uid="{00000000-0005-0000-0000-000041150000}"/>
    <cellStyle name="Comma 18 17" xfId="14998" xr:uid="{00000000-0005-0000-0000-000042150000}"/>
    <cellStyle name="Comma 18 17 2" xfId="14999" xr:uid="{00000000-0005-0000-0000-000043150000}"/>
    <cellStyle name="Comma 18 18" xfId="15000" xr:uid="{00000000-0005-0000-0000-000044150000}"/>
    <cellStyle name="Comma 18 18 2" xfId="15001" xr:uid="{00000000-0005-0000-0000-000045150000}"/>
    <cellStyle name="Comma 18 19" xfId="15002" xr:uid="{00000000-0005-0000-0000-000046150000}"/>
    <cellStyle name="Comma 18 19 2" xfId="15003" xr:uid="{00000000-0005-0000-0000-000047150000}"/>
    <cellStyle name="Comma 18 2" xfId="5909" xr:uid="{00000000-0005-0000-0000-000048150000}"/>
    <cellStyle name="Comma 18 2 2" xfId="15004" xr:uid="{00000000-0005-0000-0000-000049150000}"/>
    <cellStyle name="Comma 18 2 3" xfId="15005" xr:uid="{00000000-0005-0000-0000-00004A150000}"/>
    <cellStyle name="Comma 18 2 4" xfId="15006" xr:uid="{00000000-0005-0000-0000-00004B150000}"/>
    <cellStyle name="Comma 18 20" xfId="15007" xr:uid="{00000000-0005-0000-0000-00004C150000}"/>
    <cellStyle name="Comma 18 20 2" xfId="15008" xr:uid="{00000000-0005-0000-0000-00004D150000}"/>
    <cellStyle name="Comma 18 21" xfId="15009" xr:uid="{00000000-0005-0000-0000-00004E150000}"/>
    <cellStyle name="Comma 18 21 2" xfId="15010" xr:uid="{00000000-0005-0000-0000-00004F150000}"/>
    <cellStyle name="Comma 18 22" xfId="15011" xr:uid="{00000000-0005-0000-0000-000050150000}"/>
    <cellStyle name="Comma 18 22 2" xfId="15012" xr:uid="{00000000-0005-0000-0000-000051150000}"/>
    <cellStyle name="Comma 18 23" xfId="15013" xr:uid="{00000000-0005-0000-0000-000052150000}"/>
    <cellStyle name="Comma 18 23 2" xfId="15014" xr:uid="{00000000-0005-0000-0000-000053150000}"/>
    <cellStyle name="Comma 18 24" xfId="15015" xr:uid="{00000000-0005-0000-0000-000054150000}"/>
    <cellStyle name="Comma 18 24 2" xfId="15016" xr:uid="{00000000-0005-0000-0000-000055150000}"/>
    <cellStyle name="Comma 18 25" xfId="15017" xr:uid="{00000000-0005-0000-0000-000056150000}"/>
    <cellStyle name="Comma 18 25 2" xfId="15018" xr:uid="{00000000-0005-0000-0000-000057150000}"/>
    <cellStyle name="Comma 18 26" xfId="15019" xr:uid="{00000000-0005-0000-0000-000058150000}"/>
    <cellStyle name="Comma 18 26 2" xfId="15020" xr:uid="{00000000-0005-0000-0000-000059150000}"/>
    <cellStyle name="Comma 18 27" xfId="15021" xr:uid="{00000000-0005-0000-0000-00005A150000}"/>
    <cellStyle name="Comma 18 3" xfId="7468" xr:uid="{00000000-0005-0000-0000-00005B150000}"/>
    <cellStyle name="Comma 18 3 2" xfId="15023" xr:uid="{00000000-0005-0000-0000-00005C150000}"/>
    <cellStyle name="Comma 18 3 3" xfId="15022" xr:uid="{00000000-0005-0000-0000-00005D150000}"/>
    <cellStyle name="Comma 18 4" xfId="13453" xr:uid="{00000000-0005-0000-0000-00005E150000}"/>
    <cellStyle name="Comma 18 4 2" xfId="15025" xr:uid="{00000000-0005-0000-0000-00005F150000}"/>
    <cellStyle name="Comma 18 4 3" xfId="15024" xr:uid="{00000000-0005-0000-0000-000060150000}"/>
    <cellStyle name="Comma 18 5" xfId="13476" xr:uid="{00000000-0005-0000-0000-000061150000}"/>
    <cellStyle name="Comma 18 5 2" xfId="15027" xr:uid="{00000000-0005-0000-0000-000062150000}"/>
    <cellStyle name="Comma 18 5 3" xfId="15026" xr:uid="{00000000-0005-0000-0000-000063150000}"/>
    <cellStyle name="Comma 18 6" xfId="15028" xr:uid="{00000000-0005-0000-0000-000064150000}"/>
    <cellStyle name="Comma 18 6 2" xfId="15029" xr:uid="{00000000-0005-0000-0000-000065150000}"/>
    <cellStyle name="Comma 18 7" xfId="15030" xr:uid="{00000000-0005-0000-0000-000066150000}"/>
    <cellStyle name="Comma 18 7 2" xfId="15031" xr:uid="{00000000-0005-0000-0000-000067150000}"/>
    <cellStyle name="Comma 18 8" xfId="15032" xr:uid="{00000000-0005-0000-0000-000068150000}"/>
    <cellStyle name="Comma 18 8 2" xfId="15033" xr:uid="{00000000-0005-0000-0000-000069150000}"/>
    <cellStyle name="Comma 18 9" xfId="15034" xr:uid="{00000000-0005-0000-0000-00006A150000}"/>
    <cellStyle name="Comma 18 9 2" xfId="15035" xr:uid="{00000000-0005-0000-0000-00006B150000}"/>
    <cellStyle name="Comma 180" xfId="14097" xr:uid="{00000000-0005-0000-0000-00006C150000}"/>
    <cellStyle name="Comma 181" xfId="14164" xr:uid="{00000000-0005-0000-0000-00006D150000}"/>
    <cellStyle name="Comma 182" xfId="14045" xr:uid="{00000000-0005-0000-0000-00006E150000}"/>
    <cellStyle name="Comma 183" xfId="18759" xr:uid="{00000000-0005-0000-0000-00006F150000}"/>
    <cellStyle name="Comma 184" xfId="18762" xr:uid="{00000000-0005-0000-0000-000070150000}"/>
    <cellStyle name="Comma 185" xfId="18806" xr:uid="{00000000-0005-0000-0000-000071150000}"/>
    <cellStyle name="Comma 186" xfId="24567" xr:uid="{00000000-0005-0000-0000-000072150000}"/>
    <cellStyle name="Comma 187" xfId="24603" xr:uid="{00000000-0005-0000-0000-000073150000}"/>
    <cellStyle name="Comma 188" xfId="24565" xr:uid="{00000000-0005-0000-0000-000074150000}"/>
    <cellStyle name="Comma 189" xfId="24600" xr:uid="{00000000-0005-0000-0000-000075150000}"/>
    <cellStyle name="Comma 19" xfId="1690" xr:uid="{00000000-0005-0000-0000-000076150000}"/>
    <cellStyle name="Comma 19 10" xfId="15036" xr:uid="{00000000-0005-0000-0000-000077150000}"/>
    <cellStyle name="Comma 19 10 2" xfId="15037" xr:uid="{00000000-0005-0000-0000-000078150000}"/>
    <cellStyle name="Comma 19 11" xfId="15038" xr:uid="{00000000-0005-0000-0000-000079150000}"/>
    <cellStyle name="Comma 19 11 2" xfId="15039" xr:uid="{00000000-0005-0000-0000-00007A150000}"/>
    <cellStyle name="Comma 19 12" xfId="15040" xr:uid="{00000000-0005-0000-0000-00007B150000}"/>
    <cellStyle name="Comma 19 12 2" xfId="15041" xr:uid="{00000000-0005-0000-0000-00007C150000}"/>
    <cellStyle name="Comma 19 13" xfId="15042" xr:uid="{00000000-0005-0000-0000-00007D150000}"/>
    <cellStyle name="Comma 19 13 2" xfId="15043" xr:uid="{00000000-0005-0000-0000-00007E150000}"/>
    <cellStyle name="Comma 19 14" xfId="15044" xr:uid="{00000000-0005-0000-0000-00007F150000}"/>
    <cellStyle name="Comma 19 14 2" xfId="15045" xr:uid="{00000000-0005-0000-0000-000080150000}"/>
    <cellStyle name="Comma 19 15" xfId="15046" xr:uid="{00000000-0005-0000-0000-000081150000}"/>
    <cellStyle name="Comma 19 15 2" xfId="15047" xr:uid="{00000000-0005-0000-0000-000082150000}"/>
    <cellStyle name="Comma 19 16" xfId="15048" xr:uid="{00000000-0005-0000-0000-000083150000}"/>
    <cellStyle name="Comma 19 16 2" xfId="15049" xr:uid="{00000000-0005-0000-0000-000084150000}"/>
    <cellStyle name="Comma 19 17" xfId="15050" xr:uid="{00000000-0005-0000-0000-000085150000}"/>
    <cellStyle name="Comma 19 17 2" xfId="15051" xr:uid="{00000000-0005-0000-0000-000086150000}"/>
    <cellStyle name="Comma 19 18" xfId="15052" xr:uid="{00000000-0005-0000-0000-000087150000}"/>
    <cellStyle name="Comma 19 18 2" xfId="15053" xr:uid="{00000000-0005-0000-0000-000088150000}"/>
    <cellStyle name="Comma 19 19" xfId="15054" xr:uid="{00000000-0005-0000-0000-000089150000}"/>
    <cellStyle name="Comma 19 19 2" xfId="15055" xr:uid="{00000000-0005-0000-0000-00008A150000}"/>
    <cellStyle name="Comma 19 2" xfId="5910" xr:uid="{00000000-0005-0000-0000-00008B150000}"/>
    <cellStyle name="Comma 19 2 2" xfId="15056" xr:uid="{00000000-0005-0000-0000-00008C150000}"/>
    <cellStyle name="Comma 19 2 3" xfId="25421" xr:uid="{00000000-0005-0000-0000-00008D150000}"/>
    <cellStyle name="Comma 19 20" xfId="15057" xr:uid="{00000000-0005-0000-0000-00008E150000}"/>
    <cellStyle name="Comma 19 20 2" xfId="15058" xr:uid="{00000000-0005-0000-0000-00008F150000}"/>
    <cellStyle name="Comma 19 21" xfId="15059" xr:uid="{00000000-0005-0000-0000-000090150000}"/>
    <cellStyle name="Comma 19 21 2" xfId="15060" xr:uid="{00000000-0005-0000-0000-000091150000}"/>
    <cellStyle name="Comma 19 22" xfId="15061" xr:uid="{00000000-0005-0000-0000-000092150000}"/>
    <cellStyle name="Comma 19 22 2" xfId="15062" xr:uid="{00000000-0005-0000-0000-000093150000}"/>
    <cellStyle name="Comma 19 23" xfId="15063" xr:uid="{00000000-0005-0000-0000-000094150000}"/>
    <cellStyle name="Comma 19 23 2" xfId="15064" xr:uid="{00000000-0005-0000-0000-000095150000}"/>
    <cellStyle name="Comma 19 24" xfId="15065" xr:uid="{00000000-0005-0000-0000-000096150000}"/>
    <cellStyle name="Comma 19 24 2" xfId="15066" xr:uid="{00000000-0005-0000-0000-000097150000}"/>
    <cellStyle name="Comma 19 25" xfId="15067" xr:uid="{00000000-0005-0000-0000-000098150000}"/>
    <cellStyle name="Comma 19 25 2" xfId="15068" xr:uid="{00000000-0005-0000-0000-000099150000}"/>
    <cellStyle name="Comma 19 26" xfId="15069" xr:uid="{00000000-0005-0000-0000-00009A150000}"/>
    <cellStyle name="Comma 19 27" xfId="25358" xr:uid="{00000000-0005-0000-0000-00009B150000}"/>
    <cellStyle name="Comma 19 3" xfId="13447" xr:uid="{00000000-0005-0000-0000-00009C150000}"/>
    <cellStyle name="Comma 19 3 2" xfId="15071" xr:uid="{00000000-0005-0000-0000-00009D150000}"/>
    <cellStyle name="Comma 19 3 3" xfId="15070" xr:uid="{00000000-0005-0000-0000-00009E150000}"/>
    <cellStyle name="Comma 19 4" xfId="13477" xr:uid="{00000000-0005-0000-0000-00009F150000}"/>
    <cellStyle name="Comma 19 4 2" xfId="15073" xr:uid="{00000000-0005-0000-0000-0000A0150000}"/>
    <cellStyle name="Comma 19 4 3" xfId="15072" xr:uid="{00000000-0005-0000-0000-0000A1150000}"/>
    <cellStyle name="Comma 19 5" xfId="15074" xr:uid="{00000000-0005-0000-0000-0000A2150000}"/>
    <cellStyle name="Comma 19 5 2" xfId="15075" xr:uid="{00000000-0005-0000-0000-0000A3150000}"/>
    <cellStyle name="Comma 19 6" xfId="15076" xr:uid="{00000000-0005-0000-0000-0000A4150000}"/>
    <cellStyle name="Comma 19 6 2" xfId="15077" xr:uid="{00000000-0005-0000-0000-0000A5150000}"/>
    <cellStyle name="Comma 19 7" xfId="15078" xr:uid="{00000000-0005-0000-0000-0000A6150000}"/>
    <cellStyle name="Comma 19 7 2" xfId="15079" xr:uid="{00000000-0005-0000-0000-0000A7150000}"/>
    <cellStyle name="Comma 19 8" xfId="15080" xr:uid="{00000000-0005-0000-0000-0000A8150000}"/>
    <cellStyle name="Comma 19 8 2" xfId="15081" xr:uid="{00000000-0005-0000-0000-0000A9150000}"/>
    <cellStyle name="Comma 19 9" xfId="15082" xr:uid="{00000000-0005-0000-0000-0000AA150000}"/>
    <cellStyle name="Comma 19 9 2" xfId="15083" xr:uid="{00000000-0005-0000-0000-0000AB150000}"/>
    <cellStyle name="Comma 190" xfId="18823" xr:uid="{00000000-0005-0000-0000-0000AC150000}"/>
    <cellStyle name="Comma 191" xfId="18827" xr:uid="{00000000-0005-0000-0000-0000AD150000}"/>
    <cellStyle name="Comma 192" xfId="18825" xr:uid="{00000000-0005-0000-0000-0000AE150000}"/>
    <cellStyle name="Comma 193" xfId="24602" xr:uid="{00000000-0005-0000-0000-0000AF150000}"/>
    <cellStyle name="Comma 194" xfId="21222" xr:uid="{00000000-0005-0000-0000-0000B0150000}"/>
    <cellStyle name="Comma 195" xfId="24566" xr:uid="{00000000-0005-0000-0000-0000B1150000}"/>
    <cellStyle name="Comma 196" xfId="24601" xr:uid="{00000000-0005-0000-0000-0000B2150000}"/>
    <cellStyle name="Comma 197" xfId="18824" xr:uid="{00000000-0005-0000-0000-0000B3150000}"/>
    <cellStyle name="Comma 198" xfId="18826" xr:uid="{00000000-0005-0000-0000-0000B4150000}"/>
    <cellStyle name="Comma 199" xfId="24598" xr:uid="{00000000-0005-0000-0000-0000B5150000}"/>
    <cellStyle name="Comma 2" xfId="1691" xr:uid="{00000000-0005-0000-0000-0000B6150000}"/>
    <cellStyle name="Comma 2 10" xfId="1692" xr:uid="{00000000-0005-0000-0000-0000B7150000}"/>
    <cellStyle name="Comma 2 10 10" xfId="1693" xr:uid="{00000000-0005-0000-0000-0000B8150000}"/>
    <cellStyle name="Comma 2 10 10 2" xfId="15084" xr:uid="{00000000-0005-0000-0000-0000B9150000}"/>
    <cellStyle name="Comma 2 10 10 3" xfId="15085" xr:uid="{00000000-0005-0000-0000-0000BA150000}"/>
    <cellStyle name="Comma 2 10 11" xfId="1694" xr:uid="{00000000-0005-0000-0000-0000BB150000}"/>
    <cellStyle name="Comma 2 10 11 2" xfId="15086" xr:uid="{00000000-0005-0000-0000-0000BC150000}"/>
    <cellStyle name="Comma 2 10 11 3" xfId="15087" xr:uid="{00000000-0005-0000-0000-0000BD150000}"/>
    <cellStyle name="Comma 2 10 11 4" xfId="24671" xr:uid="{00000000-0005-0000-0000-0000BE150000}"/>
    <cellStyle name="Comma 2 10 12" xfId="15088" xr:uid="{00000000-0005-0000-0000-0000BF150000}"/>
    <cellStyle name="Comma 2 10 12 2" xfId="15089" xr:uid="{00000000-0005-0000-0000-0000C0150000}"/>
    <cellStyle name="Comma 2 10 13" xfId="15090" xr:uid="{00000000-0005-0000-0000-0000C1150000}"/>
    <cellStyle name="Comma 2 10 13 2" xfId="15091" xr:uid="{00000000-0005-0000-0000-0000C2150000}"/>
    <cellStyle name="Comma 2 10 14" xfId="15092" xr:uid="{00000000-0005-0000-0000-0000C3150000}"/>
    <cellStyle name="Comma 2 10 15" xfId="15093" xr:uid="{00000000-0005-0000-0000-0000C4150000}"/>
    <cellStyle name="Comma 2 10 2" xfId="1695" xr:uid="{00000000-0005-0000-0000-0000C5150000}"/>
    <cellStyle name="Comma 2 10 2 2" xfId="15094" xr:uid="{00000000-0005-0000-0000-0000C6150000}"/>
    <cellStyle name="Comma 2 10 2 2 2" xfId="24694" xr:uid="{00000000-0005-0000-0000-0000C7150000}"/>
    <cellStyle name="Comma 2 10 2 3" xfId="15095" xr:uid="{00000000-0005-0000-0000-0000C8150000}"/>
    <cellStyle name="Comma 2 10 3" xfId="1696" xr:uid="{00000000-0005-0000-0000-0000C9150000}"/>
    <cellStyle name="Comma 2 10 3 2" xfId="15096" xr:uid="{00000000-0005-0000-0000-0000CA150000}"/>
    <cellStyle name="Comma 2 10 3 3" xfId="15097" xr:uid="{00000000-0005-0000-0000-0000CB150000}"/>
    <cellStyle name="Comma 2 10 4" xfId="1697" xr:uid="{00000000-0005-0000-0000-0000CC150000}"/>
    <cellStyle name="Comma 2 10 4 2" xfId="15098" xr:uid="{00000000-0005-0000-0000-0000CD150000}"/>
    <cellStyle name="Comma 2 10 4 3" xfId="15099" xr:uid="{00000000-0005-0000-0000-0000CE150000}"/>
    <cellStyle name="Comma 2 10 5" xfId="1698" xr:uid="{00000000-0005-0000-0000-0000CF150000}"/>
    <cellStyle name="Comma 2 10 5 2" xfId="15100" xr:uid="{00000000-0005-0000-0000-0000D0150000}"/>
    <cellStyle name="Comma 2 10 5 3" xfId="15101" xr:uid="{00000000-0005-0000-0000-0000D1150000}"/>
    <cellStyle name="Comma 2 10 6" xfId="1699" xr:uid="{00000000-0005-0000-0000-0000D2150000}"/>
    <cellStyle name="Comma 2 10 6 2" xfId="15102" xr:uid="{00000000-0005-0000-0000-0000D3150000}"/>
    <cellStyle name="Comma 2 10 6 3" xfId="15103" xr:uid="{00000000-0005-0000-0000-0000D4150000}"/>
    <cellStyle name="Comma 2 10 7" xfId="1700" xr:uid="{00000000-0005-0000-0000-0000D5150000}"/>
    <cellStyle name="Comma 2 10 7 2" xfId="15104" xr:uid="{00000000-0005-0000-0000-0000D6150000}"/>
    <cellStyle name="Comma 2 10 7 3" xfId="15105" xr:uid="{00000000-0005-0000-0000-0000D7150000}"/>
    <cellStyle name="Comma 2 10 8" xfId="1701" xr:uid="{00000000-0005-0000-0000-0000D8150000}"/>
    <cellStyle name="Comma 2 10 8 2" xfId="15106" xr:uid="{00000000-0005-0000-0000-0000D9150000}"/>
    <cellStyle name="Comma 2 10 8 3" xfId="15107" xr:uid="{00000000-0005-0000-0000-0000DA150000}"/>
    <cellStyle name="Comma 2 10 9" xfId="1702" xr:uid="{00000000-0005-0000-0000-0000DB150000}"/>
    <cellStyle name="Comma 2 10 9 2" xfId="15108" xr:uid="{00000000-0005-0000-0000-0000DC150000}"/>
    <cellStyle name="Comma 2 10 9 3" xfId="15109" xr:uid="{00000000-0005-0000-0000-0000DD150000}"/>
    <cellStyle name="Comma 2 11" xfId="1703" xr:uid="{00000000-0005-0000-0000-0000DE150000}"/>
    <cellStyle name="Comma 2 11 10" xfId="1704" xr:uid="{00000000-0005-0000-0000-0000DF150000}"/>
    <cellStyle name="Comma 2 11 10 2" xfId="15110" xr:uid="{00000000-0005-0000-0000-0000E0150000}"/>
    <cellStyle name="Comma 2 11 10 3" xfId="15111" xr:uid="{00000000-0005-0000-0000-0000E1150000}"/>
    <cellStyle name="Comma 2 11 11" xfId="1705" xr:uid="{00000000-0005-0000-0000-0000E2150000}"/>
    <cellStyle name="Comma 2 11 11 2" xfId="15112" xr:uid="{00000000-0005-0000-0000-0000E3150000}"/>
    <cellStyle name="Comma 2 11 11 3" xfId="15113" xr:uid="{00000000-0005-0000-0000-0000E4150000}"/>
    <cellStyle name="Comma 2 11 11 4" xfId="24682" xr:uid="{00000000-0005-0000-0000-0000E5150000}"/>
    <cellStyle name="Comma 2 11 12" xfId="15114" xr:uid="{00000000-0005-0000-0000-0000E6150000}"/>
    <cellStyle name="Comma 2 11 12 2" xfId="15115" xr:uid="{00000000-0005-0000-0000-0000E7150000}"/>
    <cellStyle name="Comma 2 11 13" xfId="15116" xr:uid="{00000000-0005-0000-0000-0000E8150000}"/>
    <cellStyle name="Comma 2 11 13 2" xfId="15117" xr:uid="{00000000-0005-0000-0000-0000E9150000}"/>
    <cellStyle name="Comma 2 11 14" xfId="15118" xr:uid="{00000000-0005-0000-0000-0000EA150000}"/>
    <cellStyle name="Comma 2 11 15" xfId="15119" xr:uid="{00000000-0005-0000-0000-0000EB150000}"/>
    <cellStyle name="Comma 2 11 2" xfId="1706" xr:uid="{00000000-0005-0000-0000-0000EC150000}"/>
    <cellStyle name="Comma 2 11 2 2" xfId="15120" xr:uid="{00000000-0005-0000-0000-0000ED150000}"/>
    <cellStyle name="Comma 2 11 2 3" xfId="15121" xr:uid="{00000000-0005-0000-0000-0000EE150000}"/>
    <cellStyle name="Comma 2 11 3" xfId="1707" xr:uid="{00000000-0005-0000-0000-0000EF150000}"/>
    <cellStyle name="Comma 2 11 3 2" xfId="15122" xr:uid="{00000000-0005-0000-0000-0000F0150000}"/>
    <cellStyle name="Comma 2 11 3 3" xfId="15123" xr:uid="{00000000-0005-0000-0000-0000F1150000}"/>
    <cellStyle name="Comma 2 11 4" xfId="1708" xr:uid="{00000000-0005-0000-0000-0000F2150000}"/>
    <cellStyle name="Comma 2 11 4 2" xfId="15124" xr:uid="{00000000-0005-0000-0000-0000F3150000}"/>
    <cellStyle name="Comma 2 11 4 3" xfId="15125" xr:uid="{00000000-0005-0000-0000-0000F4150000}"/>
    <cellStyle name="Comma 2 11 5" xfId="1709" xr:uid="{00000000-0005-0000-0000-0000F5150000}"/>
    <cellStyle name="Comma 2 11 5 2" xfId="15126" xr:uid="{00000000-0005-0000-0000-0000F6150000}"/>
    <cellStyle name="Comma 2 11 5 3" xfId="15127" xr:uid="{00000000-0005-0000-0000-0000F7150000}"/>
    <cellStyle name="Comma 2 11 6" xfId="1710" xr:uid="{00000000-0005-0000-0000-0000F8150000}"/>
    <cellStyle name="Comma 2 11 6 2" xfId="15128" xr:uid="{00000000-0005-0000-0000-0000F9150000}"/>
    <cellStyle name="Comma 2 11 6 3" xfId="15129" xr:uid="{00000000-0005-0000-0000-0000FA150000}"/>
    <cellStyle name="Comma 2 11 7" xfId="1711" xr:uid="{00000000-0005-0000-0000-0000FB150000}"/>
    <cellStyle name="Comma 2 11 7 2" xfId="15130" xr:uid="{00000000-0005-0000-0000-0000FC150000}"/>
    <cellStyle name="Comma 2 11 7 3" xfId="15131" xr:uid="{00000000-0005-0000-0000-0000FD150000}"/>
    <cellStyle name="Comma 2 11 8" xfId="1712" xr:uid="{00000000-0005-0000-0000-0000FE150000}"/>
    <cellStyle name="Comma 2 11 8 2" xfId="15132" xr:uid="{00000000-0005-0000-0000-0000FF150000}"/>
    <cellStyle name="Comma 2 11 8 3" xfId="15133" xr:uid="{00000000-0005-0000-0000-000000160000}"/>
    <cellStyle name="Comma 2 11 9" xfId="1713" xr:uid="{00000000-0005-0000-0000-000001160000}"/>
    <cellStyle name="Comma 2 11 9 2" xfId="15134" xr:uid="{00000000-0005-0000-0000-000002160000}"/>
    <cellStyle name="Comma 2 11 9 3" xfId="15135" xr:uid="{00000000-0005-0000-0000-000003160000}"/>
    <cellStyle name="Comma 2 12" xfId="1714" xr:uid="{00000000-0005-0000-0000-000004160000}"/>
    <cellStyle name="Comma 2 12 10" xfId="1715" xr:uid="{00000000-0005-0000-0000-000005160000}"/>
    <cellStyle name="Comma 2 12 10 2" xfId="15136" xr:uid="{00000000-0005-0000-0000-000006160000}"/>
    <cellStyle name="Comma 2 12 11" xfId="1716" xr:uid="{00000000-0005-0000-0000-000007160000}"/>
    <cellStyle name="Comma 2 12 11 2" xfId="15137" xr:uid="{00000000-0005-0000-0000-000008160000}"/>
    <cellStyle name="Comma 2 12 11 3" xfId="24657" xr:uid="{00000000-0005-0000-0000-000009160000}"/>
    <cellStyle name="Comma 2 12 12" xfId="15138" xr:uid="{00000000-0005-0000-0000-00000A160000}"/>
    <cellStyle name="Comma 2 12 13" xfId="17204" xr:uid="{00000000-0005-0000-0000-00000B160000}"/>
    <cellStyle name="Comma 2 12 2" xfId="1717" xr:uid="{00000000-0005-0000-0000-00000C160000}"/>
    <cellStyle name="Comma 2 12 2 2" xfId="15139" xr:uid="{00000000-0005-0000-0000-00000D160000}"/>
    <cellStyle name="Comma 2 12 3" xfId="1718" xr:uid="{00000000-0005-0000-0000-00000E160000}"/>
    <cellStyle name="Comma 2 12 3 2" xfId="15140" xr:uid="{00000000-0005-0000-0000-00000F160000}"/>
    <cellStyle name="Comma 2 12 3 3" xfId="18716" xr:uid="{00000000-0005-0000-0000-000010160000}"/>
    <cellStyle name="Comma 2 12 4" xfId="1719" xr:uid="{00000000-0005-0000-0000-000011160000}"/>
    <cellStyle name="Comma 2 12 4 2" xfId="15141" xr:uid="{00000000-0005-0000-0000-000012160000}"/>
    <cellStyle name="Comma 2 12 5" xfId="1720" xr:uid="{00000000-0005-0000-0000-000013160000}"/>
    <cellStyle name="Comma 2 12 5 2" xfId="15142" xr:uid="{00000000-0005-0000-0000-000014160000}"/>
    <cellStyle name="Comma 2 12 6" xfId="1721" xr:uid="{00000000-0005-0000-0000-000015160000}"/>
    <cellStyle name="Comma 2 12 6 2" xfId="15143" xr:uid="{00000000-0005-0000-0000-000016160000}"/>
    <cellStyle name="Comma 2 12 7" xfId="1722" xr:uid="{00000000-0005-0000-0000-000017160000}"/>
    <cellStyle name="Comma 2 12 7 2" xfId="15144" xr:uid="{00000000-0005-0000-0000-000018160000}"/>
    <cellStyle name="Comma 2 12 8" xfId="1723" xr:uid="{00000000-0005-0000-0000-000019160000}"/>
    <cellStyle name="Comma 2 12 8 2" xfId="15145" xr:uid="{00000000-0005-0000-0000-00001A160000}"/>
    <cellStyle name="Comma 2 12 9" xfId="1724" xr:uid="{00000000-0005-0000-0000-00001B160000}"/>
    <cellStyle name="Comma 2 12 9 2" xfId="15146" xr:uid="{00000000-0005-0000-0000-00001C160000}"/>
    <cellStyle name="Comma 2 13" xfId="1725" xr:uid="{00000000-0005-0000-0000-00001D160000}"/>
    <cellStyle name="Comma 2 13 10" xfId="1726" xr:uid="{00000000-0005-0000-0000-00001E160000}"/>
    <cellStyle name="Comma 2 13 10 2" xfId="15147" xr:uid="{00000000-0005-0000-0000-00001F160000}"/>
    <cellStyle name="Comma 2 13 11" xfId="1727" xr:uid="{00000000-0005-0000-0000-000020160000}"/>
    <cellStyle name="Comma 2 13 11 2" xfId="15148" xr:uid="{00000000-0005-0000-0000-000021160000}"/>
    <cellStyle name="Comma 2 13 11 3" xfId="24672" xr:uid="{00000000-0005-0000-0000-000022160000}"/>
    <cellStyle name="Comma 2 13 12" xfId="15149" xr:uid="{00000000-0005-0000-0000-000023160000}"/>
    <cellStyle name="Comma 2 13 2" xfId="1728" xr:uid="{00000000-0005-0000-0000-000024160000}"/>
    <cellStyle name="Comma 2 13 2 2" xfId="15150" xr:uid="{00000000-0005-0000-0000-000025160000}"/>
    <cellStyle name="Comma 2 13 3" xfId="1729" xr:uid="{00000000-0005-0000-0000-000026160000}"/>
    <cellStyle name="Comma 2 13 3 2" xfId="15151" xr:uid="{00000000-0005-0000-0000-000027160000}"/>
    <cellStyle name="Comma 2 13 4" xfId="1730" xr:uid="{00000000-0005-0000-0000-000028160000}"/>
    <cellStyle name="Comma 2 13 4 2" xfId="15152" xr:uid="{00000000-0005-0000-0000-000029160000}"/>
    <cellStyle name="Comma 2 13 5" xfId="1731" xr:uid="{00000000-0005-0000-0000-00002A160000}"/>
    <cellStyle name="Comma 2 13 5 2" xfId="15153" xr:uid="{00000000-0005-0000-0000-00002B160000}"/>
    <cellStyle name="Comma 2 13 6" xfId="1732" xr:uid="{00000000-0005-0000-0000-00002C160000}"/>
    <cellStyle name="Comma 2 13 6 2" xfId="15154" xr:uid="{00000000-0005-0000-0000-00002D160000}"/>
    <cellStyle name="Comma 2 13 7" xfId="1733" xr:uid="{00000000-0005-0000-0000-00002E160000}"/>
    <cellStyle name="Comma 2 13 7 2" xfId="15155" xr:uid="{00000000-0005-0000-0000-00002F160000}"/>
    <cellStyle name="Comma 2 13 8" xfId="1734" xr:uid="{00000000-0005-0000-0000-000030160000}"/>
    <cellStyle name="Comma 2 13 8 2" xfId="15156" xr:uid="{00000000-0005-0000-0000-000031160000}"/>
    <cellStyle name="Comma 2 13 9" xfId="1735" xr:uid="{00000000-0005-0000-0000-000032160000}"/>
    <cellStyle name="Comma 2 13 9 2" xfId="15157" xr:uid="{00000000-0005-0000-0000-000033160000}"/>
    <cellStyle name="Comma 2 14" xfId="1736" xr:uid="{00000000-0005-0000-0000-000034160000}"/>
    <cellStyle name="Comma 2 14 10" xfId="1737" xr:uid="{00000000-0005-0000-0000-000035160000}"/>
    <cellStyle name="Comma 2 14 10 2" xfId="15158" xr:uid="{00000000-0005-0000-0000-000036160000}"/>
    <cellStyle name="Comma 2 14 11" xfId="1738" xr:uid="{00000000-0005-0000-0000-000037160000}"/>
    <cellStyle name="Comma 2 14 11 2" xfId="15159" xr:uid="{00000000-0005-0000-0000-000038160000}"/>
    <cellStyle name="Comma 2 14 11 3" xfId="24683" xr:uid="{00000000-0005-0000-0000-000039160000}"/>
    <cellStyle name="Comma 2 14 12" xfId="15160" xr:uid="{00000000-0005-0000-0000-00003A160000}"/>
    <cellStyle name="Comma 2 14 2" xfId="1739" xr:uid="{00000000-0005-0000-0000-00003B160000}"/>
    <cellStyle name="Comma 2 14 2 2" xfId="15161" xr:uid="{00000000-0005-0000-0000-00003C160000}"/>
    <cellStyle name="Comma 2 14 3" xfId="1740" xr:uid="{00000000-0005-0000-0000-00003D160000}"/>
    <cellStyle name="Comma 2 14 3 2" xfId="15162" xr:uid="{00000000-0005-0000-0000-00003E160000}"/>
    <cellStyle name="Comma 2 14 4" xfId="1741" xr:uid="{00000000-0005-0000-0000-00003F160000}"/>
    <cellStyle name="Comma 2 14 4 2" xfId="15163" xr:uid="{00000000-0005-0000-0000-000040160000}"/>
    <cellStyle name="Comma 2 14 5" xfId="1742" xr:uid="{00000000-0005-0000-0000-000041160000}"/>
    <cellStyle name="Comma 2 14 5 2" xfId="15164" xr:uid="{00000000-0005-0000-0000-000042160000}"/>
    <cellStyle name="Comma 2 14 6" xfId="1743" xr:uid="{00000000-0005-0000-0000-000043160000}"/>
    <cellStyle name="Comma 2 14 6 2" xfId="15165" xr:uid="{00000000-0005-0000-0000-000044160000}"/>
    <cellStyle name="Comma 2 14 7" xfId="1744" xr:uid="{00000000-0005-0000-0000-000045160000}"/>
    <cellStyle name="Comma 2 14 7 2" xfId="15166" xr:uid="{00000000-0005-0000-0000-000046160000}"/>
    <cellStyle name="Comma 2 14 8" xfId="1745" xr:uid="{00000000-0005-0000-0000-000047160000}"/>
    <cellStyle name="Comma 2 14 8 2" xfId="15167" xr:uid="{00000000-0005-0000-0000-000048160000}"/>
    <cellStyle name="Comma 2 14 9" xfId="1746" xr:uid="{00000000-0005-0000-0000-000049160000}"/>
    <cellStyle name="Comma 2 14 9 2" xfId="15168" xr:uid="{00000000-0005-0000-0000-00004A160000}"/>
    <cellStyle name="Comma 2 15" xfId="1747" xr:uid="{00000000-0005-0000-0000-00004B160000}"/>
    <cellStyle name="Comma 2 15 10" xfId="1748" xr:uid="{00000000-0005-0000-0000-00004C160000}"/>
    <cellStyle name="Comma 2 15 10 2" xfId="15169" xr:uid="{00000000-0005-0000-0000-00004D160000}"/>
    <cellStyle name="Comma 2 15 11" xfId="1749" xr:uid="{00000000-0005-0000-0000-00004E160000}"/>
    <cellStyle name="Comma 2 15 11 2" xfId="15170" xr:uid="{00000000-0005-0000-0000-00004F160000}"/>
    <cellStyle name="Comma 2 15 11 3" xfId="24684" xr:uid="{00000000-0005-0000-0000-000050160000}"/>
    <cellStyle name="Comma 2 15 12" xfId="15171" xr:uid="{00000000-0005-0000-0000-000051160000}"/>
    <cellStyle name="Comma 2 15 2" xfId="1750" xr:uid="{00000000-0005-0000-0000-000052160000}"/>
    <cellStyle name="Comma 2 15 2 2" xfId="15172" xr:uid="{00000000-0005-0000-0000-000053160000}"/>
    <cellStyle name="Comma 2 15 3" xfId="1751" xr:uid="{00000000-0005-0000-0000-000054160000}"/>
    <cellStyle name="Comma 2 15 3 2" xfId="15173" xr:uid="{00000000-0005-0000-0000-000055160000}"/>
    <cellStyle name="Comma 2 15 4" xfId="1752" xr:uid="{00000000-0005-0000-0000-000056160000}"/>
    <cellStyle name="Comma 2 15 4 2" xfId="15174" xr:uid="{00000000-0005-0000-0000-000057160000}"/>
    <cellStyle name="Comma 2 15 5" xfId="1753" xr:uid="{00000000-0005-0000-0000-000058160000}"/>
    <cellStyle name="Comma 2 15 5 2" xfId="15175" xr:uid="{00000000-0005-0000-0000-000059160000}"/>
    <cellStyle name="Comma 2 15 6" xfId="1754" xr:uid="{00000000-0005-0000-0000-00005A160000}"/>
    <cellStyle name="Comma 2 15 6 2" xfId="15176" xr:uid="{00000000-0005-0000-0000-00005B160000}"/>
    <cellStyle name="Comma 2 15 7" xfId="1755" xr:uid="{00000000-0005-0000-0000-00005C160000}"/>
    <cellStyle name="Comma 2 15 7 2" xfId="15177" xr:uid="{00000000-0005-0000-0000-00005D160000}"/>
    <cellStyle name="Comma 2 15 8" xfId="1756" xr:uid="{00000000-0005-0000-0000-00005E160000}"/>
    <cellStyle name="Comma 2 15 8 2" xfId="15178" xr:uid="{00000000-0005-0000-0000-00005F160000}"/>
    <cellStyle name="Comma 2 15 9" xfId="1757" xr:uid="{00000000-0005-0000-0000-000060160000}"/>
    <cellStyle name="Comma 2 15 9 2" xfId="15179" xr:uid="{00000000-0005-0000-0000-000061160000}"/>
    <cellStyle name="Comma 2 16" xfId="1758" xr:uid="{00000000-0005-0000-0000-000062160000}"/>
    <cellStyle name="Comma 2 16 10" xfId="1759" xr:uid="{00000000-0005-0000-0000-000063160000}"/>
    <cellStyle name="Comma 2 16 10 2" xfId="15180" xr:uid="{00000000-0005-0000-0000-000064160000}"/>
    <cellStyle name="Comma 2 16 11" xfId="1760" xr:uid="{00000000-0005-0000-0000-000065160000}"/>
    <cellStyle name="Comma 2 16 11 2" xfId="15181" xr:uid="{00000000-0005-0000-0000-000066160000}"/>
    <cellStyle name="Comma 2 16 11 3" xfId="24645" xr:uid="{00000000-0005-0000-0000-000067160000}"/>
    <cellStyle name="Comma 2 16 12" xfId="15182" xr:uid="{00000000-0005-0000-0000-000068160000}"/>
    <cellStyle name="Comma 2 16 2" xfId="1761" xr:uid="{00000000-0005-0000-0000-000069160000}"/>
    <cellStyle name="Comma 2 16 2 2" xfId="15183" xr:uid="{00000000-0005-0000-0000-00006A160000}"/>
    <cellStyle name="Comma 2 16 3" xfId="1762" xr:uid="{00000000-0005-0000-0000-00006B160000}"/>
    <cellStyle name="Comma 2 16 3 2" xfId="15184" xr:uid="{00000000-0005-0000-0000-00006C160000}"/>
    <cellStyle name="Comma 2 16 4" xfId="1763" xr:uid="{00000000-0005-0000-0000-00006D160000}"/>
    <cellStyle name="Comma 2 16 4 2" xfId="15185" xr:uid="{00000000-0005-0000-0000-00006E160000}"/>
    <cellStyle name="Comma 2 16 5" xfId="1764" xr:uid="{00000000-0005-0000-0000-00006F160000}"/>
    <cellStyle name="Comma 2 16 5 2" xfId="15186" xr:uid="{00000000-0005-0000-0000-000070160000}"/>
    <cellStyle name="Comma 2 16 6" xfId="1765" xr:uid="{00000000-0005-0000-0000-000071160000}"/>
    <cellStyle name="Comma 2 16 6 2" xfId="15187" xr:uid="{00000000-0005-0000-0000-000072160000}"/>
    <cellStyle name="Comma 2 16 7" xfId="1766" xr:uid="{00000000-0005-0000-0000-000073160000}"/>
    <cellStyle name="Comma 2 16 7 2" xfId="15188" xr:uid="{00000000-0005-0000-0000-000074160000}"/>
    <cellStyle name="Comma 2 16 8" xfId="1767" xr:uid="{00000000-0005-0000-0000-000075160000}"/>
    <cellStyle name="Comma 2 16 8 2" xfId="15189" xr:uid="{00000000-0005-0000-0000-000076160000}"/>
    <cellStyle name="Comma 2 16 9" xfId="1768" xr:uid="{00000000-0005-0000-0000-000077160000}"/>
    <cellStyle name="Comma 2 16 9 2" xfId="15190" xr:uid="{00000000-0005-0000-0000-000078160000}"/>
    <cellStyle name="Comma 2 17" xfId="1769" xr:uid="{00000000-0005-0000-0000-000079160000}"/>
    <cellStyle name="Comma 2 17 10" xfId="1770" xr:uid="{00000000-0005-0000-0000-00007A160000}"/>
    <cellStyle name="Comma 2 17 10 2" xfId="15191" xr:uid="{00000000-0005-0000-0000-00007B160000}"/>
    <cellStyle name="Comma 2 17 11" xfId="1771" xr:uid="{00000000-0005-0000-0000-00007C160000}"/>
    <cellStyle name="Comma 2 17 11 2" xfId="15192" xr:uid="{00000000-0005-0000-0000-00007D160000}"/>
    <cellStyle name="Comma 2 17 11 3" xfId="24685" xr:uid="{00000000-0005-0000-0000-00007E160000}"/>
    <cellStyle name="Comma 2 17 12" xfId="15193" xr:uid="{00000000-0005-0000-0000-00007F160000}"/>
    <cellStyle name="Comma 2 17 2" xfId="1772" xr:uid="{00000000-0005-0000-0000-000080160000}"/>
    <cellStyle name="Comma 2 17 2 2" xfId="15194" xr:uid="{00000000-0005-0000-0000-000081160000}"/>
    <cellStyle name="Comma 2 17 3" xfId="1773" xr:uid="{00000000-0005-0000-0000-000082160000}"/>
    <cellStyle name="Comma 2 17 3 2" xfId="15195" xr:uid="{00000000-0005-0000-0000-000083160000}"/>
    <cellStyle name="Comma 2 17 4" xfId="1774" xr:uid="{00000000-0005-0000-0000-000084160000}"/>
    <cellStyle name="Comma 2 17 4 2" xfId="15196" xr:uid="{00000000-0005-0000-0000-000085160000}"/>
    <cellStyle name="Comma 2 17 5" xfId="1775" xr:uid="{00000000-0005-0000-0000-000086160000}"/>
    <cellStyle name="Comma 2 17 5 2" xfId="15197" xr:uid="{00000000-0005-0000-0000-000087160000}"/>
    <cellStyle name="Comma 2 17 6" xfId="1776" xr:uid="{00000000-0005-0000-0000-000088160000}"/>
    <cellStyle name="Comma 2 17 6 2" xfId="15198" xr:uid="{00000000-0005-0000-0000-000089160000}"/>
    <cellStyle name="Comma 2 17 7" xfId="1777" xr:uid="{00000000-0005-0000-0000-00008A160000}"/>
    <cellStyle name="Comma 2 17 7 2" xfId="15199" xr:uid="{00000000-0005-0000-0000-00008B160000}"/>
    <cellStyle name="Comma 2 17 8" xfId="1778" xr:uid="{00000000-0005-0000-0000-00008C160000}"/>
    <cellStyle name="Comma 2 17 8 2" xfId="15200" xr:uid="{00000000-0005-0000-0000-00008D160000}"/>
    <cellStyle name="Comma 2 17 9" xfId="1779" xr:uid="{00000000-0005-0000-0000-00008E160000}"/>
    <cellStyle name="Comma 2 17 9 2" xfId="15201" xr:uid="{00000000-0005-0000-0000-00008F160000}"/>
    <cellStyle name="Comma 2 18" xfId="1780" xr:uid="{00000000-0005-0000-0000-000090160000}"/>
    <cellStyle name="Comma 2 18 10" xfId="1781" xr:uid="{00000000-0005-0000-0000-000091160000}"/>
    <cellStyle name="Comma 2 18 10 2" xfId="15202" xr:uid="{00000000-0005-0000-0000-000092160000}"/>
    <cellStyle name="Comma 2 18 11" xfId="1782" xr:uid="{00000000-0005-0000-0000-000093160000}"/>
    <cellStyle name="Comma 2 18 11 2" xfId="15203" xr:uid="{00000000-0005-0000-0000-000094160000}"/>
    <cellStyle name="Comma 2 18 11 3" xfId="24686" xr:uid="{00000000-0005-0000-0000-000095160000}"/>
    <cellStyle name="Comma 2 18 12" xfId="15204" xr:uid="{00000000-0005-0000-0000-000096160000}"/>
    <cellStyle name="Comma 2 18 2" xfId="1783" xr:uid="{00000000-0005-0000-0000-000097160000}"/>
    <cellStyle name="Comma 2 18 2 2" xfId="15205" xr:uid="{00000000-0005-0000-0000-000098160000}"/>
    <cellStyle name="Comma 2 18 3" xfId="1784" xr:uid="{00000000-0005-0000-0000-000099160000}"/>
    <cellStyle name="Comma 2 18 3 2" xfId="15206" xr:uid="{00000000-0005-0000-0000-00009A160000}"/>
    <cellStyle name="Comma 2 18 4" xfId="1785" xr:uid="{00000000-0005-0000-0000-00009B160000}"/>
    <cellStyle name="Comma 2 18 4 2" xfId="15207" xr:uid="{00000000-0005-0000-0000-00009C160000}"/>
    <cellStyle name="Comma 2 18 5" xfId="1786" xr:uid="{00000000-0005-0000-0000-00009D160000}"/>
    <cellStyle name="Comma 2 18 5 2" xfId="15208" xr:uid="{00000000-0005-0000-0000-00009E160000}"/>
    <cellStyle name="Comma 2 18 6" xfId="1787" xr:uid="{00000000-0005-0000-0000-00009F160000}"/>
    <cellStyle name="Comma 2 18 6 2" xfId="15209" xr:uid="{00000000-0005-0000-0000-0000A0160000}"/>
    <cellStyle name="Comma 2 18 7" xfId="1788" xr:uid="{00000000-0005-0000-0000-0000A1160000}"/>
    <cellStyle name="Comma 2 18 7 2" xfId="15210" xr:uid="{00000000-0005-0000-0000-0000A2160000}"/>
    <cellStyle name="Comma 2 18 8" xfId="1789" xr:uid="{00000000-0005-0000-0000-0000A3160000}"/>
    <cellStyle name="Comma 2 18 8 2" xfId="15211" xr:uid="{00000000-0005-0000-0000-0000A4160000}"/>
    <cellStyle name="Comma 2 18 9" xfId="1790" xr:uid="{00000000-0005-0000-0000-0000A5160000}"/>
    <cellStyle name="Comma 2 18 9 2" xfId="15212" xr:uid="{00000000-0005-0000-0000-0000A6160000}"/>
    <cellStyle name="Comma 2 19" xfId="1791" xr:uid="{00000000-0005-0000-0000-0000A7160000}"/>
    <cellStyle name="Comma 2 19 10" xfId="1792" xr:uid="{00000000-0005-0000-0000-0000A8160000}"/>
    <cellStyle name="Comma 2 19 10 2" xfId="15213" xr:uid="{00000000-0005-0000-0000-0000A9160000}"/>
    <cellStyle name="Comma 2 19 11" xfId="1793" xr:uid="{00000000-0005-0000-0000-0000AA160000}"/>
    <cellStyle name="Comma 2 19 11 2" xfId="15214" xr:uid="{00000000-0005-0000-0000-0000AB160000}"/>
    <cellStyle name="Comma 2 19 11 3" xfId="24673" xr:uid="{00000000-0005-0000-0000-0000AC160000}"/>
    <cellStyle name="Comma 2 19 12" xfId="15215" xr:uid="{00000000-0005-0000-0000-0000AD160000}"/>
    <cellStyle name="Comma 2 19 2" xfId="1794" xr:uid="{00000000-0005-0000-0000-0000AE160000}"/>
    <cellStyle name="Comma 2 19 2 2" xfId="15216" xr:uid="{00000000-0005-0000-0000-0000AF160000}"/>
    <cellStyle name="Comma 2 19 3" xfId="1795" xr:uid="{00000000-0005-0000-0000-0000B0160000}"/>
    <cellStyle name="Comma 2 19 3 2" xfId="15217" xr:uid="{00000000-0005-0000-0000-0000B1160000}"/>
    <cellStyle name="Comma 2 19 4" xfId="1796" xr:uid="{00000000-0005-0000-0000-0000B2160000}"/>
    <cellStyle name="Comma 2 19 4 2" xfId="15218" xr:uid="{00000000-0005-0000-0000-0000B3160000}"/>
    <cellStyle name="Comma 2 19 5" xfId="1797" xr:uid="{00000000-0005-0000-0000-0000B4160000}"/>
    <cellStyle name="Comma 2 19 5 2" xfId="15219" xr:uid="{00000000-0005-0000-0000-0000B5160000}"/>
    <cellStyle name="Comma 2 19 6" xfId="1798" xr:uid="{00000000-0005-0000-0000-0000B6160000}"/>
    <cellStyle name="Comma 2 19 6 2" xfId="15220" xr:uid="{00000000-0005-0000-0000-0000B7160000}"/>
    <cellStyle name="Comma 2 19 7" xfId="1799" xr:uid="{00000000-0005-0000-0000-0000B8160000}"/>
    <cellStyle name="Comma 2 19 7 2" xfId="15221" xr:uid="{00000000-0005-0000-0000-0000B9160000}"/>
    <cellStyle name="Comma 2 19 8" xfId="1800" xr:uid="{00000000-0005-0000-0000-0000BA160000}"/>
    <cellStyle name="Comma 2 19 8 2" xfId="15222" xr:uid="{00000000-0005-0000-0000-0000BB160000}"/>
    <cellStyle name="Comma 2 19 9" xfId="1801" xr:uid="{00000000-0005-0000-0000-0000BC160000}"/>
    <cellStyle name="Comma 2 19 9 2" xfId="15223" xr:uid="{00000000-0005-0000-0000-0000BD160000}"/>
    <cellStyle name="Comma 2 2" xfId="1802" xr:uid="{00000000-0005-0000-0000-0000BE160000}"/>
    <cellStyle name="Comma 2 2 10" xfId="1803" xr:uid="{00000000-0005-0000-0000-0000BF160000}"/>
    <cellStyle name="Comma 2 2 10 2" xfId="15224" xr:uid="{00000000-0005-0000-0000-0000C0160000}"/>
    <cellStyle name="Comma 2 2 10 3" xfId="15225" xr:uid="{00000000-0005-0000-0000-0000C1160000}"/>
    <cellStyle name="Comma 2 2 10 4" xfId="15226" xr:uid="{00000000-0005-0000-0000-0000C2160000}"/>
    <cellStyle name="Comma 2 2 11" xfId="1804" xr:uid="{00000000-0005-0000-0000-0000C3160000}"/>
    <cellStyle name="Comma 2 2 11 2" xfId="15227" xr:uid="{00000000-0005-0000-0000-0000C4160000}"/>
    <cellStyle name="Comma 2 2 11 3" xfId="15228" xr:uid="{00000000-0005-0000-0000-0000C5160000}"/>
    <cellStyle name="Comma 2 2 11 4" xfId="15229" xr:uid="{00000000-0005-0000-0000-0000C6160000}"/>
    <cellStyle name="Comma 2 2 12" xfId="15230" xr:uid="{00000000-0005-0000-0000-0000C7160000}"/>
    <cellStyle name="Comma 2 2 12 2" xfId="15231" xr:uid="{00000000-0005-0000-0000-0000C8160000}"/>
    <cellStyle name="Comma 2 2 12 3" xfId="15232" xr:uid="{00000000-0005-0000-0000-0000C9160000}"/>
    <cellStyle name="Comma 2 2 13" xfId="15233" xr:uid="{00000000-0005-0000-0000-0000CA160000}"/>
    <cellStyle name="Comma 2 2 13 2" xfId="15234" xr:uid="{00000000-0005-0000-0000-0000CB160000}"/>
    <cellStyle name="Comma 2 2 13 3" xfId="15235" xr:uid="{00000000-0005-0000-0000-0000CC160000}"/>
    <cellStyle name="Comma 2 2 14" xfId="15236" xr:uid="{00000000-0005-0000-0000-0000CD160000}"/>
    <cellStyle name="Comma 2 2 15" xfId="15237" xr:uid="{00000000-0005-0000-0000-0000CE160000}"/>
    <cellStyle name="Comma 2 2 16" xfId="15238" xr:uid="{00000000-0005-0000-0000-0000CF160000}"/>
    <cellStyle name="Comma 2 2 17" xfId="15239" xr:uid="{00000000-0005-0000-0000-0000D0160000}"/>
    <cellStyle name="Comma 2 2 18" xfId="15240" xr:uid="{00000000-0005-0000-0000-0000D1160000}"/>
    <cellStyle name="Comma 2 2 19" xfId="15241" xr:uid="{00000000-0005-0000-0000-0000D2160000}"/>
    <cellStyle name="Comma 2 2 2" xfId="1805" xr:uid="{00000000-0005-0000-0000-0000D3160000}"/>
    <cellStyle name="Comma 2 2 2 10" xfId="15242" xr:uid="{00000000-0005-0000-0000-0000D4160000}"/>
    <cellStyle name="Comma 2 2 2 11" xfId="15243" xr:uid="{00000000-0005-0000-0000-0000D5160000}"/>
    <cellStyle name="Comma 2 2 2 12" xfId="15244" xr:uid="{00000000-0005-0000-0000-0000D6160000}"/>
    <cellStyle name="Comma 2 2 2 13" xfId="15245" xr:uid="{00000000-0005-0000-0000-0000D7160000}"/>
    <cellStyle name="Comma 2 2 2 14" xfId="15246" xr:uid="{00000000-0005-0000-0000-0000D8160000}"/>
    <cellStyle name="Comma 2 2 2 15" xfId="15247" xr:uid="{00000000-0005-0000-0000-0000D9160000}"/>
    <cellStyle name="Comma 2 2 2 16" xfId="15248" xr:uid="{00000000-0005-0000-0000-0000DA160000}"/>
    <cellStyle name="Comma 2 2 2 17" xfId="15249" xr:uid="{00000000-0005-0000-0000-0000DB160000}"/>
    <cellStyle name="Comma 2 2 2 18" xfId="15250" xr:uid="{00000000-0005-0000-0000-0000DC160000}"/>
    <cellStyle name="Comma 2 2 2 19" xfId="15251" xr:uid="{00000000-0005-0000-0000-0000DD160000}"/>
    <cellStyle name="Comma 2 2 2 2" xfId="1806" xr:uid="{00000000-0005-0000-0000-0000DE160000}"/>
    <cellStyle name="Comma 2 2 2 2 2" xfId="15252" xr:uid="{00000000-0005-0000-0000-0000DF160000}"/>
    <cellStyle name="Comma 2 2 2 2 3" xfId="15253" xr:uid="{00000000-0005-0000-0000-0000E0160000}"/>
    <cellStyle name="Comma 2 2 2 20" xfId="15254" xr:uid="{00000000-0005-0000-0000-0000E1160000}"/>
    <cellStyle name="Comma 2 2 2 3" xfId="1807" xr:uid="{00000000-0005-0000-0000-0000E2160000}"/>
    <cellStyle name="Comma 2 2 2 3 2" xfId="15255" xr:uid="{00000000-0005-0000-0000-0000E3160000}"/>
    <cellStyle name="Comma 2 2 2 4" xfId="1808" xr:uid="{00000000-0005-0000-0000-0000E4160000}"/>
    <cellStyle name="Comma 2 2 2 4 2" xfId="15256" xr:uid="{00000000-0005-0000-0000-0000E5160000}"/>
    <cellStyle name="Comma 2 2 2 4 3" xfId="24687" xr:uid="{00000000-0005-0000-0000-0000E6160000}"/>
    <cellStyle name="Comma 2 2 2 5" xfId="15257" xr:uid="{00000000-0005-0000-0000-0000E7160000}"/>
    <cellStyle name="Comma 2 2 2 6" xfId="15258" xr:uid="{00000000-0005-0000-0000-0000E8160000}"/>
    <cellStyle name="Comma 2 2 2 7" xfId="15259" xr:uid="{00000000-0005-0000-0000-0000E9160000}"/>
    <cellStyle name="Comma 2 2 2 8" xfId="15260" xr:uid="{00000000-0005-0000-0000-0000EA160000}"/>
    <cellStyle name="Comma 2 2 2 9" xfId="15261" xr:uid="{00000000-0005-0000-0000-0000EB160000}"/>
    <cellStyle name="Comma 2 2 20" xfId="15262" xr:uid="{00000000-0005-0000-0000-0000EC160000}"/>
    <cellStyle name="Comma 2 2 21" xfId="15263" xr:uid="{00000000-0005-0000-0000-0000ED160000}"/>
    <cellStyle name="Comma 2 2 3" xfId="1809" xr:uid="{00000000-0005-0000-0000-0000EE160000}"/>
    <cellStyle name="Comma 2 2 3 2" xfId="1810" xr:uid="{00000000-0005-0000-0000-0000EF160000}"/>
    <cellStyle name="Comma 2 2 3 2 2" xfId="15264" xr:uid="{00000000-0005-0000-0000-0000F0160000}"/>
    <cellStyle name="Comma 2 2 3 3" xfId="15265" xr:uid="{00000000-0005-0000-0000-0000F1160000}"/>
    <cellStyle name="Comma 2 2 4" xfId="1811" xr:uid="{00000000-0005-0000-0000-0000F2160000}"/>
    <cellStyle name="Comma 2 2 4 2" xfId="15266" xr:uid="{00000000-0005-0000-0000-0000F3160000}"/>
    <cellStyle name="Comma 2 2 4 3" xfId="15267" xr:uid="{00000000-0005-0000-0000-0000F4160000}"/>
    <cellStyle name="Comma 2 2 4 4" xfId="15268" xr:uid="{00000000-0005-0000-0000-0000F5160000}"/>
    <cellStyle name="Comma 2 2 4 5" xfId="15269" xr:uid="{00000000-0005-0000-0000-0000F6160000}"/>
    <cellStyle name="Comma 2 2 5" xfId="1812" xr:uid="{00000000-0005-0000-0000-0000F7160000}"/>
    <cellStyle name="Comma 2 2 5 2" xfId="15270" xr:uid="{00000000-0005-0000-0000-0000F8160000}"/>
    <cellStyle name="Comma 2 2 5 3" xfId="15271" xr:uid="{00000000-0005-0000-0000-0000F9160000}"/>
    <cellStyle name="Comma 2 2 5 4" xfId="15272" xr:uid="{00000000-0005-0000-0000-0000FA160000}"/>
    <cellStyle name="Comma 2 2 6" xfId="1813" xr:uid="{00000000-0005-0000-0000-0000FB160000}"/>
    <cellStyle name="Comma 2 2 6 2" xfId="15273" xr:uid="{00000000-0005-0000-0000-0000FC160000}"/>
    <cellStyle name="Comma 2 2 6 3" xfId="15274" xr:uid="{00000000-0005-0000-0000-0000FD160000}"/>
    <cellStyle name="Comma 2 2 6 4" xfId="15275" xr:uid="{00000000-0005-0000-0000-0000FE160000}"/>
    <cellStyle name="Comma 2 2 6 5" xfId="25464" xr:uid="{00000000-0005-0000-0000-0000FF160000}"/>
    <cellStyle name="Comma 2 2 7" xfId="1814" xr:uid="{00000000-0005-0000-0000-000000170000}"/>
    <cellStyle name="Comma 2 2 7 2" xfId="15276" xr:uid="{00000000-0005-0000-0000-000001170000}"/>
    <cellStyle name="Comma 2 2 7 3" xfId="15277" xr:uid="{00000000-0005-0000-0000-000002170000}"/>
    <cellStyle name="Comma 2 2 7 4" xfId="15278" xr:uid="{00000000-0005-0000-0000-000003170000}"/>
    <cellStyle name="Comma 2 2 7 5" xfId="25482" xr:uid="{00000000-0005-0000-0000-000004170000}"/>
    <cellStyle name="Comma 2 2 8" xfId="1815" xr:uid="{00000000-0005-0000-0000-000005170000}"/>
    <cellStyle name="Comma 2 2 8 2" xfId="15279" xr:uid="{00000000-0005-0000-0000-000006170000}"/>
    <cellStyle name="Comma 2 2 8 3" xfId="15280" xr:uid="{00000000-0005-0000-0000-000007170000}"/>
    <cellStyle name="Comma 2 2 8 4" xfId="15281" xr:uid="{00000000-0005-0000-0000-000008170000}"/>
    <cellStyle name="Comma 2 2 9" xfId="1816" xr:uid="{00000000-0005-0000-0000-000009170000}"/>
    <cellStyle name="Comma 2 2 9 2" xfId="15282" xr:uid="{00000000-0005-0000-0000-00000A170000}"/>
    <cellStyle name="Comma 2 2 9 3" xfId="15283" xr:uid="{00000000-0005-0000-0000-00000B170000}"/>
    <cellStyle name="Comma 2 2 9 4" xfId="15284" xr:uid="{00000000-0005-0000-0000-00000C170000}"/>
    <cellStyle name="Comma 2 20" xfId="1817" xr:uid="{00000000-0005-0000-0000-00000D170000}"/>
    <cellStyle name="Comma 2 20 10" xfId="1818" xr:uid="{00000000-0005-0000-0000-00000E170000}"/>
    <cellStyle name="Comma 2 20 10 2" xfId="15285" xr:uid="{00000000-0005-0000-0000-00000F170000}"/>
    <cellStyle name="Comma 2 20 11" xfId="1819" xr:uid="{00000000-0005-0000-0000-000010170000}"/>
    <cellStyle name="Comma 2 20 11 2" xfId="15286" xr:uid="{00000000-0005-0000-0000-000011170000}"/>
    <cellStyle name="Comma 2 20 11 3" xfId="24688" xr:uid="{00000000-0005-0000-0000-000012170000}"/>
    <cellStyle name="Comma 2 20 12" xfId="15287" xr:uid="{00000000-0005-0000-0000-000013170000}"/>
    <cellStyle name="Comma 2 20 2" xfId="1820" xr:uid="{00000000-0005-0000-0000-000014170000}"/>
    <cellStyle name="Comma 2 20 2 2" xfId="15288" xr:uid="{00000000-0005-0000-0000-000015170000}"/>
    <cellStyle name="Comma 2 20 3" xfId="1821" xr:uid="{00000000-0005-0000-0000-000016170000}"/>
    <cellStyle name="Comma 2 20 3 2" xfId="15289" xr:uid="{00000000-0005-0000-0000-000017170000}"/>
    <cellStyle name="Comma 2 20 4" xfId="1822" xr:uid="{00000000-0005-0000-0000-000018170000}"/>
    <cellStyle name="Comma 2 20 4 2" xfId="15290" xr:uid="{00000000-0005-0000-0000-000019170000}"/>
    <cellStyle name="Comma 2 20 5" xfId="1823" xr:uid="{00000000-0005-0000-0000-00001A170000}"/>
    <cellStyle name="Comma 2 20 5 2" xfId="15291" xr:uid="{00000000-0005-0000-0000-00001B170000}"/>
    <cellStyle name="Comma 2 20 6" xfId="1824" xr:uid="{00000000-0005-0000-0000-00001C170000}"/>
    <cellStyle name="Comma 2 20 6 2" xfId="15292" xr:uid="{00000000-0005-0000-0000-00001D170000}"/>
    <cellStyle name="Comma 2 20 7" xfId="1825" xr:uid="{00000000-0005-0000-0000-00001E170000}"/>
    <cellStyle name="Comma 2 20 7 2" xfId="15293" xr:uid="{00000000-0005-0000-0000-00001F170000}"/>
    <cellStyle name="Comma 2 20 8" xfId="1826" xr:uid="{00000000-0005-0000-0000-000020170000}"/>
    <cellStyle name="Comma 2 20 8 2" xfId="15294" xr:uid="{00000000-0005-0000-0000-000021170000}"/>
    <cellStyle name="Comma 2 20 9" xfId="1827" xr:uid="{00000000-0005-0000-0000-000022170000}"/>
    <cellStyle name="Comma 2 20 9 2" xfId="15295" xr:uid="{00000000-0005-0000-0000-000023170000}"/>
    <cellStyle name="Comma 2 21" xfId="1828" xr:uid="{00000000-0005-0000-0000-000024170000}"/>
    <cellStyle name="Comma 2 21 10" xfId="1829" xr:uid="{00000000-0005-0000-0000-000025170000}"/>
    <cellStyle name="Comma 2 21 10 2" xfId="15296" xr:uid="{00000000-0005-0000-0000-000026170000}"/>
    <cellStyle name="Comma 2 21 11" xfId="1830" xr:uid="{00000000-0005-0000-0000-000027170000}"/>
    <cellStyle name="Comma 2 21 11 2" xfId="15297" xr:uid="{00000000-0005-0000-0000-000028170000}"/>
    <cellStyle name="Comma 2 21 11 3" xfId="24713" xr:uid="{00000000-0005-0000-0000-000029170000}"/>
    <cellStyle name="Comma 2 21 12" xfId="15298" xr:uid="{00000000-0005-0000-0000-00002A170000}"/>
    <cellStyle name="Comma 2 21 2" xfId="1831" xr:uid="{00000000-0005-0000-0000-00002B170000}"/>
    <cellStyle name="Comma 2 21 2 2" xfId="15299" xr:uid="{00000000-0005-0000-0000-00002C170000}"/>
    <cellStyle name="Comma 2 21 3" xfId="1832" xr:uid="{00000000-0005-0000-0000-00002D170000}"/>
    <cellStyle name="Comma 2 21 3 2" xfId="15300" xr:uid="{00000000-0005-0000-0000-00002E170000}"/>
    <cellStyle name="Comma 2 21 4" xfId="1833" xr:uid="{00000000-0005-0000-0000-00002F170000}"/>
    <cellStyle name="Comma 2 21 4 2" xfId="15301" xr:uid="{00000000-0005-0000-0000-000030170000}"/>
    <cellStyle name="Comma 2 21 5" xfId="1834" xr:uid="{00000000-0005-0000-0000-000031170000}"/>
    <cellStyle name="Comma 2 21 5 2" xfId="15302" xr:uid="{00000000-0005-0000-0000-000032170000}"/>
    <cellStyle name="Comma 2 21 6" xfId="1835" xr:uid="{00000000-0005-0000-0000-000033170000}"/>
    <cellStyle name="Comma 2 21 6 2" xfId="15303" xr:uid="{00000000-0005-0000-0000-000034170000}"/>
    <cellStyle name="Comma 2 21 7" xfId="1836" xr:uid="{00000000-0005-0000-0000-000035170000}"/>
    <cellStyle name="Comma 2 21 7 2" xfId="15304" xr:uid="{00000000-0005-0000-0000-000036170000}"/>
    <cellStyle name="Comma 2 21 8" xfId="1837" xr:uid="{00000000-0005-0000-0000-000037170000}"/>
    <cellStyle name="Comma 2 21 8 2" xfId="15305" xr:uid="{00000000-0005-0000-0000-000038170000}"/>
    <cellStyle name="Comma 2 21 9" xfId="1838" xr:uid="{00000000-0005-0000-0000-000039170000}"/>
    <cellStyle name="Comma 2 21 9 2" xfId="15306" xr:uid="{00000000-0005-0000-0000-00003A170000}"/>
    <cellStyle name="Comma 2 22" xfId="1839" xr:uid="{00000000-0005-0000-0000-00003B170000}"/>
    <cellStyle name="Comma 2 22 10" xfId="1840" xr:uid="{00000000-0005-0000-0000-00003C170000}"/>
    <cellStyle name="Comma 2 22 10 2" xfId="15307" xr:uid="{00000000-0005-0000-0000-00003D170000}"/>
    <cellStyle name="Comma 2 22 11" xfId="1841" xr:uid="{00000000-0005-0000-0000-00003E170000}"/>
    <cellStyle name="Comma 2 22 11 2" xfId="15308" xr:uid="{00000000-0005-0000-0000-00003F170000}"/>
    <cellStyle name="Comma 2 22 11 3" xfId="24652" xr:uid="{00000000-0005-0000-0000-000040170000}"/>
    <cellStyle name="Comma 2 22 12" xfId="15309" xr:uid="{00000000-0005-0000-0000-000041170000}"/>
    <cellStyle name="Comma 2 22 2" xfId="1842" xr:uid="{00000000-0005-0000-0000-000042170000}"/>
    <cellStyle name="Comma 2 22 2 2" xfId="15310" xr:uid="{00000000-0005-0000-0000-000043170000}"/>
    <cellStyle name="Comma 2 22 3" xfId="1843" xr:uid="{00000000-0005-0000-0000-000044170000}"/>
    <cellStyle name="Comma 2 22 3 2" xfId="15311" xr:uid="{00000000-0005-0000-0000-000045170000}"/>
    <cellStyle name="Comma 2 22 4" xfId="1844" xr:uid="{00000000-0005-0000-0000-000046170000}"/>
    <cellStyle name="Comma 2 22 4 2" xfId="15312" xr:uid="{00000000-0005-0000-0000-000047170000}"/>
    <cellStyle name="Comma 2 22 5" xfId="1845" xr:uid="{00000000-0005-0000-0000-000048170000}"/>
    <cellStyle name="Comma 2 22 5 2" xfId="15313" xr:uid="{00000000-0005-0000-0000-000049170000}"/>
    <cellStyle name="Comma 2 22 6" xfId="1846" xr:uid="{00000000-0005-0000-0000-00004A170000}"/>
    <cellStyle name="Comma 2 22 6 2" xfId="15314" xr:uid="{00000000-0005-0000-0000-00004B170000}"/>
    <cellStyle name="Comma 2 22 7" xfId="1847" xr:uid="{00000000-0005-0000-0000-00004C170000}"/>
    <cellStyle name="Comma 2 22 7 2" xfId="15315" xr:uid="{00000000-0005-0000-0000-00004D170000}"/>
    <cellStyle name="Comma 2 22 8" xfId="1848" xr:uid="{00000000-0005-0000-0000-00004E170000}"/>
    <cellStyle name="Comma 2 22 8 2" xfId="15316" xr:uid="{00000000-0005-0000-0000-00004F170000}"/>
    <cellStyle name="Comma 2 22 9" xfId="1849" xr:uid="{00000000-0005-0000-0000-000050170000}"/>
    <cellStyle name="Comma 2 22 9 2" xfId="15317" xr:uid="{00000000-0005-0000-0000-000051170000}"/>
    <cellStyle name="Comma 2 23" xfId="1850" xr:uid="{00000000-0005-0000-0000-000052170000}"/>
    <cellStyle name="Comma 2 23 10" xfId="1851" xr:uid="{00000000-0005-0000-0000-000053170000}"/>
    <cellStyle name="Comma 2 23 10 2" xfId="15318" xr:uid="{00000000-0005-0000-0000-000054170000}"/>
    <cellStyle name="Comma 2 23 11" xfId="1852" xr:uid="{00000000-0005-0000-0000-000055170000}"/>
    <cellStyle name="Comma 2 23 11 2" xfId="15319" xr:uid="{00000000-0005-0000-0000-000056170000}"/>
    <cellStyle name="Comma 2 23 11 3" xfId="24659" xr:uid="{00000000-0005-0000-0000-000057170000}"/>
    <cellStyle name="Comma 2 23 12" xfId="15320" xr:uid="{00000000-0005-0000-0000-000058170000}"/>
    <cellStyle name="Comma 2 23 2" xfId="1853" xr:uid="{00000000-0005-0000-0000-000059170000}"/>
    <cellStyle name="Comma 2 23 2 2" xfId="15321" xr:uid="{00000000-0005-0000-0000-00005A170000}"/>
    <cellStyle name="Comma 2 23 3" xfId="1854" xr:uid="{00000000-0005-0000-0000-00005B170000}"/>
    <cellStyle name="Comma 2 23 3 2" xfId="15322" xr:uid="{00000000-0005-0000-0000-00005C170000}"/>
    <cellStyle name="Comma 2 23 4" xfId="1855" xr:uid="{00000000-0005-0000-0000-00005D170000}"/>
    <cellStyle name="Comma 2 23 4 2" xfId="15323" xr:uid="{00000000-0005-0000-0000-00005E170000}"/>
    <cellStyle name="Comma 2 23 5" xfId="1856" xr:uid="{00000000-0005-0000-0000-00005F170000}"/>
    <cellStyle name="Comma 2 23 5 2" xfId="15324" xr:uid="{00000000-0005-0000-0000-000060170000}"/>
    <cellStyle name="Comma 2 23 6" xfId="1857" xr:uid="{00000000-0005-0000-0000-000061170000}"/>
    <cellStyle name="Comma 2 23 6 2" xfId="15325" xr:uid="{00000000-0005-0000-0000-000062170000}"/>
    <cellStyle name="Comma 2 23 7" xfId="1858" xr:uid="{00000000-0005-0000-0000-000063170000}"/>
    <cellStyle name="Comma 2 23 7 2" xfId="15326" xr:uid="{00000000-0005-0000-0000-000064170000}"/>
    <cellStyle name="Comma 2 23 8" xfId="1859" xr:uid="{00000000-0005-0000-0000-000065170000}"/>
    <cellStyle name="Comma 2 23 8 2" xfId="15327" xr:uid="{00000000-0005-0000-0000-000066170000}"/>
    <cellStyle name="Comma 2 23 9" xfId="1860" xr:uid="{00000000-0005-0000-0000-000067170000}"/>
    <cellStyle name="Comma 2 23 9 2" xfId="15328" xr:uid="{00000000-0005-0000-0000-000068170000}"/>
    <cellStyle name="Comma 2 24" xfId="1861" xr:uid="{00000000-0005-0000-0000-000069170000}"/>
    <cellStyle name="Comma 2 24 10" xfId="1862" xr:uid="{00000000-0005-0000-0000-00006A170000}"/>
    <cellStyle name="Comma 2 24 10 2" xfId="15329" xr:uid="{00000000-0005-0000-0000-00006B170000}"/>
    <cellStyle name="Comma 2 24 11" xfId="1863" xr:uid="{00000000-0005-0000-0000-00006C170000}"/>
    <cellStyle name="Comma 2 24 11 2" xfId="15330" xr:uid="{00000000-0005-0000-0000-00006D170000}"/>
    <cellStyle name="Comma 2 24 11 3" xfId="24711" xr:uid="{00000000-0005-0000-0000-00006E170000}"/>
    <cellStyle name="Comma 2 24 12" xfId="15331" xr:uid="{00000000-0005-0000-0000-00006F170000}"/>
    <cellStyle name="Comma 2 24 2" xfId="1864" xr:uid="{00000000-0005-0000-0000-000070170000}"/>
    <cellStyle name="Comma 2 24 2 2" xfId="15332" xr:uid="{00000000-0005-0000-0000-000071170000}"/>
    <cellStyle name="Comma 2 24 3" xfId="1865" xr:uid="{00000000-0005-0000-0000-000072170000}"/>
    <cellStyle name="Comma 2 24 3 2" xfId="15333" xr:uid="{00000000-0005-0000-0000-000073170000}"/>
    <cellStyle name="Comma 2 24 4" xfId="1866" xr:uid="{00000000-0005-0000-0000-000074170000}"/>
    <cellStyle name="Comma 2 24 4 2" xfId="15334" xr:uid="{00000000-0005-0000-0000-000075170000}"/>
    <cellStyle name="Comma 2 24 5" xfId="1867" xr:uid="{00000000-0005-0000-0000-000076170000}"/>
    <cellStyle name="Comma 2 24 5 2" xfId="15335" xr:uid="{00000000-0005-0000-0000-000077170000}"/>
    <cellStyle name="Comma 2 24 6" xfId="1868" xr:uid="{00000000-0005-0000-0000-000078170000}"/>
    <cellStyle name="Comma 2 24 6 2" xfId="15336" xr:uid="{00000000-0005-0000-0000-000079170000}"/>
    <cellStyle name="Comma 2 24 7" xfId="1869" xr:uid="{00000000-0005-0000-0000-00007A170000}"/>
    <cellStyle name="Comma 2 24 7 2" xfId="15337" xr:uid="{00000000-0005-0000-0000-00007B170000}"/>
    <cellStyle name="Comma 2 24 8" xfId="1870" xr:uid="{00000000-0005-0000-0000-00007C170000}"/>
    <cellStyle name="Comma 2 24 8 2" xfId="15338" xr:uid="{00000000-0005-0000-0000-00007D170000}"/>
    <cellStyle name="Comma 2 24 9" xfId="1871" xr:uid="{00000000-0005-0000-0000-00007E170000}"/>
    <cellStyle name="Comma 2 24 9 2" xfId="15339" xr:uid="{00000000-0005-0000-0000-00007F170000}"/>
    <cellStyle name="Comma 2 25" xfId="1872" xr:uid="{00000000-0005-0000-0000-000080170000}"/>
    <cellStyle name="Comma 2 25 10" xfId="1873" xr:uid="{00000000-0005-0000-0000-000081170000}"/>
    <cellStyle name="Comma 2 25 10 2" xfId="15340" xr:uid="{00000000-0005-0000-0000-000082170000}"/>
    <cellStyle name="Comma 2 25 11" xfId="1874" xr:uid="{00000000-0005-0000-0000-000083170000}"/>
    <cellStyle name="Comma 2 25 11 2" xfId="15341" xr:uid="{00000000-0005-0000-0000-000084170000}"/>
    <cellStyle name="Comma 2 25 11 3" xfId="24718" xr:uid="{00000000-0005-0000-0000-000085170000}"/>
    <cellStyle name="Comma 2 25 12" xfId="15342" xr:uid="{00000000-0005-0000-0000-000086170000}"/>
    <cellStyle name="Comma 2 25 2" xfId="1875" xr:uid="{00000000-0005-0000-0000-000087170000}"/>
    <cellStyle name="Comma 2 25 2 2" xfId="15343" xr:uid="{00000000-0005-0000-0000-000088170000}"/>
    <cellStyle name="Comma 2 25 3" xfId="1876" xr:uid="{00000000-0005-0000-0000-000089170000}"/>
    <cellStyle name="Comma 2 25 3 2" xfId="15344" xr:uid="{00000000-0005-0000-0000-00008A170000}"/>
    <cellStyle name="Comma 2 25 4" xfId="1877" xr:uid="{00000000-0005-0000-0000-00008B170000}"/>
    <cellStyle name="Comma 2 25 4 2" xfId="15345" xr:uid="{00000000-0005-0000-0000-00008C170000}"/>
    <cellStyle name="Comma 2 25 5" xfId="1878" xr:uid="{00000000-0005-0000-0000-00008D170000}"/>
    <cellStyle name="Comma 2 25 5 2" xfId="15346" xr:uid="{00000000-0005-0000-0000-00008E170000}"/>
    <cellStyle name="Comma 2 25 6" xfId="1879" xr:uid="{00000000-0005-0000-0000-00008F170000}"/>
    <cellStyle name="Comma 2 25 6 2" xfId="15347" xr:uid="{00000000-0005-0000-0000-000090170000}"/>
    <cellStyle name="Comma 2 25 7" xfId="1880" xr:uid="{00000000-0005-0000-0000-000091170000}"/>
    <cellStyle name="Comma 2 25 7 2" xfId="15348" xr:uid="{00000000-0005-0000-0000-000092170000}"/>
    <cellStyle name="Comma 2 25 8" xfId="1881" xr:uid="{00000000-0005-0000-0000-000093170000}"/>
    <cellStyle name="Comma 2 25 8 2" xfId="15349" xr:uid="{00000000-0005-0000-0000-000094170000}"/>
    <cellStyle name="Comma 2 25 9" xfId="1882" xr:uid="{00000000-0005-0000-0000-000095170000}"/>
    <cellStyle name="Comma 2 25 9 2" xfId="15350" xr:uid="{00000000-0005-0000-0000-000096170000}"/>
    <cellStyle name="Comma 2 26" xfId="1883" xr:uid="{00000000-0005-0000-0000-000097170000}"/>
    <cellStyle name="Comma 2 26 10" xfId="1884" xr:uid="{00000000-0005-0000-0000-000098170000}"/>
    <cellStyle name="Comma 2 26 10 2" xfId="15351" xr:uid="{00000000-0005-0000-0000-000099170000}"/>
    <cellStyle name="Comma 2 26 11" xfId="1885" xr:uid="{00000000-0005-0000-0000-00009A170000}"/>
    <cellStyle name="Comma 2 26 11 2" xfId="15352" xr:uid="{00000000-0005-0000-0000-00009B170000}"/>
    <cellStyle name="Comma 2 26 11 3" xfId="24661" xr:uid="{00000000-0005-0000-0000-00009C170000}"/>
    <cellStyle name="Comma 2 26 12" xfId="15353" xr:uid="{00000000-0005-0000-0000-00009D170000}"/>
    <cellStyle name="Comma 2 26 2" xfId="1886" xr:uid="{00000000-0005-0000-0000-00009E170000}"/>
    <cellStyle name="Comma 2 26 2 2" xfId="15354" xr:uid="{00000000-0005-0000-0000-00009F170000}"/>
    <cellStyle name="Comma 2 26 3" xfId="1887" xr:uid="{00000000-0005-0000-0000-0000A0170000}"/>
    <cellStyle name="Comma 2 26 3 2" xfId="15355" xr:uid="{00000000-0005-0000-0000-0000A1170000}"/>
    <cellStyle name="Comma 2 26 4" xfId="1888" xr:uid="{00000000-0005-0000-0000-0000A2170000}"/>
    <cellStyle name="Comma 2 26 4 2" xfId="15356" xr:uid="{00000000-0005-0000-0000-0000A3170000}"/>
    <cellStyle name="Comma 2 26 5" xfId="1889" xr:uid="{00000000-0005-0000-0000-0000A4170000}"/>
    <cellStyle name="Comma 2 26 5 2" xfId="15357" xr:uid="{00000000-0005-0000-0000-0000A5170000}"/>
    <cellStyle name="Comma 2 26 6" xfId="1890" xr:uid="{00000000-0005-0000-0000-0000A6170000}"/>
    <cellStyle name="Comma 2 26 6 2" xfId="15358" xr:uid="{00000000-0005-0000-0000-0000A7170000}"/>
    <cellStyle name="Comma 2 26 7" xfId="1891" xr:uid="{00000000-0005-0000-0000-0000A8170000}"/>
    <cellStyle name="Comma 2 26 7 2" xfId="15359" xr:uid="{00000000-0005-0000-0000-0000A9170000}"/>
    <cellStyle name="Comma 2 26 8" xfId="1892" xr:uid="{00000000-0005-0000-0000-0000AA170000}"/>
    <cellStyle name="Comma 2 26 8 2" xfId="15360" xr:uid="{00000000-0005-0000-0000-0000AB170000}"/>
    <cellStyle name="Comma 2 26 9" xfId="1893" xr:uid="{00000000-0005-0000-0000-0000AC170000}"/>
    <cellStyle name="Comma 2 26 9 2" xfId="15361" xr:uid="{00000000-0005-0000-0000-0000AD170000}"/>
    <cellStyle name="Comma 2 27" xfId="1894" xr:uid="{00000000-0005-0000-0000-0000AE170000}"/>
    <cellStyle name="Comma 2 27 10" xfId="1895" xr:uid="{00000000-0005-0000-0000-0000AF170000}"/>
    <cellStyle name="Comma 2 27 10 2" xfId="15362" xr:uid="{00000000-0005-0000-0000-0000B0170000}"/>
    <cellStyle name="Comma 2 27 11" xfId="1896" xr:uid="{00000000-0005-0000-0000-0000B1170000}"/>
    <cellStyle name="Comma 2 27 11 2" xfId="15363" xr:uid="{00000000-0005-0000-0000-0000B2170000}"/>
    <cellStyle name="Comma 2 27 11 3" xfId="24628" xr:uid="{00000000-0005-0000-0000-0000B3170000}"/>
    <cellStyle name="Comma 2 27 12" xfId="15364" xr:uid="{00000000-0005-0000-0000-0000B4170000}"/>
    <cellStyle name="Comma 2 27 2" xfId="1897" xr:uid="{00000000-0005-0000-0000-0000B5170000}"/>
    <cellStyle name="Comma 2 27 2 2" xfId="15365" xr:uid="{00000000-0005-0000-0000-0000B6170000}"/>
    <cellStyle name="Comma 2 27 3" xfId="1898" xr:uid="{00000000-0005-0000-0000-0000B7170000}"/>
    <cellStyle name="Comma 2 27 3 2" xfId="15366" xr:uid="{00000000-0005-0000-0000-0000B8170000}"/>
    <cellStyle name="Comma 2 27 4" xfId="1899" xr:uid="{00000000-0005-0000-0000-0000B9170000}"/>
    <cellStyle name="Comma 2 27 4 2" xfId="15367" xr:uid="{00000000-0005-0000-0000-0000BA170000}"/>
    <cellStyle name="Comma 2 27 5" xfId="1900" xr:uid="{00000000-0005-0000-0000-0000BB170000}"/>
    <cellStyle name="Comma 2 27 5 2" xfId="15368" xr:uid="{00000000-0005-0000-0000-0000BC170000}"/>
    <cellStyle name="Comma 2 27 6" xfId="1901" xr:uid="{00000000-0005-0000-0000-0000BD170000}"/>
    <cellStyle name="Comma 2 27 6 2" xfId="15369" xr:uid="{00000000-0005-0000-0000-0000BE170000}"/>
    <cellStyle name="Comma 2 27 7" xfId="1902" xr:uid="{00000000-0005-0000-0000-0000BF170000}"/>
    <cellStyle name="Comma 2 27 7 2" xfId="15370" xr:uid="{00000000-0005-0000-0000-0000C0170000}"/>
    <cellStyle name="Comma 2 27 8" xfId="1903" xr:uid="{00000000-0005-0000-0000-0000C1170000}"/>
    <cellStyle name="Comma 2 27 8 2" xfId="15371" xr:uid="{00000000-0005-0000-0000-0000C2170000}"/>
    <cellStyle name="Comma 2 27 9" xfId="1904" xr:uid="{00000000-0005-0000-0000-0000C3170000}"/>
    <cellStyle name="Comma 2 27 9 2" xfId="15372" xr:uid="{00000000-0005-0000-0000-0000C4170000}"/>
    <cellStyle name="Comma 2 28" xfId="1905" xr:uid="{00000000-0005-0000-0000-0000C5170000}"/>
    <cellStyle name="Comma 2 28 10" xfId="1906" xr:uid="{00000000-0005-0000-0000-0000C6170000}"/>
    <cellStyle name="Comma 2 28 10 2" xfId="15373" xr:uid="{00000000-0005-0000-0000-0000C7170000}"/>
    <cellStyle name="Comma 2 28 11" xfId="1907" xr:uid="{00000000-0005-0000-0000-0000C8170000}"/>
    <cellStyle name="Comma 2 28 11 2" xfId="15374" xr:uid="{00000000-0005-0000-0000-0000C9170000}"/>
    <cellStyle name="Comma 2 28 11 3" xfId="24706" xr:uid="{00000000-0005-0000-0000-0000CA170000}"/>
    <cellStyle name="Comma 2 28 12" xfId="15375" xr:uid="{00000000-0005-0000-0000-0000CB170000}"/>
    <cellStyle name="Comma 2 28 2" xfId="1908" xr:uid="{00000000-0005-0000-0000-0000CC170000}"/>
    <cellStyle name="Comma 2 28 2 2" xfId="15376" xr:uid="{00000000-0005-0000-0000-0000CD170000}"/>
    <cellStyle name="Comma 2 28 3" xfId="1909" xr:uid="{00000000-0005-0000-0000-0000CE170000}"/>
    <cellStyle name="Comma 2 28 3 2" xfId="15377" xr:uid="{00000000-0005-0000-0000-0000CF170000}"/>
    <cellStyle name="Comma 2 28 4" xfId="1910" xr:uid="{00000000-0005-0000-0000-0000D0170000}"/>
    <cellStyle name="Comma 2 28 4 2" xfId="15378" xr:uid="{00000000-0005-0000-0000-0000D1170000}"/>
    <cellStyle name="Comma 2 28 5" xfId="1911" xr:uid="{00000000-0005-0000-0000-0000D2170000}"/>
    <cellStyle name="Comma 2 28 5 2" xfId="15379" xr:uid="{00000000-0005-0000-0000-0000D3170000}"/>
    <cellStyle name="Comma 2 28 6" xfId="1912" xr:uid="{00000000-0005-0000-0000-0000D4170000}"/>
    <cellStyle name="Comma 2 28 6 2" xfId="15380" xr:uid="{00000000-0005-0000-0000-0000D5170000}"/>
    <cellStyle name="Comma 2 28 7" xfId="1913" xr:uid="{00000000-0005-0000-0000-0000D6170000}"/>
    <cellStyle name="Comma 2 28 7 2" xfId="15381" xr:uid="{00000000-0005-0000-0000-0000D7170000}"/>
    <cellStyle name="Comma 2 28 8" xfId="1914" xr:uid="{00000000-0005-0000-0000-0000D8170000}"/>
    <cellStyle name="Comma 2 28 8 2" xfId="15382" xr:uid="{00000000-0005-0000-0000-0000D9170000}"/>
    <cellStyle name="Comma 2 28 9" xfId="1915" xr:uid="{00000000-0005-0000-0000-0000DA170000}"/>
    <cellStyle name="Comma 2 28 9 2" xfId="15383" xr:uid="{00000000-0005-0000-0000-0000DB170000}"/>
    <cellStyle name="Comma 2 29" xfId="1916" xr:uid="{00000000-0005-0000-0000-0000DC170000}"/>
    <cellStyle name="Comma 2 29 10" xfId="1917" xr:uid="{00000000-0005-0000-0000-0000DD170000}"/>
    <cellStyle name="Comma 2 29 10 2" xfId="15384" xr:uid="{00000000-0005-0000-0000-0000DE170000}"/>
    <cellStyle name="Comma 2 29 11" xfId="1918" xr:uid="{00000000-0005-0000-0000-0000DF170000}"/>
    <cellStyle name="Comma 2 29 11 2" xfId="15385" xr:uid="{00000000-0005-0000-0000-0000E0170000}"/>
    <cellStyle name="Comma 2 29 11 3" xfId="24709" xr:uid="{00000000-0005-0000-0000-0000E1170000}"/>
    <cellStyle name="Comma 2 29 12" xfId="15386" xr:uid="{00000000-0005-0000-0000-0000E2170000}"/>
    <cellStyle name="Comma 2 29 2" xfId="1919" xr:uid="{00000000-0005-0000-0000-0000E3170000}"/>
    <cellStyle name="Comma 2 29 2 2" xfId="15387" xr:uid="{00000000-0005-0000-0000-0000E4170000}"/>
    <cellStyle name="Comma 2 29 3" xfId="1920" xr:uid="{00000000-0005-0000-0000-0000E5170000}"/>
    <cellStyle name="Comma 2 29 3 2" xfId="15388" xr:uid="{00000000-0005-0000-0000-0000E6170000}"/>
    <cellStyle name="Comma 2 29 4" xfId="1921" xr:uid="{00000000-0005-0000-0000-0000E7170000}"/>
    <cellStyle name="Comma 2 29 4 2" xfId="15389" xr:uid="{00000000-0005-0000-0000-0000E8170000}"/>
    <cellStyle name="Comma 2 29 5" xfId="1922" xr:uid="{00000000-0005-0000-0000-0000E9170000}"/>
    <cellStyle name="Comma 2 29 5 2" xfId="15390" xr:uid="{00000000-0005-0000-0000-0000EA170000}"/>
    <cellStyle name="Comma 2 29 6" xfId="1923" xr:uid="{00000000-0005-0000-0000-0000EB170000}"/>
    <cellStyle name="Comma 2 29 6 2" xfId="15391" xr:uid="{00000000-0005-0000-0000-0000EC170000}"/>
    <cellStyle name="Comma 2 29 7" xfId="1924" xr:uid="{00000000-0005-0000-0000-0000ED170000}"/>
    <cellStyle name="Comma 2 29 7 2" xfId="15392" xr:uid="{00000000-0005-0000-0000-0000EE170000}"/>
    <cellStyle name="Comma 2 29 8" xfId="1925" xr:uid="{00000000-0005-0000-0000-0000EF170000}"/>
    <cellStyle name="Comma 2 29 8 2" xfId="15393" xr:uid="{00000000-0005-0000-0000-0000F0170000}"/>
    <cellStyle name="Comma 2 29 9" xfId="1926" xr:uid="{00000000-0005-0000-0000-0000F1170000}"/>
    <cellStyle name="Comma 2 29 9 2" xfId="15394" xr:uid="{00000000-0005-0000-0000-0000F2170000}"/>
    <cellStyle name="Comma 2 3" xfId="1927" xr:uid="{00000000-0005-0000-0000-0000F3170000}"/>
    <cellStyle name="Comma 2 3 10" xfId="15395" xr:uid="{00000000-0005-0000-0000-0000F4170000}"/>
    <cellStyle name="Comma 2 3 10 2" xfId="15396" xr:uid="{00000000-0005-0000-0000-0000F5170000}"/>
    <cellStyle name="Comma 2 3 11" xfId="15397" xr:uid="{00000000-0005-0000-0000-0000F6170000}"/>
    <cellStyle name="Comma 2 3 11 2" xfId="15398" xr:uid="{00000000-0005-0000-0000-0000F7170000}"/>
    <cellStyle name="Comma 2 3 12" xfId="15399" xr:uid="{00000000-0005-0000-0000-0000F8170000}"/>
    <cellStyle name="Comma 2 3 12 2" xfId="15400" xr:uid="{00000000-0005-0000-0000-0000F9170000}"/>
    <cellStyle name="Comma 2 3 13" xfId="15401" xr:uid="{00000000-0005-0000-0000-0000FA170000}"/>
    <cellStyle name="Comma 2 3 13 2" xfId="15402" xr:uid="{00000000-0005-0000-0000-0000FB170000}"/>
    <cellStyle name="Comma 2 3 14" xfId="15403" xr:uid="{00000000-0005-0000-0000-0000FC170000}"/>
    <cellStyle name="Comma 2 3 15" xfId="15404" xr:uid="{00000000-0005-0000-0000-0000FD170000}"/>
    <cellStyle name="Comma 2 3 2" xfId="1928" xr:uid="{00000000-0005-0000-0000-0000FE170000}"/>
    <cellStyle name="Comma 2 3 2 2" xfId="13365" xr:uid="{00000000-0005-0000-0000-0000FF170000}"/>
    <cellStyle name="Comma 2 3 2 2 2" xfId="15405" xr:uid="{00000000-0005-0000-0000-000000180000}"/>
    <cellStyle name="Comma 2 3 3" xfId="1929" xr:uid="{00000000-0005-0000-0000-000001180000}"/>
    <cellStyle name="Comma 2 3 3 2" xfId="13360" xr:uid="{00000000-0005-0000-0000-000002180000}"/>
    <cellStyle name="Comma 2 3 3 2 2" xfId="15406" xr:uid="{00000000-0005-0000-0000-000003180000}"/>
    <cellStyle name="Comma 2 3 4" xfId="7469" xr:uid="{00000000-0005-0000-0000-000004180000}"/>
    <cellStyle name="Comma 2 3 4 2" xfId="15408" xr:uid="{00000000-0005-0000-0000-000005180000}"/>
    <cellStyle name="Comma 2 3 4 3" xfId="15407" xr:uid="{00000000-0005-0000-0000-000006180000}"/>
    <cellStyle name="Comma 2 3 5" xfId="15409" xr:uid="{00000000-0005-0000-0000-000007180000}"/>
    <cellStyle name="Comma 2 3 5 2" xfId="15410" xr:uid="{00000000-0005-0000-0000-000008180000}"/>
    <cellStyle name="Comma 2 3 6" xfId="15411" xr:uid="{00000000-0005-0000-0000-000009180000}"/>
    <cellStyle name="Comma 2 3 6 2" xfId="15412" xr:uid="{00000000-0005-0000-0000-00000A180000}"/>
    <cellStyle name="Comma 2 3 7" xfId="15413" xr:uid="{00000000-0005-0000-0000-00000B180000}"/>
    <cellStyle name="Comma 2 3 7 2" xfId="15414" xr:uid="{00000000-0005-0000-0000-00000C180000}"/>
    <cellStyle name="Comma 2 3 8" xfId="15415" xr:uid="{00000000-0005-0000-0000-00000D180000}"/>
    <cellStyle name="Comma 2 3 8 2" xfId="15416" xr:uid="{00000000-0005-0000-0000-00000E180000}"/>
    <cellStyle name="Comma 2 3 9" xfId="15417" xr:uid="{00000000-0005-0000-0000-00000F180000}"/>
    <cellStyle name="Comma 2 3 9 2" xfId="15418" xr:uid="{00000000-0005-0000-0000-000010180000}"/>
    <cellStyle name="Comma 2 30" xfId="1930" xr:uid="{00000000-0005-0000-0000-000011180000}"/>
    <cellStyle name="Comma 2 30 10" xfId="1931" xr:uid="{00000000-0005-0000-0000-000012180000}"/>
    <cellStyle name="Comma 2 30 10 2" xfId="15419" xr:uid="{00000000-0005-0000-0000-000013180000}"/>
    <cellStyle name="Comma 2 30 11" xfId="1932" xr:uid="{00000000-0005-0000-0000-000014180000}"/>
    <cellStyle name="Comma 2 30 11 2" xfId="15420" xr:uid="{00000000-0005-0000-0000-000015180000}"/>
    <cellStyle name="Comma 2 30 11 3" xfId="24651" xr:uid="{00000000-0005-0000-0000-000016180000}"/>
    <cellStyle name="Comma 2 30 12" xfId="15421" xr:uid="{00000000-0005-0000-0000-000017180000}"/>
    <cellStyle name="Comma 2 30 2" xfId="1933" xr:uid="{00000000-0005-0000-0000-000018180000}"/>
    <cellStyle name="Comma 2 30 2 2" xfId="15422" xr:uid="{00000000-0005-0000-0000-000019180000}"/>
    <cellStyle name="Comma 2 30 3" xfId="1934" xr:uid="{00000000-0005-0000-0000-00001A180000}"/>
    <cellStyle name="Comma 2 30 3 2" xfId="15423" xr:uid="{00000000-0005-0000-0000-00001B180000}"/>
    <cellStyle name="Comma 2 30 4" xfId="1935" xr:uid="{00000000-0005-0000-0000-00001C180000}"/>
    <cellStyle name="Comma 2 30 4 2" xfId="15424" xr:uid="{00000000-0005-0000-0000-00001D180000}"/>
    <cellStyle name="Comma 2 30 5" xfId="1936" xr:uid="{00000000-0005-0000-0000-00001E180000}"/>
    <cellStyle name="Comma 2 30 5 2" xfId="15425" xr:uid="{00000000-0005-0000-0000-00001F180000}"/>
    <cellStyle name="Comma 2 30 6" xfId="1937" xr:uid="{00000000-0005-0000-0000-000020180000}"/>
    <cellStyle name="Comma 2 30 6 2" xfId="15426" xr:uid="{00000000-0005-0000-0000-000021180000}"/>
    <cellStyle name="Comma 2 30 7" xfId="1938" xr:uid="{00000000-0005-0000-0000-000022180000}"/>
    <cellStyle name="Comma 2 30 7 2" xfId="15427" xr:uid="{00000000-0005-0000-0000-000023180000}"/>
    <cellStyle name="Comma 2 30 8" xfId="1939" xr:uid="{00000000-0005-0000-0000-000024180000}"/>
    <cellStyle name="Comma 2 30 8 2" xfId="15428" xr:uid="{00000000-0005-0000-0000-000025180000}"/>
    <cellStyle name="Comma 2 30 9" xfId="1940" xr:uid="{00000000-0005-0000-0000-000026180000}"/>
    <cellStyle name="Comma 2 30 9 2" xfId="15429" xr:uid="{00000000-0005-0000-0000-000027180000}"/>
    <cellStyle name="Comma 2 31" xfId="1941" xr:uid="{00000000-0005-0000-0000-000028180000}"/>
    <cellStyle name="Comma 2 31 10" xfId="1942" xr:uid="{00000000-0005-0000-0000-000029180000}"/>
    <cellStyle name="Comma 2 31 10 2" xfId="15430" xr:uid="{00000000-0005-0000-0000-00002A180000}"/>
    <cellStyle name="Comma 2 31 11" xfId="1943" xr:uid="{00000000-0005-0000-0000-00002B180000}"/>
    <cellStyle name="Comma 2 31 11 2" xfId="15431" xr:uid="{00000000-0005-0000-0000-00002C180000}"/>
    <cellStyle name="Comma 2 31 11 3" xfId="24701" xr:uid="{00000000-0005-0000-0000-00002D180000}"/>
    <cellStyle name="Comma 2 31 12" xfId="15432" xr:uid="{00000000-0005-0000-0000-00002E180000}"/>
    <cellStyle name="Comma 2 31 2" xfId="1944" xr:uid="{00000000-0005-0000-0000-00002F180000}"/>
    <cellStyle name="Comma 2 31 2 2" xfId="15433" xr:uid="{00000000-0005-0000-0000-000030180000}"/>
    <cellStyle name="Comma 2 31 3" xfId="1945" xr:uid="{00000000-0005-0000-0000-000031180000}"/>
    <cellStyle name="Comma 2 31 3 2" xfId="15434" xr:uid="{00000000-0005-0000-0000-000032180000}"/>
    <cellStyle name="Comma 2 31 4" xfId="1946" xr:uid="{00000000-0005-0000-0000-000033180000}"/>
    <cellStyle name="Comma 2 31 4 2" xfId="15435" xr:uid="{00000000-0005-0000-0000-000034180000}"/>
    <cellStyle name="Comma 2 31 5" xfId="1947" xr:uid="{00000000-0005-0000-0000-000035180000}"/>
    <cellStyle name="Comma 2 31 5 2" xfId="15436" xr:uid="{00000000-0005-0000-0000-000036180000}"/>
    <cellStyle name="Comma 2 31 6" xfId="1948" xr:uid="{00000000-0005-0000-0000-000037180000}"/>
    <cellStyle name="Comma 2 31 6 2" xfId="15437" xr:uid="{00000000-0005-0000-0000-000038180000}"/>
    <cellStyle name="Comma 2 31 7" xfId="1949" xr:uid="{00000000-0005-0000-0000-000039180000}"/>
    <cellStyle name="Comma 2 31 7 2" xfId="15438" xr:uid="{00000000-0005-0000-0000-00003A180000}"/>
    <cellStyle name="Comma 2 31 8" xfId="1950" xr:uid="{00000000-0005-0000-0000-00003B180000}"/>
    <cellStyle name="Comma 2 31 8 2" xfId="15439" xr:uid="{00000000-0005-0000-0000-00003C180000}"/>
    <cellStyle name="Comma 2 31 9" xfId="1951" xr:uid="{00000000-0005-0000-0000-00003D180000}"/>
    <cellStyle name="Comma 2 31 9 2" xfId="15440" xr:uid="{00000000-0005-0000-0000-00003E180000}"/>
    <cellStyle name="Comma 2 32" xfId="1952" xr:uid="{00000000-0005-0000-0000-00003F180000}"/>
    <cellStyle name="Comma 2 32 10" xfId="1953" xr:uid="{00000000-0005-0000-0000-000040180000}"/>
    <cellStyle name="Comma 2 32 11" xfId="1954" xr:uid="{00000000-0005-0000-0000-000041180000}"/>
    <cellStyle name="Comma 2 32 11 2" xfId="24627" xr:uid="{00000000-0005-0000-0000-000042180000}"/>
    <cellStyle name="Comma 2 32 12" xfId="15441" xr:uid="{00000000-0005-0000-0000-000043180000}"/>
    <cellStyle name="Comma 2 32 2" xfId="1955" xr:uid="{00000000-0005-0000-0000-000044180000}"/>
    <cellStyle name="Comma 2 32 2 2" xfId="15442" xr:uid="{00000000-0005-0000-0000-000045180000}"/>
    <cellStyle name="Comma 2 32 3" xfId="1956" xr:uid="{00000000-0005-0000-0000-000046180000}"/>
    <cellStyle name="Comma 2 32 3 2" xfId="15443" xr:uid="{00000000-0005-0000-0000-000047180000}"/>
    <cellStyle name="Comma 2 32 4" xfId="1957" xr:uid="{00000000-0005-0000-0000-000048180000}"/>
    <cellStyle name="Comma 2 32 4 2" xfId="15444" xr:uid="{00000000-0005-0000-0000-000049180000}"/>
    <cellStyle name="Comma 2 32 5" xfId="1958" xr:uid="{00000000-0005-0000-0000-00004A180000}"/>
    <cellStyle name="Comma 2 32 5 2" xfId="15445" xr:uid="{00000000-0005-0000-0000-00004B180000}"/>
    <cellStyle name="Comma 2 32 6" xfId="1959" xr:uid="{00000000-0005-0000-0000-00004C180000}"/>
    <cellStyle name="Comma 2 32 6 2" xfId="15446" xr:uid="{00000000-0005-0000-0000-00004D180000}"/>
    <cellStyle name="Comma 2 32 7" xfId="1960" xr:uid="{00000000-0005-0000-0000-00004E180000}"/>
    <cellStyle name="Comma 2 32 7 2" xfId="15447" xr:uid="{00000000-0005-0000-0000-00004F180000}"/>
    <cellStyle name="Comma 2 32 8" xfId="1961" xr:uid="{00000000-0005-0000-0000-000050180000}"/>
    <cellStyle name="Comma 2 32 8 2" xfId="15448" xr:uid="{00000000-0005-0000-0000-000051180000}"/>
    <cellStyle name="Comma 2 32 9" xfId="1962" xr:uid="{00000000-0005-0000-0000-000052180000}"/>
    <cellStyle name="Comma 2 32 9 2" xfId="15449" xr:uid="{00000000-0005-0000-0000-000053180000}"/>
    <cellStyle name="Comma 2 33" xfId="1963" xr:uid="{00000000-0005-0000-0000-000054180000}"/>
    <cellStyle name="Comma 2 33 2" xfId="15450" xr:uid="{00000000-0005-0000-0000-000055180000}"/>
    <cellStyle name="Comma 2 34" xfId="1964" xr:uid="{00000000-0005-0000-0000-000056180000}"/>
    <cellStyle name="Comma 2 34 2" xfId="15451" xr:uid="{00000000-0005-0000-0000-000057180000}"/>
    <cellStyle name="Comma 2 35" xfId="1965" xr:uid="{00000000-0005-0000-0000-000058180000}"/>
    <cellStyle name="Comma 2 35 2" xfId="15452" xr:uid="{00000000-0005-0000-0000-000059180000}"/>
    <cellStyle name="Comma 2 36" xfId="1966" xr:uid="{00000000-0005-0000-0000-00005A180000}"/>
    <cellStyle name="Comma 2 36 2" xfId="15453" xr:uid="{00000000-0005-0000-0000-00005B180000}"/>
    <cellStyle name="Comma 2 37" xfId="1967" xr:uid="{00000000-0005-0000-0000-00005C180000}"/>
    <cellStyle name="Comma 2 37 2" xfId="15454" xr:uid="{00000000-0005-0000-0000-00005D180000}"/>
    <cellStyle name="Comma 2 38" xfId="1968" xr:uid="{00000000-0005-0000-0000-00005E180000}"/>
    <cellStyle name="Comma 2 38 2" xfId="15455" xr:uid="{00000000-0005-0000-0000-00005F180000}"/>
    <cellStyle name="Comma 2 39" xfId="1969" xr:uid="{00000000-0005-0000-0000-000060180000}"/>
    <cellStyle name="Comma 2 39 2" xfId="15456" xr:uid="{00000000-0005-0000-0000-000061180000}"/>
    <cellStyle name="Comma 2 4" xfId="1970" xr:uid="{00000000-0005-0000-0000-000062180000}"/>
    <cellStyle name="Comma 2 4 10" xfId="15457" xr:uid="{00000000-0005-0000-0000-000063180000}"/>
    <cellStyle name="Comma 2 4 10 2" xfId="15458" xr:uid="{00000000-0005-0000-0000-000064180000}"/>
    <cellStyle name="Comma 2 4 11" xfId="15459" xr:uid="{00000000-0005-0000-0000-000065180000}"/>
    <cellStyle name="Comma 2 4 11 2" xfId="15460" xr:uid="{00000000-0005-0000-0000-000066180000}"/>
    <cellStyle name="Comma 2 4 12" xfId="15461" xr:uid="{00000000-0005-0000-0000-000067180000}"/>
    <cellStyle name="Comma 2 4 12 2" xfId="15462" xr:uid="{00000000-0005-0000-0000-000068180000}"/>
    <cellStyle name="Comma 2 4 13" xfId="15463" xr:uid="{00000000-0005-0000-0000-000069180000}"/>
    <cellStyle name="Comma 2 4 13 2" xfId="15464" xr:uid="{00000000-0005-0000-0000-00006A180000}"/>
    <cellStyle name="Comma 2 4 14" xfId="15465" xr:uid="{00000000-0005-0000-0000-00006B180000}"/>
    <cellStyle name="Comma 2 4 15" xfId="15466" xr:uid="{00000000-0005-0000-0000-00006C180000}"/>
    <cellStyle name="Comma 2 4 2" xfId="1971" xr:uid="{00000000-0005-0000-0000-00006D180000}"/>
    <cellStyle name="Comma 2 4 2 2" xfId="15467" xr:uid="{00000000-0005-0000-0000-00006E180000}"/>
    <cellStyle name="Comma 2 4 2 3" xfId="24626" xr:uid="{00000000-0005-0000-0000-00006F180000}"/>
    <cellStyle name="Comma 2 4 3" xfId="1972" xr:uid="{00000000-0005-0000-0000-000070180000}"/>
    <cellStyle name="Comma 2 4 3 2" xfId="15468" xr:uid="{00000000-0005-0000-0000-000071180000}"/>
    <cellStyle name="Comma 2 4 4" xfId="15469" xr:uid="{00000000-0005-0000-0000-000072180000}"/>
    <cellStyle name="Comma 2 4 4 2" xfId="15470" xr:uid="{00000000-0005-0000-0000-000073180000}"/>
    <cellStyle name="Comma 2 4 5" xfId="15471" xr:uid="{00000000-0005-0000-0000-000074180000}"/>
    <cellStyle name="Comma 2 4 5 2" xfId="15472" xr:uid="{00000000-0005-0000-0000-000075180000}"/>
    <cellStyle name="Comma 2 4 6" xfId="15473" xr:uid="{00000000-0005-0000-0000-000076180000}"/>
    <cellStyle name="Comma 2 4 6 2" xfId="15474" xr:uid="{00000000-0005-0000-0000-000077180000}"/>
    <cellStyle name="Comma 2 4 7" xfId="15475" xr:uid="{00000000-0005-0000-0000-000078180000}"/>
    <cellStyle name="Comma 2 4 7 2" xfId="15476" xr:uid="{00000000-0005-0000-0000-000079180000}"/>
    <cellStyle name="Comma 2 4 8" xfId="15477" xr:uid="{00000000-0005-0000-0000-00007A180000}"/>
    <cellStyle name="Comma 2 4 8 2" xfId="15478" xr:uid="{00000000-0005-0000-0000-00007B180000}"/>
    <cellStyle name="Comma 2 4 9" xfId="15479" xr:uid="{00000000-0005-0000-0000-00007C180000}"/>
    <cellStyle name="Comma 2 4 9 2" xfId="15480" xr:uid="{00000000-0005-0000-0000-00007D180000}"/>
    <cellStyle name="Comma 2 40" xfId="1973" xr:uid="{00000000-0005-0000-0000-00007E180000}"/>
    <cellStyle name="Comma 2 40 2" xfId="15481" xr:uid="{00000000-0005-0000-0000-00007F180000}"/>
    <cellStyle name="Comma 2 41" xfId="1974" xr:uid="{00000000-0005-0000-0000-000080180000}"/>
    <cellStyle name="Comma 2 41 2" xfId="15482" xr:uid="{00000000-0005-0000-0000-000081180000}"/>
    <cellStyle name="Comma 2 42" xfId="1975" xr:uid="{00000000-0005-0000-0000-000082180000}"/>
    <cellStyle name="Comma 2 42 2" xfId="15483" xr:uid="{00000000-0005-0000-0000-000083180000}"/>
    <cellStyle name="Comma 2 43" xfId="1976" xr:uid="{00000000-0005-0000-0000-000084180000}"/>
    <cellStyle name="Comma 2 43 2" xfId="15484" xr:uid="{00000000-0005-0000-0000-000085180000}"/>
    <cellStyle name="Comma 2 44" xfId="1977" xr:uid="{00000000-0005-0000-0000-000086180000}"/>
    <cellStyle name="Comma 2 44 2" xfId="15485" xr:uid="{00000000-0005-0000-0000-000087180000}"/>
    <cellStyle name="Comma 2 45" xfId="1978" xr:uid="{00000000-0005-0000-0000-000088180000}"/>
    <cellStyle name="Comma 2 45 2" xfId="15486" xr:uid="{00000000-0005-0000-0000-000089180000}"/>
    <cellStyle name="Comma 2 46" xfId="1979" xr:uid="{00000000-0005-0000-0000-00008A180000}"/>
    <cellStyle name="Comma 2 46 2" xfId="15487" xr:uid="{00000000-0005-0000-0000-00008B180000}"/>
    <cellStyle name="Comma 2 47" xfId="1980" xr:uid="{00000000-0005-0000-0000-00008C180000}"/>
    <cellStyle name="Comma 2 47 2" xfId="15488" xr:uid="{00000000-0005-0000-0000-00008D180000}"/>
    <cellStyle name="Comma 2 48" xfId="1981" xr:uid="{00000000-0005-0000-0000-00008E180000}"/>
    <cellStyle name="Comma 2 48 2" xfId="15489" xr:uid="{00000000-0005-0000-0000-00008F180000}"/>
    <cellStyle name="Comma 2 49" xfId="1982" xr:uid="{00000000-0005-0000-0000-000090180000}"/>
    <cellStyle name="Comma 2 49 2" xfId="15490" xr:uid="{00000000-0005-0000-0000-000091180000}"/>
    <cellStyle name="Comma 2 5" xfId="1983" xr:uid="{00000000-0005-0000-0000-000092180000}"/>
    <cellStyle name="Comma 2 5 10" xfId="15491" xr:uid="{00000000-0005-0000-0000-000093180000}"/>
    <cellStyle name="Comma 2 5 10 2" xfId="15492" xr:uid="{00000000-0005-0000-0000-000094180000}"/>
    <cellStyle name="Comma 2 5 11" xfId="15493" xr:uid="{00000000-0005-0000-0000-000095180000}"/>
    <cellStyle name="Comma 2 5 11 2" xfId="15494" xr:uid="{00000000-0005-0000-0000-000096180000}"/>
    <cellStyle name="Comma 2 5 12" xfId="15495" xr:uid="{00000000-0005-0000-0000-000097180000}"/>
    <cellStyle name="Comma 2 5 12 2" xfId="15496" xr:uid="{00000000-0005-0000-0000-000098180000}"/>
    <cellStyle name="Comma 2 5 13" xfId="15497" xr:uid="{00000000-0005-0000-0000-000099180000}"/>
    <cellStyle name="Comma 2 5 13 2" xfId="15498" xr:uid="{00000000-0005-0000-0000-00009A180000}"/>
    <cellStyle name="Comma 2 5 14" xfId="15499" xr:uid="{00000000-0005-0000-0000-00009B180000}"/>
    <cellStyle name="Comma 2 5 15" xfId="15500" xr:uid="{00000000-0005-0000-0000-00009C180000}"/>
    <cellStyle name="Comma 2 5 2" xfId="1984" xr:uid="{00000000-0005-0000-0000-00009D180000}"/>
    <cellStyle name="Comma 2 5 2 2" xfId="15501" xr:uid="{00000000-0005-0000-0000-00009E180000}"/>
    <cellStyle name="Comma 2 5 2 3" xfId="24674" xr:uid="{00000000-0005-0000-0000-00009F180000}"/>
    <cellStyle name="Comma 2 5 3" xfId="1985" xr:uid="{00000000-0005-0000-0000-0000A0180000}"/>
    <cellStyle name="Comma 2 5 3 2" xfId="15502" xr:uid="{00000000-0005-0000-0000-0000A1180000}"/>
    <cellStyle name="Comma 2 5 4" xfId="15503" xr:uid="{00000000-0005-0000-0000-0000A2180000}"/>
    <cellStyle name="Comma 2 5 4 2" xfId="15504" xr:uid="{00000000-0005-0000-0000-0000A3180000}"/>
    <cellStyle name="Comma 2 5 5" xfId="15505" xr:uid="{00000000-0005-0000-0000-0000A4180000}"/>
    <cellStyle name="Comma 2 5 5 2" xfId="15506" xr:uid="{00000000-0005-0000-0000-0000A5180000}"/>
    <cellStyle name="Comma 2 5 6" xfId="15507" xr:uid="{00000000-0005-0000-0000-0000A6180000}"/>
    <cellStyle name="Comma 2 5 6 2" xfId="15508" xr:uid="{00000000-0005-0000-0000-0000A7180000}"/>
    <cellStyle name="Comma 2 5 7" xfId="15509" xr:uid="{00000000-0005-0000-0000-0000A8180000}"/>
    <cellStyle name="Comma 2 5 7 2" xfId="15510" xr:uid="{00000000-0005-0000-0000-0000A9180000}"/>
    <cellStyle name="Comma 2 5 8" xfId="15511" xr:uid="{00000000-0005-0000-0000-0000AA180000}"/>
    <cellStyle name="Comma 2 5 8 2" xfId="15512" xr:uid="{00000000-0005-0000-0000-0000AB180000}"/>
    <cellStyle name="Comma 2 5 9" xfId="15513" xr:uid="{00000000-0005-0000-0000-0000AC180000}"/>
    <cellStyle name="Comma 2 5 9 2" xfId="15514" xr:uid="{00000000-0005-0000-0000-0000AD180000}"/>
    <cellStyle name="Comma 2 50" xfId="1986" xr:uid="{00000000-0005-0000-0000-0000AE180000}"/>
    <cellStyle name="Comma 2 50 2" xfId="15515" xr:uid="{00000000-0005-0000-0000-0000AF180000}"/>
    <cellStyle name="Comma 2 51" xfId="1987" xr:uid="{00000000-0005-0000-0000-0000B0180000}"/>
    <cellStyle name="Comma 2 51 2" xfId="15516" xr:uid="{00000000-0005-0000-0000-0000B1180000}"/>
    <cellStyle name="Comma 2 52" xfId="1988" xr:uid="{00000000-0005-0000-0000-0000B2180000}"/>
    <cellStyle name="Comma 2 52 2" xfId="15517" xr:uid="{00000000-0005-0000-0000-0000B3180000}"/>
    <cellStyle name="Comma 2 53" xfId="1989" xr:uid="{00000000-0005-0000-0000-0000B4180000}"/>
    <cellStyle name="Comma 2 53 2" xfId="15518" xr:uid="{00000000-0005-0000-0000-0000B5180000}"/>
    <cellStyle name="Comma 2 54" xfId="1990" xr:uid="{00000000-0005-0000-0000-0000B6180000}"/>
    <cellStyle name="Comma 2 54 2" xfId="15519" xr:uid="{00000000-0005-0000-0000-0000B7180000}"/>
    <cellStyle name="Comma 2 55" xfId="1991" xr:uid="{00000000-0005-0000-0000-0000B8180000}"/>
    <cellStyle name="Comma 2 55 2" xfId="15520" xr:uid="{00000000-0005-0000-0000-0000B9180000}"/>
    <cellStyle name="Comma 2 56" xfId="1992" xr:uid="{00000000-0005-0000-0000-0000BA180000}"/>
    <cellStyle name="Comma 2 56 2" xfId="15521" xr:uid="{00000000-0005-0000-0000-0000BB180000}"/>
    <cellStyle name="Comma 2 57" xfId="1993" xr:uid="{00000000-0005-0000-0000-0000BC180000}"/>
    <cellStyle name="Comma 2 57 2" xfId="15522" xr:uid="{00000000-0005-0000-0000-0000BD180000}"/>
    <cellStyle name="Comma 2 58" xfId="1994" xr:uid="{00000000-0005-0000-0000-0000BE180000}"/>
    <cellStyle name="Comma 2 58 2" xfId="15523" xr:uid="{00000000-0005-0000-0000-0000BF180000}"/>
    <cellStyle name="Comma 2 59" xfId="1995" xr:uid="{00000000-0005-0000-0000-0000C0180000}"/>
    <cellStyle name="Comma 2 59 2" xfId="15524" xr:uid="{00000000-0005-0000-0000-0000C1180000}"/>
    <cellStyle name="Comma 2 6" xfId="1996" xr:uid="{00000000-0005-0000-0000-0000C2180000}"/>
    <cellStyle name="Comma 2 6 10" xfId="15525" xr:uid="{00000000-0005-0000-0000-0000C3180000}"/>
    <cellStyle name="Comma 2 6 10 2" xfId="15526" xr:uid="{00000000-0005-0000-0000-0000C4180000}"/>
    <cellStyle name="Comma 2 6 11" xfId="15527" xr:uid="{00000000-0005-0000-0000-0000C5180000}"/>
    <cellStyle name="Comma 2 6 11 2" xfId="15528" xr:uid="{00000000-0005-0000-0000-0000C6180000}"/>
    <cellStyle name="Comma 2 6 12" xfId="15529" xr:uid="{00000000-0005-0000-0000-0000C7180000}"/>
    <cellStyle name="Comma 2 6 12 2" xfId="15530" xr:uid="{00000000-0005-0000-0000-0000C8180000}"/>
    <cellStyle name="Comma 2 6 13" xfId="15531" xr:uid="{00000000-0005-0000-0000-0000C9180000}"/>
    <cellStyle name="Comma 2 6 13 2" xfId="15532" xr:uid="{00000000-0005-0000-0000-0000CA180000}"/>
    <cellStyle name="Comma 2 6 14" xfId="15533" xr:uid="{00000000-0005-0000-0000-0000CB180000}"/>
    <cellStyle name="Comma 2 6 15" xfId="15534" xr:uid="{00000000-0005-0000-0000-0000CC180000}"/>
    <cellStyle name="Comma 2 6 2" xfId="1997" xr:uid="{00000000-0005-0000-0000-0000CD180000}"/>
    <cellStyle name="Comma 2 6 2 2" xfId="1998" xr:uid="{00000000-0005-0000-0000-0000CE180000}"/>
    <cellStyle name="Comma 2 6 2 2 2" xfId="1999" xr:uid="{00000000-0005-0000-0000-0000CF180000}"/>
    <cellStyle name="Comma 2 6 2 2 2 2" xfId="15535" xr:uid="{00000000-0005-0000-0000-0000D0180000}"/>
    <cellStyle name="Comma 2 6 2 2 3" xfId="2000" xr:uid="{00000000-0005-0000-0000-0000D1180000}"/>
    <cellStyle name="Comma 2 6 2 2 3 2" xfId="15536" xr:uid="{00000000-0005-0000-0000-0000D2180000}"/>
    <cellStyle name="Comma 2 6 2 2 4" xfId="18737" xr:uid="{00000000-0005-0000-0000-0000D3180000}"/>
    <cellStyle name="Comma 2 6 2 3" xfId="2001" xr:uid="{00000000-0005-0000-0000-0000D4180000}"/>
    <cellStyle name="Comma 2 6 2 3 2" xfId="15537" xr:uid="{00000000-0005-0000-0000-0000D5180000}"/>
    <cellStyle name="Comma 2 6 2 4" xfId="2002" xr:uid="{00000000-0005-0000-0000-0000D6180000}"/>
    <cellStyle name="Comma 2 6 2 5" xfId="15538" xr:uid="{00000000-0005-0000-0000-0000D7180000}"/>
    <cellStyle name="Comma 2 6 2 6" xfId="17259" xr:uid="{00000000-0005-0000-0000-0000D8180000}"/>
    <cellStyle name="Comma 2 6 3" xfId="2003" xr:uid="{00000000-0005-0000-0000-0000D9180000}"/>
    <cellStyle name="Comma 2 6 3 2" xfId="15539" xr:uid="{00000000-0005-0000-0000-0000DA180000}"/>
    <cellStyle name="Comma 2 6 3 3" xfId="15540" xr:uid="{00000000-0005-0000-0000-0000DB180000}"/>
    <cellStyle name="Comma 2 6 4" xfId="2004" xr:uid="{00000000-0005-0000-0000-0000DC180000}"/>
    <cellStyle name="Comma 2 6 4 2" xfId="15541" xr:uid="{00000000-0005-0000-0000-0000DD180000}"/>
    <cellStyle name="Comma 2 6 4 3" xfId="15542" xr:uid="{00000000-0005-0000-0000-0000DE180000}"/>
    <cellStyle name="Comma 2 6 5" xfId="2005" xr:uid="{00000000-0005-0000-0000-0000DF180000}"/>
    <cellStyle name="Comma 2 6 5 2" xfId="15543" xr:uid="{00000000-0005-0000-0000-0000E0180000}"/>
    <cellStyle name="Comma 2 6 5 3" xfId="15544" xr:uid="{00000000-0005-0000-0000-0000E1180000}"/>
    <cellStyle name="Comma 2 6 6" xfId="2006" xr:uid="{00000000-0005-0000-0000-0000E2180000}"/>
    <cellStyle name="Comma 2 6 6 2" xfId="15545" xr:uid="{00000000-0005-0000-0000-0000E3180000}"/>
    <cellStyle name="Comma 2 6 6 3" xfId="15546" xr:uid="{00000000-0005-0000-0000-0000E4180000}"/>
    <cellStyle name="Comma 2 6 7" xfId="2007" xr:uid="{00000000-0005-0000-0000-0000E5180000}"/>
    <cellStyle name="Comma 2 6 7 2" xfId="15547" xr:uid="{00000000-0005-0000-0000-0000E6180000}"/>
    <cellStyle name="Comma 2 6 7 3" xfId="15548" xr:uid="{00000000-0005-0000-0000-0000E7180000}"/>
    <cellStyle name="Comma 2 6 8" xfId="2008" xr:uid="{00000000-0005-0000-0000-0000E8180000}"/>
    <cellStyle name="Comma 2 6 8 2" xfId="2009" xr:uid="{00000000-0005-0000-0000-0000E9180000}"/>
    <cellStyle name="Comma 2 6 8 2 2" xfId="18744" xr:uid="{00000000-0005-0000-0000-0000EA180000}"/>
    <cellStyle name="Comma 2 6 8 3" xfId="2010" xr:uid="{00000000-0005-0000-0000-0000EB180000}"/>
    <cellStyle name="Comma 2 6 8 4" xfId="15549" xr:uid="{00000000-0005-0000-0000-0000EC180000}"/>
    <cellStyle name="Comma 2 6 8 5" xfId="17277" xr:uid="{00000000-0005-0000-0000-0000ED180000}"/>
    <cellStyle name="Comma 2 6 9" xfId="2011" xr:uid="{00000000-0005-0000-0000-0000EE180000}"/>
    <cellStyle name="Comma 2 6 9 2" xfId="15550" xr:uid="{00000000-0005-0000-0000-0000EF180000}"/>
    <cellStyle name="Comma 2 6 9 3" xfId="15551" xr:uid="{00000000-0005-0000-0000-0000F0180000}"/>
    <cellStyle name="Comma 2 60" xfId="2012" xr:uid="{00000000-0005-0000-0000-0000F1180000}"/>
    <cellStyle name="Comma 2 60 2" xfId="15552" xr:uid="{00000000-0005-0000-0000-0000F2180000}"/>
    <cellStyle name="Comma 2 61" xfId="2013" xr:uid="{00000000-0005-0000-0000-0000F3180000}"/>
    <cellStyle name="Comma 2 61 2" xfId="15553" xr:uid="{00000000-0005-0000-0000-0000F4180000}"/>
    <cellStyle name="Comma 2 62" xfId="2014" xr:uid="{00000000-0005-0000-0000-0000F5180000}"/>
    <cellStyle name="Comma 2 62 2" xfId="15554" xr:uid="{00000000-0005-0000-0000-0000F6180000}"/>
    <cellStyle name="Comma 2 63" xfId="2015" xr:uid="{00000000-0005-0000-0000-0000F7180000}"/>
    <cellStyle name="Comma 2 63 2" xfId="15555" xr:uid="{00000000-0005-0000-0000-0000F8180000}"/>
    <cellStyle name="Comma 2 64" xfId="2016" xr:uid="{00000000-0005-0000-0000-0000F9180000}"/>
    <cellStyle name="Comma 2 64 2" xfId="15556" xr:uid="{00000000-0005-0000-0000-0000FA180000}"/>
    <cellStyle name="Comma 2 65" xfId="2017" xr:uid="{00000000-0005-0000-0000-0000FB180000}"/>
    <cellStyle name="Comma 2 65 2" xfId="15557" xr:uid="{00000000-0005-0000-0000-0000FC180000}"/>
    <cellStyle name="Comma 2 66" xfId="2018" xr:uid="{00000000-0005-0000-0000-0000FD180000}"/>
    <cellStyle name="Comma 2 66 2" xfId="2019" xr:uid="{00000000-0005-0000-0000-0000FE180000}"/>
    <cellStyle name="Comma 2 66 2 2" xfId="25317" xr:uid="{00000000-0005-0000-0000-0000FF180000}"/>
    <cellStyle name="Comma 2 66 3" xfId="15558" xr:uid="{00000000-0005-0000-0000-000000190000}"/>
    <cellStyle name="Comma 2 66 4" xfId="17355" xr:uid="{00000000-0005-0000-0000-000001190000}"/>
    <cellStyle name="Comma 2 67" xfId="2020" xr:uid="{00000000-0005-0000-0000-000002190000}"/>
    <cellStyle name="Comma 2 67 2" xfId="2021" xr:uid="{00000000-0005-0000-0000-000003190000}"/>
    <cellStyle name="Comma 2 67 2 2" xfId="24648" xr:uid="{00000000-0005-0000-0000-000004190000}"/>
    <cellStyle name="Comma 2 67 2 3" xfId="25318" xr:uid="{00000000-0005-0000-0000-000005190000}"/>
    <cellStyle name="Comma 2 67 3" xfId="15559" xr:uid="{00000000-0005-0000-0000-000006190000}"/>
    <cellStyle name="Comma 2 67 4" xfId="17356" xr:uid="{00000000-0005-0000-0000-000007190000}"/>
    <cellStyle name="Comma 2 68" xfId="2022" xr:uid="{00000000-0005-0000-0000-000008190000}"/>
    <cellStyle name="Comma 2 68 2" xfId="2023" xr:uid="{00000000-0005-0000-0000-000009190000}"/>
    <cellStyle name="Comma 2 68 2 2" xfId="25319" xr:uid="{00000000-0005-0000-0000-00000A190000}"/>
    <cellStyle name="Comma 2 68 3" xfId="15560" xr:uid="{00000000-0005-0000-0000-00000B190000}"/>
    <cellStyle name="Comma 2 69" xfId="2024" xr:uid="{00000000-0005-0000-0000-00000C190000}"/>
    <cellStyle name="Comma 2 69 2" xfId="2025" xr:uid="{00000000-0005-0000-0000-00000D190000}"/>
    <cellStyle name="Comma 2 69 2 2" xfId="25320" xr:uid="{00000000-0005-0000-0000-00000E190000}"/>
    <cellStyle name="Comma 2 69 3" xfId="15561" xr:uid="{00000000-0005-0000-0000-00000F190000}"/>
    <cellStyle name="Comma 2 7" xfId="2026" xr:uid="{00000000-0005-0000-0000-000010190000}"/>
    <cellStyle name="Comma 2 7 10" xfId="15562" xr:uid="{00000000-0005-0000-0000-000011190000}"/>
    <cellStyle name="Comma 2 7 10 2" xfId="15563" xr:uid="{00000000-0005-0000-0000-000012190000}"/>
    <cellStyle name="Comma 2 7 11" xfId="15564" xr:uid="{00000000-0005-0000-0000-000013190000}"/>
    <cellStyle name="Comma 2 7 11 2" xfId="15565" xr:uid="{00000000-0005-0000-0000-000014190000}"/>
    <cellStyle name="Comma 2 7 12" xfId="15566" xr:uid="{00000000-0005-0000-0000-000015190000}"/>
    <cellStyle name="Comma 2 7 12 2" xfId="15567" xr:uid="{00000000-0005-0000-0000-000016190000}"/>
    <cellStyle name="Comma 2 7 13" xfId="15568" xr:uid="{00000000-0005-0000-0000-000017190000}"/>
    <cellStyle name="Comma 2 7 13 2" xfId="15569" xr:uid="{00000000-0005-0000-0000-000018190000}"/>
    <cellStyle name="Comma 2 7 14" xfId="15570" xr:uid="{00000000-0005-0000-0000-000019190000}"/>
    <cellStyle name="Comma 2 7 15" xfId="15571" xr:uid="{00000000-0005-0000-0000-00001A190000}"/>
    <cellStyle name="Comma 2 7 2" xfId="15572" xr:uid="{00000000-0005-0000-0000-00001B190000}"/>
    <cellStyle name="Comma 2 7 2 2" xfId="15573" xr:uid="{00000000-0005-0000-0000-00001C190000}"/>
    <cellStyle name="Comma 2 7 2 3" xfId="24689" xr:uid="{00000000-0005-0000-0000-00001D190000}"/>
    <cellStyle name="Comma 2 7 3" xfId="15574" xr:uid="{00000000-0005-0000-0000-00001E190000}"/>
    <cellStyle name="Comma 2 7 3 2" xfId="15575" xr:uid="{00000000-0005-0000-0000-00001F190000}"/>
    <cellStyle name="Comma 2 7 4" xfId="15576" xr:uid="{00000000-0005-0000-0000-000020190000}"/>
    <cellStyle name="Comma 2 7 4 2" xfId="15577" xr:uid="{00000000-0005-0000-0000-000021190000}"/>
    <cellStyle name="Comma 2 7 5" xfId="15578" xr:uid="{00000000-0005-0000-0000-000022190000}"/>
    <cellStyle name="Comma 2 7 5 2" xfId="15579" xr:uid="{00000000-0005-0000-0000-000023190000}"/>
    <cellStyle name="Comma 2 7 6" xfId="15580" xr:uid="{00000000-0005-0000-0000-000024190000}"/>
    <cellStyle name="Comma 2 7 6 2" xfId="15581" xr:uid="{00000000-0005-0000-0000-000025190000}"/>
    <cellStyle name="Comma 2 7 7" xfId="15582" xr:uid="{00000000-0005-0000-0000-000026190000}"/>
    <cellStyle name="Comma 2 7 7 2" xfId="15583" xr:uid="{00000000-0005-0000-0000-000027190000}"/>
    <cellStyle name="Comma 2 7 8" xfId="15584" xr:uid="{00000000-0005-0000-0000-000028190000}"/>
    <cellStyle name="Comma 2 7 8 2" xfId="15585" xr:uid="{00000000-0005-0000-0000-000029190000}"/>
    <cellStyle name="Comma 2 7 9" xfId="15586" xr:uid="{00000000-0005-0000-0000-00002A190000}"/>
    <cellStyle name="Comma 2 7 9 2" xfId="15587" xr:uid="{00000000-0005-0000-0000-00002B190000}"/>
    <cellStyle name="Comma 2 70" xfId="2027" xr:uid="{00000000-0005-0000-0000-00002C190000}"/>
    <cellStyle name="Comma 2 70 2" xfId="2028" xr:uid="{00000000-0005-0000-0000-00002D190000}"/>
    <cellStyle name="Comma 2 70 2 2" xfId="25321" xr:uid="{00000000-0005-0000-0000-00002E190000}"/>
    <cellStyle name="Comma 2 70 3" xfId="15588" xr:uid="{00000000-0005-0000-0000-00002F190000}"/>
    <cellStyle name="Comma 2 71" xfId="2029" xr:uid="{00000000-0005-0000-0000-000030190000}"/>
    <cellStyle name="Comma 2 71 2" xfId="2030" xr:uid="{00000000-0005-0000-0000-000031190000}"/>
    <cellStyle name="Comma 2 71 2 2" xfId="25322" xr:uid="{00000000-0005-0000-0000-000032190000}"/>
    <cellStyle name="Comma 2 71 3" xfId="15589" xr:uid="{00000000-0005-0000-0000-000033190000}"/>
    <cellStyle name="Comma 2 72" xfId="2031" xr:uid="{00000000-0005-0000-0000-000034190000}"/>
    <cellStyle name="Comma 2 73" xfId="2032" xr:uid="{00000000-0005-0000-0000-000035190000}"/>
    <cellStyle name="Comma 2 73 2" xfId="15590" xr:uid="{00000000-0005-0000-0000-000036190000}"/>
    <cellStyle name="Comma 2 73 3" xfId="17965" xr:uid="{00000000-0005-0000-0000-000037190000}"/>
    <cellStyle name="Comma 2 74" xfId="2033" xr:uid="{00000000-0005-0000-0000-000038190000}"/>
    <cellStyle name="Comma 2 74 2" xfId="15591" xr:uid="{00000000-0005-0000-0000-000039190000}"/>
    <cellStyle name="Comma 2 74 3" xfId="17966" xr:uid="{00000000-0005-0000-0000-00003A190000}"/>
    <cellStyle name="Comma 2 75" xfId="2034" xr:uid="{00000000-0005-0000-0000-00003B190000}"/>
    <cellStyle name="Comma 2 75 2" xfId="15592" xr:uid="{00000000-0005-0000-0000-00003C190000}"/>
    <cellStyle name="Comma 2 75 3" xfId="17967" xr:uid="{00000000-0005-0000-0000-00003D190000}"/>
    <cellStyle name="Comma 2 76" xfId="2035" xr:uid="{00000000-0005-0000-0000-00003E190000}"/>
    <cellStyle name="Comma 2 77" xfId="2036" xr:uid="{00000000-0005-0000-0000-00003F190000}"/>
    <cellStyle name="Comma 2 78" xfId="2037" xr:uid="{00000000-0005-0000-0000-000040190000}"/>
    <cellStyle name="Comma 2 79" xfId="2038" xr:uid="{00000000-0005-0000-0000-000041190000}"/>
    <cellStyle name="Comma 2 8" xfId="2039" xr:uid="{00000000-0005-0000-0000-000042190000}"/>
    <cellStyle name="Comma 2 8 10" xfId="15593" xr:uid="{00000000-0005-0000-0000-000043190000}"/>
    <cellStyle name="Comma 2 8 10 2" xfId="15594" xr:uid="{00000000-0005-0000-0000-000044190000}"/>
    <cellStyle name="Comma 2 8 11" xfId="15595" xr:uid="{00000000-0005-0000-0000-000045190000}"/>
    <cellStyle name="Comma 2 8 11 2" xfId="15596" xr:uid="{00000000-0005-0000-0000-000046190000}"/>
    <cellStyle name="Comma 2 8 12" xfId="15597" xr:uid="{00000000-0005-0000-0000-000047190000}"/>
    <cellStyle name="Comma 2 8 12 2" xfId="15598" xr:uid="{00000000-0005-0000-0000-000048190000}"/>
    <cellStyle name="Comma 2 8 13" xfId="15599" xr:uid="{00000000-0005-0000-0000-000049190000}"/>
    <cellStyle name="Comma 2 8 13 2" xfId="15600" xr:uid="{00000000-0005-0000-0000-00004A190000}"/>
    <cellStyle name="Comma 2 8 14" xfId="15601" xr:uid="{00000000-0005-0000-0000-00004B190000}"/>
    <cellStyle name="Comma 2 8 15" xfId="15602" xr:uid="{00000000-0005-0000-0000-00004C190000}"/>
    <cellStyle name="Comma 2 8 2" xfId="15603" xr:uid="{00000000-0005-0000-0000-00004D190000}"/>
    <cellStyle name="Comma 2 8 2 2" xfId="15604" xr:uid="{00000000-0005-0000-0000-00004E190000}"/>
    <cellStyle name="Comma 2 8 2 3" xfId="24732" xr:uid="{00000000-0005-0000-0000-00004F190000}"/>
    <cellStyle name="Comma 2 8 3" xfId="15605" xr:uid="{00000000-0005-0000-0000-000050190000}"/>
    <cellStyle name="Comma 2 8 3 2" xfId="15606" xr:uid="{00000000-0005-0000-0000-000051190000}"/>
    <cellStyle name="Comma 2 8 4" xfId="15607" xr:uid="{00000000-0005-0000-0000-000052190000}"/>
    <cellStyle name="Comma 2 8 4 2" xfId="15608" xr:uid="{00000000-0005-0000-0000-000053190000}"/>
    <cellStyle name="Comma 2 8 5" xfId="15609" xr:uid="{00000000-0005-0000-0000-000054190000}"/>
    <cellStyle name="Comma 2 8 5 2" xfId="15610" xr:uid="{00000000-0005-0000-0000-000055190000}"/>
    <cellStyle name="Comma 2 8 6" xfId="15611" xr:uid="{00000000-0005-0000-0000-000056190000}"/>
    <cellStyle name="Comma 2 8 6 2" xfId="15612" xr:uid="{00000000-0005-0000-0000-000057190000}"/>
    <cellStyle name="Comma 2 8 7" xfId="15613" xr:uid="{00000000-0005-0000-0000-000058190000}"/>
    <cellStyle name="Comma 2 8 7 2" xfId="15614" xr:uid="{00000000-0005-0000-0000-000059190000}"/>
    <cellStyle name="Comma 2 8 8" xfId="15615" xr:uid="{00000000-0005-0000-0000-00005A190000}"/>
    <cellStyle name="Comma 2 8 8 2" xfId="15616" xr:uid="{00000000-0005-0000-0000-00005B190000}"/>
    <cellStyle name="Comma 2 8 9" xfId="15617" xr:uid="{00000000-0005-0000-0000-00005C190000}"/>
    <cellStyle name="Comma 2 8 9 2" xfId="15618" xr:uid="{00000000-0005-0000-0000-00005D190000}"/>
    <cellStyle name="Comma 2 80" xfId="2040" xr:uid="{00000000-0005-0000-0000-00005E190000}"/>
    <cellStyle name="Comma 2 80 2" xfId="15619" xr:uid="{00000000-0005-0000-0000-00005F190000}"/>
    <cellStyle name="Comma 2 80 3" xfId="17968" xr:uid="{00000000-0005-0000-0000-000060190000}"/>
    <cellStyle name="Comma 2 81" xfId="2041" xr:uid="{00000000-0005-0000-0000-000061190000}"/>
    <cellStyle name="Comma 2 82" xfId="2042" xr:uid="{00000000-0005-0000-0000-000062190000}"/>
    <cellStyle name="Comma 2 83" xfId="6315" xr:uid="{00000000-0005-0000-0000-000063190000}"/>
    <cellStyle name="Comma 2 83 2" xfId="15620" xr:uid="{00000000-0005-0000-0000-000064190000}"/>
    <cellStyle name="Comma 2 83 3" xfId="17969" xr:uid="{00000000-0005-0000-0000-000065190000}"/>
    <cellStyle name="Comma 2 83 4" xfId="14537" xr:uid="{00000000-0005-0000-0000-000066190000}"/>
    <cellStyle name="Comma 2 84" xfId="12403" xr:uid="{00000000-0005-0000-0000-000067190000}"/>
    <cellStyle name="Comma 2 84 2" xfId="13856" xr:uid="{00000000-0005-0000-0000-000068190000}"/>
    <cellStyle name="Comma 2 84 3" xfId="15621" xr:uid="{00000000-0005-0000-0000-000069190000}"/>
    <cellStyle name="Comma 2 85" xfId="25481" xr:uid="{00000000-0005-0000-0000-00006A190000}"/>
    <cellStyle name="Comma 2 86" xfId="25629" xr:uid="{00000000-0005-0000-0000-00006B190000}"/>
    <cellStyle name="Comma 2 9" xfId="2043" xr:uid="{00000000-0005-0000-0000-00006C190000}"/>
    <cellStyle name="Comma 2 9 10" xfId="15622" xr:uid="{00000000-0005-0000-0000-00006D190000}"/>
    <cellStyle name="Comma 2 9 10 2" xfId="15623" xr:uid="{00000000-0005-0000-0000-00006E190000}"/>
    <cellStyle name="Comma 2 9 11" xfId="15624" xr:uid="{00000000-0005-0000-0000-00006F190000}"/>
    <cellStyle name="Comma 2 9 11 2" xfId="15625" xr:uid="{00000000-0005-0000-0000-000070190000}"/>
    <cellStyle name="Comma 2 9 12" xfId="15626" xr:uid="{00000000-0005-0000-0000-000071190000}"/>
    <cellStyle name="Comma 2 9 12 2" xfId="15627" xr:uid="{00000000-0005-0000-0000-000072190000}"/>
    <cellStyle name="Comma 2 9 13" xfId="15628" xr:uid="{00000000-0005-0000-0000-000073190000}"/>
    <cellStyle name="Comma 2 9 13 2" xfId="15629" xr:uid="{00000000-0005-0000-0000-000074190000}"/>
    <cellStyle name="Comma 2 9 14" xfId="15630" xr:uid="{00000000-0005-0000-0000-000075190000}"/>
    <cellStyle name="Comma 2 9 15" xfId="15631" xr:uid="{00000000-0005-0000-0000-000076190000}"/>
    <cellStyle name="Comma 2 9 2" xfId="15632" xr:uid="{00000000-0005-0000-0000-000077190000}"/>
    <cellStyle name="Comma 2 9 2 2" xfId="15633" xr:uid="{00000000-0005-0000-0000-000078190000}"/>
    <cellStyle name="Comma 2 9 2 3" xfId="24690" xr:uid="{00000000-0005-0000-0000-000079190000}"/>
    <cellStyle name="Comma 2 9 3" xfId="15634" xr:uid="{00000000-0005-0000-0000-00007A190000}"/>
    <cellStyle name="Comma 2 9 3 2" xfId="15635" xr:uid="{00000000-0005-0000-0000-00007B190000}"/>
    <cellStyle name="Comma 2 9 4" xfId="15636" xr:uid="{00000000-0005-0000-0000-00007C190000}"/>
    <cellStyle name="Comma 2 9 4 2" xfId="15637" xr:uid="{00000000-0005-0000-0000-00007D190000}"/>
    <cellStyle name="Comma 2 9 5" xfId="15638" xr:uid="{00000000-0005-0000-0000-00007E190000}"/>
    <cellStyle name="Comma 2 9 5 2" xfId="15639" xr:uid="{00000000-0005-0000-0000-00007F190000}"/>
    <cellStyle name="Comma 2 9 6" xfId="15640" xr:uid="{00000000-0005-0000-0000-000080190000}"/>
    <cellStyle name="Comma 2 9 6 2" xfId="15641" xr:uid="{00000000-0005-0000-0000-000081190000}"/>
    <cellStyle name="Comma 2 9 7" xfId="15642" xr:uid="{00000000-0005-0000-0000-000082190000}"/>
    <cellStyle name="Comma 2 9 7 2" xfId="15643" xr:uid="{00000000-0005-0000-0000-000083190000}"/>
    <cellStyle name="Comma 2 9 8" xfId="15644" xr:uid="{00000000-0005-0000-0000-000084190000}"/>
    <cellStyle name="Comma 2 9 8 2" xfId="15645" xr:uid="{00000000-0005-0000-0000-000085190000}"/>
    <cellStyle name="Comma 2 9 9" xfId="15646" xr:uid="{00000000-0005-0000-0000-000086190000}"/>
    <cellStyle name="Comma 2 9 9 2" xfId="15647" xr:uid="{00000000-0005-0000-0000-000087190000}"/>
    <cellStyle name="Comma 20" xfId="2044" xr:uid="{00000000-0005-0000-0000-000088190000}"/>
    <cellStyle name="Comma 20 10" xfId="15648" xr:uid="{00000000-0005-0000-0000-000089190000}"/>
    <cellStyle name="Comma 20 10 2" xfId="15649" xr:uid="{00000000-0005-0000-0000-00008A190000}"/>
    <cellStyle name="Comma 20 11" xfId="15650" xr:uid="{00000000-0005-0000-0000-00008B190000}"/>
    <cellStyle name="Comma 20 11 2" xfId="15651" xr:uid="{00000000-0005-0000-0000-00008C190000}"/>
    <cellStyle name="Comma 20 12" xfId="15652" xr:uid="{00000000-0005-0000-0000-00008D190000}"/>
    <cellStyle name="Comma 20 12 2" xfId="15653" xr:uid="{00000000-0005-0000-0000-00008E190000}"/>
    <cellStyle name="Comma 20 13" xfId="15654" xr:uid="{00000000-0005-0000-0000-00008F190000}"/>
    <cellStyle name="Comma 20 13 2" xfId="15655" xr:uid="{00000000-0005-0000-0000-000090190000}"/>
    <cellStyle name="Comma 20 14" xfId="15656" xr:uid="{00000000-0005-0000-0000-000091190000}"/>
    <cellStyle name="Comma 20 14 2" xfId="15657" xr:uid="{00000000-0005-0000-0000-000092190000}"/>
    <cellStyle name="Comma 20 15" xfId="15658" xr:uid="{00000000-0005-0000-0000-000093190000}"/>
    <cellStyle name="Comma 20 15 2" xfId="15659" xr:uid="{00000000-0005-0000-0000-000094190000}"/>
    <cellStyle name="Comma 20 16" xfId="15660" xr:uid="{00000000-0005-0000-0000-000095190000}"/>
    <cellStyle name="Comma 20 16 2" xfId="15661" xr:uid="{00000000-0005-0000-0000-000096190000}"/>
    <cellStyle name="Comma 20 17" xfId="15662" xr:uid="{00000000-0005-0000-0000-000097190000}"/>
    <cellStyle name="Comma 20 17 2" xfId="15663" xr:uid="{00000000-0005-0000-0000-000098190000}"/>
    <cellStyle name="Comma 20 18" xfId="15664" xr:uid="{00000000-0005-0000-0000-000099190000}"/>
    <cellStyle name="Comma 20 18 2" xfId="15665" xr:uid="{00000000-0005-0000-0000-00009A190000}"/>
    <cellStyle name="Comma 20 19" xfId="15666" xr:uid="{00000000-0005-0000-0000-00009B190000}"/>
    <cellStyle name="Comma 20 19 2" xfId="15667" xr:uid="{00000000-0005-0000-0000-00009C190000}"/>
    <cellStyle name="Comma 20 2" xfId="5911" xr:uid="{00000000-0005-0000-0000-00009D190000}"/>
    <cellStyle name="Comma 20 2 2" xfId="7471" xr:uid="{00000000-0005-0000-0000-00009E190000}"/>
    <cellStyle name="Comma 20 2 2 2" xfId="15668" xr:uid="{00000000-0005-0000-0000-00009F190000}"/>
    <cellStyle name="Comma 20 20" xfId="15669" xr:uid="{00000000-0005-0000-0000-0000A0190000}"/>
    <cellStyle name="Comma 20 20 2" xfId="15670" xr:uid="{00000000-0005-0000-0000-0000A1190000}"/>
    <cellStyle name="Comma 20 21" xfId="15671" xr:uid="{00000000-0005-0000-0000-0000A2190000}"/>
    <cellStyle name="Comma 20 21 2" xfId="15672" xr:uid="{00000000-0005-0000-0000-0000A3190000}"/>
    <cellStyle name="Comma 20 22" xfId="15673" xr:uid="{00000000-0005-0000-0000-0000A4190000}"/>
    <cellStyle name="Comma 20 22 2" xfId="15674" xr:uid="{00000000-0005-0000-0000-0000A5190000}"/>
    <cellStyle name="Comma 20 23" xfId="15675" xr:uid="{00000000-0005-0000-0000-0000A6190000}"/>
    <cellStyle name="Comma 20 23 2" xfId="15676" xr:uid="{00000000-0005-0000-0000-0000A7190000}"/>
    <cellStyle name="Comma 20 24" xfId="15677" xr:uid="{00000000-0005-0000-0000-0000A8190000}"/>
    <cellStyle name="Comma 20 24 2" xfId="15678" xr:uid="{00000000-0005-0000-0000-0000A9190000}"/>
    <cellStyle name="Comma 20 25" xfId="15679" xr:uid="{00000000-0005-0000-0000-0000AA190000}"/>
    <cellStyle name="Comma 20 25 2" xfId="15680" xr:uid="{00000000-0005-0000-0000-0000AB190000}"/>
    <cellStyle name="Comma 20 26" xfId="15681" xr:uid="{00000000-0005-0000-0000-0000AC190000}"/>
    <cellStyle name="Comma 20 3" xfId="7470" xr:uid="{00000000-0005-0000-0000-0000AD190000}"/>
    <cellStyle name="Comma 20 3 2" xfId="15683" xr:uid="{00000000-0005-0000-0000-0000AE190000}"/>
    <cellStyle name="Comma 20 3 3" xfId="15682" xr:uid="{00000000-0005-0000-0000-0000AF190000}"/>
    <cellStyle name="Comma 20 3 4" xfId="25628" xr:uid="{00000000-0005-0000-0000-0000B0190000}"/>
    <cellStyle name="Comma 20 4" xfId="13454" xr:uid="{00000000-0005-0000-0000-0000B1190000}"/>
    <cellStyle name="Comma 20 4 2" xfId="15685" xr:uid="{00000000-0005-0000-0000-0000B2190000}"/>
    <cellStyle name="Comma 20 4 3" xfId="15684" xr:uid="{00000000-0005-0000-0000-0000B3190000}"/>
    <cellStyle name="Comma 20 5" xfId="13478" xr:uid="{00000000-0005-0000-0000-0000B4190000}"/>
    <cellStyle name="Comma 20 5 2" xfId="15687" xr:uid="{00000000-0005-0000-0000-0000B5190000}"/>
    <cellStyle name="Comma 20 5 3" xfId="15686" xr:uid="{00000000-0005-0000-0000-0000B6190000}"/>
    <cellStyle name="Comma 20 6" xfId="15688" xr:uid="{00000000-0005-0000-0000-0000B7190000}"/>
    <cellStyle name="Comma 20 6 2" xfId="15689" xr:uid="{00000000-0005-0000-0000-0000B8190000}"/>
    <cellStyle name="Comma 20 7" xfId="15690" xr:uid="{00000000-0005-0000-0000-0000B9190000}"/>
    <cellStyle name="Comma 20 7 2" xfId="15691" xr:uid="{00000000-0005-0000-0000-0000BA190000}"/>
    <cellStyle name="Comma 20 8" xfId="15692" xr:uid="{00000000-0005-0000-0000-0000BB190000}"/>
    <cellStyle name="Comma 20 8 2" xfId="15693" xr:uid="{00000000-0005-0000-0000-0000BC190000}"/>
    <cellStyle name="Comma 20 9" xfId="15694" xr:uid="{00000000-0005-0000-0000-0000BD190000}"/>
    <cellStyle name="Comma 20 9 2" xfId="15695" xr:uid="{00000000-0005-0000-0000-0000BE190000}"/>
    <cellStyle name="Comma 200" xfId="24563" xr:uid="{00000000-0005-0000-0000-0000BF190000}"/>
    <cellStyle name="Comma 201" xfId="18807" xr:uid="{00000000-0005-0000-0000-0000C0190000}"/>
    <cellStyle name="Comma 202" xfId="24605" xr:uid="{00000000-0005-0000-0000-0000C1190000}"/>
    <cellStyle name="Comma 203" xfId="24622" xr:uid="{00000000-0005-0000-0000-0000C2190000}"/>
    <cellStyle name="Comma 204" xfId="24623" xr:uid="{00000000-0005-0000-0000-0000C3190000}"/>
    <cellStyle name="Comma 205" xfId="24734" xr:uid="{00000000-0005-0000-0000-0000C4190000}"/>
    <cellStyle name="Comma 206" xfId="24624" xr:uid="{00000000-0005-0000-0000-0000C5190000}"/>
    <cellStyle name="Comma 207" xfId="24656" xr:uid="{00000000-0005-0000-0000-0000C6190000}"/>
    <cellStyle name="Comma 208" xfId="24654" xr:uid="{00000000-0005-0000-0000-0000C7190000}"/>
    <cellStyle name="Comma 209" xfId="24719" xr:uid="{00000000-0005-0000-0000-0000C8190000}"/>
    <cellStyle name="Comma 21" xfId="2045" xr:uid="{00000000-0005-0000-0000-0000C9190000}"/>
    <cellStyle name="Comma 21 10" xfId="15696" xr:uid="{00000000-0005-0000-0000-0000CA190000}"/>
    <cellStyle name="Comma 21 10 2" xfId="15697" xr:uid="{00000000-0005-0000-0000-0000CB190000}"/>
    <cellStyle name="Comma 21 11" xfId="15698" xr:uid="{00000000-0005-0000-0000-0000CC190000}"/>
    <cellStyle name="Comma 21 11 2" xfId="15699" xr:uid="{00000000-0005-0000-0000-0000CD190000}"/>
    <cellStyle name="Comma 21 12" xfId="15700" xr:uid="{00000000-0005-0000-0000-0000CE190000}"/>
    <cellStyle name="Comma 21 12 2" xfId="15701" xr:uid="{00000000-0005-0000-0000-0000CF190000}"/>
    <cellStyle name="Comma 21 13" xfId="15702" xr:uid="{00000000-0005-0000-0000-0000D0190000}"/>
    <cellStyle name="Comma 21 13 2" xfId="15703" xr:uid="{00000000-0005-0000-0000-0000D1190000}"/>
    <cellStyle name="Comma 21 14" xfId="15704" xr:uid="{00000000-0005-0000-0000-0000D2190000}"/>
    <cellStyle name="Comma 21 14 2" xfId="15705" xr:uid="{00000000-0005-0000-0000-0000D3190000}"/>
    <cellStyle name="Comma 21 15" xfId="15706" xr:uid="{00000000-0005-0000-0000-0000D4190000}"/>
    <cellStyle name="Comma 21 15 2" xfId="15707" xr:uid="{00000000-0005-0000-0000-0000D5190000}"/>
    <cellStyle name="Comma 21 16" xfId="15708" xr:uid="{00000000-0005-0000-0000-0000D6190000}"/>
    <cellStyle name="Comma 21 16 2" xfId="15709" xr:uid="{00000000-0005-0000-0000-0000D7190000}"/>
    <cellStyle name="Comma 21 17" xfId="15710" xr:uid="{00000000-0005-0000-0000-0000D8190000}"/>
    <cellStyle name="Comma 21 17 2" xfId="15711" xr:uid="{00000000-0005-0000-0000-0000D9190000}"/>
    <cellStyle name="Comma 21 18" xfId="15712" xr:uid="{00000000-0005-0000-0000-0000DA190000}"/>
    <cellStyle name="Comma 21 18 2" xfId="15713" xr:uid="{00000000-0005-0000-0000-0000DB190000}"/>
    <cellStyle name="Comma 21 19" xfId="15714" xr:uid="{00000000-0005-0000-0000-0000DC190000}"/>
    <cellStyle name="Comma 21 19 2" xfId="15715" xr:uid="{00000000-0005-0000-0000-0000DD190000}"/>
    <cellStyle name="Comma 21 2" xfId="5912" xr:uid="{00000000-0005-0000-0000-0000DE190000}"/>
    <cellStyle name="Comma 21 2 2" xfId="7473" xr:uid="{00000000-0005-0000-0000-0000DF190000}"/>
    <cellStyle name="Comma 21 2 2 2" xfId="15716" xr:uid="{00000000-0005-0000-0000-0000E0190000}"/>
    <cellStyle name="Comma 21 20" xfId="15717" xr:uid="{00000000-0005-0000-0000-0000E1190000}"/>
    <cellStyle name="Comma 21 20 2" xfId="15718" xr:uid="{00000000-0005-0000-0000-0000E2190000}"/>
    <cellStyle name="Comma 21 21" xfId="15719" xr:uid="{00000000-0005-0000-0000-0000E3190000}"/>
    <cellStyle name="Comma 21 21 2" xfId="15720" xr:uid="{00000000-0005-0000-0000-0000E4190000}"/>
    <cellStyle name="Comma 21 22" xfId="15721" xr:uid="{00000000-0005-0000-0000-0000E5190000}"/>
    <cellStyle name="Comma 21 22 2" xfId="15722" xr:uid="{00000000-0005-0000-0000-0000E6190000}"/>
    <cellStyle name="Comma 21 23" xfId="15723" xr:uid="{00000000-0005-0000-0000-0000E7190000}"/>
    <cellStyle name="Comma 21 23 2" xfId="15724" xr:uid="{00000000-0005-0000-0000-0000E8190000}"/>
    <cellStyle name="Comma 21 24" xfId="15725" xr:uid="{00000000-0005-0000-0000-0000E9190000}"/>
    <cellStyle name="Comma 21 24 2" xfId="15726" xr:uid="{00000000-0005-0000-0000-0000EA190000}"/>
    <cellStyle name="Comma 21 25" xfId="15727" xr:uid="{00000000-0005-0000-0000-0000EB190000}"/>
    <cellStyle name="Comma 21 25 2" xfId="15728" xr:uid="{00000000-0005-0000-0000-0000EC190000}"/>
    <cellStyle name="Comma 21 26" xfId="15729" xr:uid="{00000000-0005-0000-0000-0000ED190000}"/>
    <cellStyle name="Comma 21 27" xfId="18822" xr:uid="{00000000-0005-0000-0000-0000EE190000}"/>
    <cellStyle name="Comma 21 28" xfId="24643" xr:uid="{00000000-0005-0000-0000-0000EF190000}"/>
    <cellStyle name="Comma 21 3" xfId="7472" xr:uid="{00000000-0005-0000-0000-0000F0190000}"/>
    <cellStyle name="Comma 21 3 2" xfId="15731" xr:uid="{00000000-0005-0000-0000-0000F1190000}"/>
    <cellStyle name="Comma 21 3 3" xfId="15730" xr:uid="{00000000-0005-0000-0000-0000F2190000}"/>
    <cellStyle name="Comma 21 4" xfId="13479" xr:uid="{00000000-0005-0000-0000-0000F3190000}"/>
    <cellStyle name="Comma 21 4 2" xfId="15733" xr:uid="{00000000-0005-0000-0000-0000F4190000}"/>
    <cellStyle name="Comma 21 4 3" xfId="15732" xr:uid="{00000000-0005-0000-0000-0000F5190000}"/>
    <cellStyle name="Comma 21 5" xfId="13471" xr:uid="{00000000-0005-0000-0000-0000F6190000}"/>
    <cellStyle name="Comma 21 5 2" xfId="15735" xr:uid="{00000000-0005-0000-0000-0000F7190000}"/>
    <cellStyle name="Comma 21 5 3" xfId="15734" xr:uid="{00000000-0005-0000-0000-0000F8190000}"/>
    <cellStyle name="Comma 21 6" xfId="13999" xr:uid="{00000000-0005-0000-0000-0000F9190000}"/>
    <cellStyle name="Comma 21 6 2" xfId="15737" xr:uid="{00000000-0005-0000-0000-0000FA190000}"/>
    <cellStyle name="Comma 21 6 3" xfId="15736" xr:uid="{00000000-0005-0000-0000-0000FB190000}"/>
    <cellStyle name="Comma 21 7" xfId="15738" xr:uid="{00000000-0005-0000-0000-0000FC190000}"/>
    <cellStyle name="Comma 21 7 2" xfId="15739" xr:uid="{00000000-0005-0000-0000-0000FD190000}"/>
    <cellStyle name="Comma 21 8" xfId="15740" xr:uid="{00000000-0005-0000-0000-0000FE190000}"/>
    <cellStyle name="Comma 21 8 2" xfId="15741" xr:uid="{00000000-0005-0000-0000-0000FF190000}"/>
    <cellStyle name="Comma 21 9" xfId="15742" xr:uid="{00000000-0005-0000-0000-0000001A0000}"/>
    <cellStyle name="Comma 21 9 2" xfId="15743" xr:uid="{00000000-0005-0000-0000-0000011A0000}"/>
    <cellStyle name="Comma 210" xfId="24720" xr:uid="{00000000-0005-0000-0000-0000021A0000}"/>
    <cellStyle name="Comma 211" xfId="24649" xr:uid="{00000000-0005-0000-0000-0000031A0000}"/>
    <cellStyle name="Comma 212" xfId="24650" xr:uid="{00000000-0005-0000-0000-0000041A0000}"/>
    <cellStyle name="Comma 213" xfId="24815" xr:uid="{00000000-0005-0000-0000-0000051A0000}"/>
    <cellStyle name="Comma 214" xfId="25111" xr:uid="{00000000-0005-0000-0000-0000061A0000}"/>
    <cellStyle name="Comma 215" xfId="25115" xr:uid="{00000000-0005-0000-0000-0000071A0000}"/>
    <cellStyle name="Comma 216" xfId="25135" xr:uid="{00000000-0005-0000-0000-0000081A0000}"/>
    <cellStyle name="Comma 217" xfId="24783" xr:uid="{00000000-0005-0000-0000-0000091A0000}"/>
    <cellStyle name="Comma 218" xfId="24797" xr:uid="{00000000-0005-0000-0000-00000A1A0000}"/>
    <cellStyle name="Comma 219" xfId="24799" xr:uid="{00000000-0005-0000-0000-00000B1A0000}"/>
    <cellStyle name="Comma 22" xfId="2046" xr:uid="{00000000-0005-0000-0000-00000C1A0000}"/>
    <cellStyle name="Comma 22 10" xfId="15744" xr:uid="{00000000-0005-0000-0000-00000D1A0000}"/>
    <cellStyle name="Comma 22 10 2" xfId="15745" xr:uid="{00000000-0005-0000-0000-00000E1A0000}"/>
    <cellStyle name="Comma 22 11" xfId="15746" xr:uid="{00000000-0005-0000-0000-00000F1A0000}"/>
    <cellStyle name="Comma 22 11 2" xfId="15747" xr:uid="{00000000-0005-0000-0000-0000101A0000}"/>
    <cellStyle name="Comma 22 12" xfId="15748" xr:uid="{00000000-0005-0000-0000-0000111A0000}"/>
    <cellStyle name="Comma 22 12 2" xfId="15749" xr:uid="{00000000-0005-0000-0000-0000121A0000}"/>
    <cellStyle name="Comma 22 13" xfId="15750" xr:uid="{00000000-0005-0000-0000-0000131A0000}"/>
    <cellStyle name="Comma 22 13 2" xfId="15751" xr:uid="{00000000-0005-0000-0000-0000141A0000}"/>
    <cellStyle name="Comma 22 14" xfId="15752" xr:uid="{00000000-0005-0000-0000-0000151A0000}"/>
    <cellStyle name="Comma 22 14 2" xfId="15753" xr:uid="{00000000-0005-0000-0000-0000161A0000}"/>
    <cellStyle name="Comma 22 15" xfId="15754" xr:uid="{00000000-0005-0000-0000-0000171A0000}"/>
    <cellStyle name="Comma 22 15 2" xfId="15755" xr:uid="{00000000-0005-0000-0000-0000181A0000}"/>
    <cellStyle name="Comma 22 16" xfId="15756" xr:uid="{00000000-0005-0000-0000-0000191A0000}"/>
    <cellStyle name="Comma 22 16 2" xfId="15757" xr:uid="{00000000-0005-0000-0000-00001A1A0000}"/>
    <cellStyle name="Comma 22 17" xfId="15758" xr:uid="{00000000-0005-0000-0000-00001B1A0000}"/>
    <cellStyle name="Comma 22 17 2" xfId="15759" xr:uid="{00000000-0005-0000-0000-00001C1A0000}"/>
    <cellStyle name="Comma 22 18" xfId="15760" xr:uid="{00000000-0005-0000-0000-00001D1A0000}"/>
    <cellStyle name="Comma 22 18 2" xfId="15761" xr:uid="{00000000-0005-0000-0000-00001E1A0000}"/>
    <cellStyle name="Comma 22 19" xfId="15762" xr:uid="{00000000-0005-0000-0000-00001F1A0000}"/>
    <cellStyle name="Comma 22 19 2" xfId="15763" xr:uid="{00000000-0005-0000-0000-0000201A0000}"/>
    <cellStyle name="Comma 22 2" xfId="5913" xr:uid="{00000000-0005-0000-0000-0000211A0000}"/>
    <cellStyle name="Comma 22 2 2" xfId="7475" xr:uid="{00000000-0005-0000-0000-0000221A0000}"/>
    <cellStyle name="Comma 22 2 2 2" xfId="15764" xr:uid="{00000000-0005-0000-0000-0000231A0000}"/>
    <cellStyle name="Comma 22 20" xfId="15765" xr:uid="{00000000-0005-0000-0000-0000241A0000}"/>
    <cellStyle name="Comma 22 20 2" xfId="15766" xr:uid="{00000000-0005-0000-0000-0000251A0000}"/>
    <cellStyle name="Comma 22 21" xfId="15767" xr:uid="{00000000-0005-0000-0000-0000261A0000}"/>
    <cellStyle name="Comma 22 21 2" xfId="15768" xr:uid="{00000000-0005-0000-0000-0000271A0000}"/>
    <cellStyle name="Comma 22 22" xfId="15769" xr:uid="{00000000-0005-0000-0000-0000281A0000}"/>
    <cellStyle name="Comma 22 22 2" xfId="15770" xr:uid="{00000000-0005-0000-0000-0000291A0000}"/>
    <cellStyle name="Comma 22 23" xfId="15771" xr:uid="{00000000-0005-0000-0000-00002A1A0000}"/>
    <cellStyle name="Comma 22 23 2" xfId="15772" xr:uid="{00000000-0005-0000-0000-00002B1A0000}"/>
    <cellStyle name="Comma 22 24" xfId="15773" xr:uid="{00000000-0005-0000-0000-00002C1A0000}"/>
    <cellStyle name="Comma 22 24 2" xfId="15774" xr:uid="{00000000-0005-0000-0000-00002D1A0000}"/>
    <cellStyle name="Comma 22 25" xfId="15775" xr:uid="{00000000-0005-0000-0000-00002E1A0000}"/>
    <cellStyle name="Comma 22 25 2" xfId="15776" xr:uid="{00000000-0005-0000-0000-00002F1A0000}"/>
    <cellStyle name="Comma 22 26" xfId="15777" xr:uid="{00000000-0005-0000-0000-0000301A0000}"/>
    <cellStyle name="Comma 22 3" xfId="7474" xr:uid="{00000000-0005-0000-0000-0000311A0000}"/>
    <cellStyle name="Comma 22 3 2" xfId="15779" xr:uid="{00000000-0005-0000-0000-0000321A0000}"/>
    <cellStyle name="Comma 22 3 3" xfId="15778" xr:uid="{00000000-0005-0000-0000-0000331A0000}"/>
    <cellStyle name="Comma 22 4" xfId="15780" xr:uid="{00000000-0005-0000-0000-0000341A0000}"/>
    <cellStyle name="Comma 22 4 2" xfId="15781" xr:uid="{00000000-0005-0000-0000-0000351A0000}"/>
    <cellStyle name="Comma 22 5" xfId="15782" xr:uid="{00000000-0005-0000-0000-0000361A0000}"/>
    <cellStyle name="Comma 22 5 2" xfId="15783" xr:uid="{00000000-0005-0000-0000-0000371A0000}"/>
    <cellStyle name="Comma 22 6" xfId="15784" xr:uid="{00000000-0005-0000-0000-0000381A0000}"/>
    <cellStyle name="Comma 22 6 2" xfId="15785" xr:uid="{00000000-0005-0000-0000-0000391A0000}"/>
    <cellStyle name="Comma 22 7" xfId="15786" xr:uid="{00000000-0005-0000-0000-00003A1A0000}"/>
    <cellStyle name="Comma 22 7 2" xfId="15787" xr:uid="{00000000-0005-0000-0000-00003B1A0000}"/>
    <cellStyle name="Comma 22 8" xfId="15788" xr:uid="{00000000-0005-0000-0000-00003C1A0000}"/>
    <cellStyle name="Comma 22 8 2" xfId="15789" xr:uid="{00000000-0005-0000-0000-00003D1A0000}"/>
    <cellStyle name="Comma 22 9" xfId="15790" xr:uid="{00000000-0005-0000-0000-00003E1A0000}"/>
    <cellStyle name="Comma 22 9 2" xfId="15791" xr:uid="{00000000-0005-0000-0000-00003F1A0000}"/>
    <cellStyle name="Comma 220" xfId="25134" xr:uid="{00000000-0005-0000-0000-0000401A0000}"/>
    <cellStyle name="Comma 221" xfId="24804" xr:uid="{00000000-0005-0000-0000-0000411A0000}"/>
    <cellStyle name="Comma 222" xfId="24788" xr:uid="{00000000-0005-0000-0000-0000421A0000}"/>
    <cellStyle name="Comma 223" xfId="25205" xr:uid="{00000000-0005-0000-0000-0000431A0000}"/>
    <cellStyle name="Comma 224" xfId="25116" xr:uid="{00000000-0005-0000-0000-0000441A0000}"/>
    <cellStyle name="Comma 225" xfId="25056" xr:uid="{00000000-0005-0000-0000-0000451A0000}"/>
    <cellStyle name="Comma 226" xfId="24803" xr:uid="{00000000-0005-0000-0000-0000461A0000}"/>
    <cellStyle name="Comma 227" xfId="24802" xr:uid="{00000000-0005-0000-0000-0000471A0000}"/>
    <cellStyle name="Comma 228" xfId="25128" xr:uid="{00000000-0005-0000-0000-0000481A0000}"/>
    <cellStyle name="Comma 229" xfId="25136" xr:uid="{00000000-0005-0000-0000-0000491A0000}"/>
    <cellStyle name="Comma 23" xfId="2047" xr:uid="{00000000-0005-0000-0000-00004A1A0000}"/>
    <cellStyle name="Comma 23 2" xfId="5914" xr:uid="{00000000-0005-0000-0000-00004B1A0000}"/>
    <cellStyle name="Comma 23 2 2" xfId="7477" xr:uid="{00000000-0005-0000-0000-00004C1A0000}"/>
    <cellStyle name="Comma 23 2 2 2" xfId="18717" xr:uid="{00000000-0005-0000-0000-00004D1A0000}"/>
    <cellStyle name="Comma 23 3" xfId="7476" xr:uid="{00000000-0005-0000-0000-00004E1A0000}"/>
    <cellStyle name="Comma 23 3 2" xfId="17205" xr:uid="{00000000-0005-0000-0000-00004F1A0000}"/>
    <cellStyle name="Comma 230" xfId="25230" xr:uid="{00000000-0005-0000-0000-0000501A0000}"/>
    <cellStyle name="Comma 231" xfId="25263" xr:uid="{00000000-0005-0000-0000-0000511A0000}"/>
    <cellStyle name="Comma 232" xfId="25256" xr:uid="{00000000-0005-0000-0000-0000521A0000}"/>
    <cellStyle name="Comma 233" xfId="25229" xr:uid="{00000000-0005-0000-0000-0000531A0000}"/>
    <cellStyle name="Comma 234" xfId="25264" xr:uid="{00000000-0005-0000-0000-0000541A0000}"/>
    <cellStyle name="Comma 235" xfId="25213" xr:uid="{00000000-0005-0000-0000-0000551A0000}"/>
    <cellStyle name="Comma 236" xfId="25298" xr:uid="{00000000-0005-0000-0000-0000561A0000}"/>
    <cellStyle name="Comma 237" xfId="25315" xr:uid="{00000000-0005-0000-0000-0000571A0000}"/>
    <cellStyle name="Comma 238" xfId="25303" xr:uid="{00000000-0005-0000-0000-0000581A0000}"/>
    <cellStyle name="Comma 239" xfId="25313" xr:uid="{00000000-0005-0000-0000-0000591A0000}"/>
    <cellStyle name="Comma 24" xfId="2048" xr:uid="{00000000-0005-0000-0000-00005A1A0000}"/>
    <cellStyle name="Comma 24 2" xfId="5915" xr:uid="{00000000-0005-0000-0000-00005B1A0000}"/>
    <cellStyle name="Comma 24 2 2" xfId="18718" xr:uid="{00000000-0005-0000-0000-00005C1A0000}"/>
    <cellStyle name="Comma 24 3" xfId="17206" xr:uid="{00000000-0005-0000-0000-00005D1A0000}"/>
    <cellStyle name="Comma 24 4" xfId="25422" xr:uid="{00000000-0005-0000-0000-00005E1A0000}"/>
    <cellStyle name="Comma 240" xfId="25632" xr:uid="{916B9C22-0F04-4E9C-AEFF-E494A7AACA82}"/>
    <cellStyle name="Comma 241" xfId="25633" xr:uid="{621A6A3C-1AF3-4AEB-9DC9-EF3A96A5A087}"/>
    <cellStyle name="Comma 25" xfId="2049" xr:uid="{00000000-0005-0000-0000-00005F1A0000}"/>
    <cellStyle name="Comma 25 2" xfId="5916" xr:uid="{00000000-0005-0000-0000-0000601A0000}"/>
    <cellStyle name="Comma 25 2 2" xfId="7479" xr:uid="{00000000-0005-0000-0000-0000611A0000}"/>
    <cellStyle name="Comma 25 2 2 2" xfId="18719" xr:uid="{00000000-0005-0000-0000-0000621A0000}"/>
    <cellStyle name="Comma 25 3" xfId="7478" xr:uid="{00000000-0005-0000-0000-0000631A0000}"/>
    <cellStyle name="Comma 25 3 2" xfId="17215" xr:uid="{00000000-0005-0000-0000-0000641A0000}"/>
    <cellStyle name="Comma 26" xfId="2050" xr:uid="{00000000-0005-0000-0000-0000651A0000}"/>
    <cellStyle name="Comma 26 2" xfId="5917" xr:uid="{00000000-0005-0000-0000-0000661A0000}"/>
    <cellStyle name="Comma 26 2 2" xfId="7481" xr:uid="{00000000-0005-0000-0000-0000671A0000}"/>
    <cellStyle name="Comma 26 2 2 2" xfId="18721" xr:uid="{00000000-0005-0000-0000-0000681A0000}"/>
    <cellStyle name="Comma 26 3" xfId="7480" xr:uid="{00000000-0005-0000-0000-0000691A0000}"/>
    <cellStyle name="Comma 26 3 2" xfId="17219" xr:uid="{00000000-0005-0000-0000-00006A1A0000}"/>
    <cellStyle name="Comma 27" xfId="2051" xr:uid="{00000000-0005-0000-0000-00006B1A0000}"/>
    <cellStyle name="Comma 27 2" xfId="5918" xr:uid="{00000000-0005-0000-0000-00006C1A0000}"/>
    <cellStyle name="Comma 27 2 2" xfId="18723" xr:uid="{00000000-0005-0000-0000-00006D1A0000}"/>
    <cellStyle name="Comma 27 3" xfId="17223" xr:uid="{00000000-0005-0000-0000-00006E1A0000}"/>
    <cellStyle name="Comma 27 4" xfId="25466" xr:uid="{00000000-0005-0000-0000-00006F1A0000}"/>
    <cellStyle name="Comma 28" xfId="2052" xr:uid="{00000000-0005-0000-0000-0000701A0000}"/>
    <cellStyle name="Comma 28 2" xfId="2053" xr:uid="{00000000-0005-0000-0000-0000711A0000}"/>
    <cellStyle name="Comma 28 2 2" xfId="7483" xr:uid="{00000000-0005-0000-0000-0000721A0000}"/>
    <cellStyle name="Comma 28 2 2 2" xfId="15792" xr:uid="{00000000-0005-0000-0000-0000731A0000}"/>
    <cellStyle name="Comma 28 2 3" xfId="18725" xr:uid="{00000000-0005-0000-0000-0000741A0000}"/>
    <cellStyle name="Comma 28 3" xfId="7482" xr:uid="{00000000-0005-0000-0000-0000751A0000}"/>
    <cellStyle name="Comma 28 3 2" xfId="15793" xr:uid="{00000000-0005-0000-0000-0000761A0000}"/>
    <cellStyle name="Comma 28 4" xfId="17228" xr:uid="{00000000-0005-0000-0000-0000771A0000}"/>
    <cellStyle name="Comma 29" xfId="2054" xr:uid="{00000000-0005-0000-0000-0000781A0000}"/>
    <cellStyle name="Comma 29 2" xfId="5919" xr:uid="{00000000-0005-0000-0000-0000791A0000}"/>
    <cellStyle name="Comma 29 2 2" xfId="18727" xr:uid="{00000000-0005-0000-0000-00007A1A0000}"/>
    <cellStyle name="Comma 29 3" xfId="17233" xr:uid="{00000000-0005-0000-0000-00007B1A0000}"/>
    <cellStyle name="Comma 29 4" xfId="25472" xr:uid="{00000000-0005-0000-0000-00007C1A0000}"/>
    <cellStyle name="Comma 3" xfId="2055" xr:uid="{00000000-0005-0000-0000-00007D1A0000}"/>
    <cellStyle name="Comma 3 10" xfId="2056" xr:uid="{00000000-0005-0000-0000-00007E1A0000}"/>
    <cellStyle name="Comma 3 10 2" xfId="2057" xr:uid="{00000000-0005-0000-0000-00007F1A0000}"/>
    <cellStyle name="Comma 3 10 2 2" xfId="17357" xr:uid="{00000000-0005-0000-0000-0000801A0000}"/>
    <cellStyle name="Comma 3 10 2 3" xfId="25323" xr:uid="{00000000-0005-0000-0000-0000811A0000}"/>
    <cellStyle name="Comma 3 10 3" xfId="2058" xr:uid="{00000000-0005-0000-0000-0000821A0000}"/>
    <cellStyle name="Comma 3 10 3 2" xfId="18732" xr:uid="{00000000-0005-0000-0000-0000831A0000}"/>
    <cellStyle name="Comma 3 10 4" xfId="15794" xr:uid="{00000000-0005-0000-0000-0000841A0000}"/>
    <cellStyle name="Comma 3 10 5" xfId="17245" xr:uid="{00000000-0005-0000-0000-0000851A0000}"/>
    <cellStyle name="Comma 3 11" xfId="2059" xr:uid="{00000000-0005-0000-0000-0000861A0000}"/>
    <cellStyle name="Comma 3 11 2" xfId="2060" xr:uid="{00000000-0005-0000-0000-0000871A0000}"/>
    <cellStyle name="Comma 3 11 2 2" xfId="17358" xr:uid="{00000000-0005-0000-0000-0000881A0000}"/>
    <cellStyle name="Comma 3 11 2 3" xfId="25324" xr:uid="{00000000-0005-0000-0000-0000891A0000}"/>
    <cellStyle name="Comma 3 11 3" xfId="2061" xr:uid="{00000000-0005-0000-0000-00008A1A0000}"/>
    <cellStyle name="Comma 3 11 3 2" xfId="18734" xr:uid="{00000000-0005-0000-0000-00008B1A0000}"/>
    <cellStyle name="Comma 3 11 4" xfId="15795" xr:uid="{00000000-0005-0000-0000-00008C1A0000}"/>
    <cellStyle name="Comma 3 11 5" xfId="17250" xr:uid="{00000000-0005-0000-0000-00008D1A0000}"/>
    <cellStyle name="Comma 3 12" xfId="2062" xr:uid="{00000000-0005-0000-0000-00008E1A0000}"/>
    <cellStyle name="Comma 3 12 2" xfId="2063" xr:uid="{00000000-0005-0000-0000-00008F1A0000}"/>
    <cellStyle name="Comma 3 12 2 2" xfId="17359" xr:uid="{00000000-0005-0000-0000-0000901A0000}"/>
    <cellStyle name="Comma 3 12 2 3" xfId="25325" xr:uid="{00000000-0005-0000-0000-0000911A0000}"/>
    <cellStyle name="Comma 3 12 3" xfId="15796" xr:uid="{00000000-0005-0000-0000-0000921A0000}"/>
    <cellStyle name="Comma 3 12 4" xfId="15797" xr:uid="{00000000-0005-0000-0000-0000931A0000}"/>
    <cellStyle name="Comma 3 13" xfId="2064" xr:uid="{00000000-0005-0000-0000-0000941A0000}"/>
    <cellStyle name="Comma 3 13 2" xfId="15798" xr:uid="{00000000-0005-0000-0000-0000951A0000}"/>
    <cellStyle name="Comma 3 13 3" xfId="15799" xr:uid="{00000000-0005-0000-0000-0000961A0000}"/>
    <cellStyle name="Comma 3 13 4" xfId="15800" xr:uid="{00000000-0005-0000-0000-0000971A0000}"/>
    <cellStyle name="Comma 3 14" xfId="2065" xr:uid="{00000000-0005-0000-0000-0000981A0000}"/>
    <cellStyle name="Comma 3 14 2" xfId="15801" xr:uid="{00000000-0005-0000-0000-0000991A0000}"/>
    <cellStyle name="Comma 3 14 3" xfId="15802" xr:uid="{00000000-0005-0000-0000-00009A1A0000}"/>
    <cellStyle name="Comma 3 15" xfId="7484" xr:uid="{00000000-0005-0000-0000-00009B1A0000}"/>
    <cellStyle name="Comma 3 15 2" xfId="7485" xr:uid="{00000000-0005-0000-0000-00009C1A0000}"/>
    <cellStyle name="Comma 3 15 2 2" xfId="15803" xr:uid="{00000000-0005-0000-0000-00009D1A0000}"/>
    <cellStyle name="Comma 3 15 3" xfId="15804" xr:uid="{00000000-0005-0000-0000-00009E1A0000}"/>
    <cellStyle name="Comma 3 15 3 2" xfId="25175" xr:uid="{00000000-0005-0000-0000-00009F1A0000}"/>
    <cellStyle name="Comma 3 15 3 2 2" xfId="25284" xr:uid="{00000000-0005-0000-0000-0000A01A0000}"/>
    <cellStyle name="Comma 3 15 3 3" xfId="25058" xr:uid="{00000000-0005-0000-0000-0000A11A0000}"/>
    <cellStyle name="Comma 3 15 3 4" xfId="25248" xr:uid="{00000000-0005-0000-0000-0000A21A0000}"/>
    <cellStyle name="Comma 3 15 4" xfId="14532" xr:uid="{00000000-0005-0000-0000-0000A31A0000}"/>
    <cellStyle name="Comma 3 15 4 2" xfId="25170" xr:uid="{00000000-0005-0000-0000-0000A41A0000}"/>
    <cellStyle name="Comma 3 15 4 3" xfId="25279" xr:uid="{00000000-0005-0000-0000-0000A51A0000}"/>
    <cellStyle name="Comma 3 15 5" xfId="25051" xr:uid="{00000000-0005-0000-0000-0000A61A0000}"/>
    <cellStyle name="Comma 3 15 6" xfId="25235" xr:uid="{00000000-0005-0000-0000-0000A71A0000}"/>
    <cellStyle name="Comma 3 16" xfId="7486" xr:uid="{00000000-0005-0000-0000-0000A81A0000}"/>
    <cellStyle name="Comma 3 16 2" xfId="15805" xr:uid="{00000000-0005-0000-0000-0000A91A0000}"/>
    <cellStyle name="Comma 3 16 3" xfId="15806" xr:uid="{00000000-0005-0000-0000-0000AA1A0000}"/>
    <cellStyle name="Comma 3 16 4" xfId="14538" xr:uid="{00000000-0005-0000-0000-0000AB1A0000}"/>
    <cellStyle name="Comma 3 17" xfId="7487" xr:uid="{00000000-0005-0000-0000-0000AC1A0000}"/>
    <cellStyle name="Comma 3 17 2" xfId="15808" xr:uid="{00000000-0005-0000-0000-0000AD1A0000}"/>
    <cellStyle name="Comma 3 17 3" xfId="15807" xr:uid="{00000000-0005-0000-0000-0000AE1A0000}"/>
    <cellStyle name="Comma 3 18" xfId="15809" xr:uid="{00000000-0005-0000-0000-0000AF1A0000}"/>
    <cellStyle name="Comma 3 18 2" xfId="15810" xr:uid="{00000000-0005-0000-0000-0000B01A0000}"/>
    <cellStyle name="Comma 3 18 3" xfId="25316" xr:uid="{00000000-0005-0000-0000-0000B11A0000}"/>
    <cellStyle name="Comma 3 19" xfId="15811" xr:uid="{00000000-0005-0000-0000-0000B21A0000}"/>
    <cellStyle name="Comma 3 19 2" xfId="15812" xr:uid="{00000000-0005-0000-0000-0000B31A0000}"/>
    <cellStyle name="Comma 3 2" xfId="2066" xr:uid="{00000000-0005-0000-0000-0000B41A0000}"/>
    <cellStyle name="Comma 3 2 2" xfId="2067" xr:uid="{00000000-0005-0000-0000-0000B51A0000}"/>
    <cellStyle name="Comma 3 2 2 2" xfId="25326" xr:uid="{00000000-0005-0000-0000-0000B61A0000}"/>
    <cellStyle name="Comma 3 2 3" xfId="2068" xr:uid="{00000000-0005-0000-0000-0000B71A0000}"/>
    <cellStyle name="Comma 3 2 3 2" xfId="13348" xr:uid="{00000000-0005-0000-0000-0000B81A0000}"/>
    <cellStyle name="Comma 3 2 4" xfId="15813" xr:uid="{00000000-0005-0000-0000-0000B91A0000}"/>
    <cellStyle name="Comma 3 2 5" xfId="15814" xr:uid="{00000000-0005-0000-0000-0000BA1A0000}"/>
    <cellStyle name="Comma 3 20" xfId="15815" xr:uid="{00000000-0005-0000-0000-0000BB1A0000}"/>
    <cellStyle name="Comma 3 20 2" xfId="15816" xr:uid="{00000000-0005-0000-0000-0000BC1A0000}"/>
    <cellStyle name="Comma 3 21" xfId="15817" xr:uid="{00000000-0005-0000-0000-0000BD1A0000}"/>
    <cellStyle name="Comma 3 21 2" xfId="15818" xr:uid="{00000000-0005-0000-0000-0000BE1A0000}"/>
    <cellStyle name="Comma 3 22" xfId="15819" xr:uid="{00000000-0005-0000-0000-0000BF1A0000}"/>
    <cellStyle name="Comma 3 22 2" xfId="15820" xr:uid="{00000000-0005-0000-0000-0000C01A0000}"/>
    <cellStyle name="Comma 3 23" xfId="15821" xr:uid="{00000000-0005-0000-0000-0000C11A0000}"/>
    <cellStyle name="Comma 3 23 2" xfId="15822" xr:uid="{00000000-0005-0000-0000-0000C21A0000}"/>
    <cellStyle name="Comma 3 24" xfId="15823" xr:uid="{00000000-0005-0000-0000-0000C31A0000}"/>
    <cellStyle name="Comma 3 24 2" xfId="15824" xr:uid="{00000000-0005-0000-0000-0000C41A0000}"/>
    <cellStyle name="Comma 3 25" xfId="15825" xr:uid="{00000000-0005-0000-0000-0000C51A0000}"/>
    <cellStyle name="Comma 3 25 2" xfId="15826" xr:uid="{00000000-0005-0000-0000-0000C61A0000}"/>
    <cellStyle name="Comma 3 26" xfId="15827" xr:uid="{00000000-0005-0000-0000-0000C71A0000}"/>
    <cellStyle name="Comma 3 27" xfId="15828" xr:uid="{00000000-0005-0000-0000-0000C81A0000}"/>
    <cellStyle name="Comma 3 28" xfId="15829" xr:uid="{00000000-0005-0000-0000-0000C91A0000}"/>
    <cellStyle name="Comma 3 28 2" xfId="25176" xr:uid="{00000000-0005-0000-0000-0000CA1A0000}"/>
    <cellStyle name="Comma 3 28 2 2" xfId="25285" xr:uid="{00000000-0005-0000-0000-0000CB1A0000}"/>
    <cellStyle name="Comma 3 28 3" xfId="25059" xr:uid="{00000000-0005-0000-0000-0000CC1A0000}"/>
    <cellStyle name="Comma 3 28 4" xfId="25249" xr:uid="{00000000-0005-0000-0000-0000CD1A0000}"/>
    <cellStyle name="Comma 3 3" xfId="2069" xr:uid="{00000000-0005-0000-0000-0000CE1A0000}"/>
    <cellStyle name="Comma 3 3 2" xfId="2070" xr:uid="{00000000-0005-0000-0000-0000CF1A0000}"/>
    <cellStyle name="Comma 3 3 2 2" xfId="25327" xr:uid="{00000000-0005-0000-0000-0000D01A0000}"/>
    <cellStyle name="Comma 3 3 3" xfId="2071" xr:uid="{00000000-0005-0000-0000-0000D11A0000}"/>
    <cellStyle name="Comma 3 3 3 2" xfId="24693" xr:uid="{00000000-0005-0000-0000-0000D21A0000}"/>
    <cellStyle name="Comma 3 3 4" xfId="15830" xr:uid="{00000000-0005-0000-0000-0000D31A0000}"/>
    <cellStyle name="Comma 3 3 5" xfId="15831" xr:uid="{00000000-0005-0000-0000-0000D41A0000}"/>
    <cellStyle name="Comma 3 4" xfId="2072" xr:uid="{00000000-0005-0000-0000-0000D51A0000}"/>
    <cellStyle name="Comma 3 4 2" xfId="2073" xr:uid="{00000000-0005-0000-0000-0000D61A0000}"/>
    <cellStyle name="Comma 3 4 2 2" xfId="17360" xr:uid="{00000000-0005-0000-0000-0000D71A0000}"/>
    <cellStyle name="Comma 3 4 2 3" xfId="25328" xr:uid="{00000000-0005-0000-0000-0000D81A0000}"/>
    <cellStyle name="Comma 3 4 3" xfId="2074" xr:uid="{00000000-0005-0000-0000-0000D91A0000}"/>
    <cellStyle name="Comma 3 4 3 2" xfId="18720" xr:uid="{00000000-0005-0000-0000-0000DA1A0000}"/>
    <cellStyle name="Comma 3 4 4" xfId="15832" xr:uid="{00000000-0005-0000-0000-0000DB1A0000}"/>
    <cellStyle name="Comma 3 4 5" xfId="17216" xr:uid="{00000000-0005-0000-0000-0000DC1A0000}"/>
    <cellStyle name="Comma 3 5" xfId="2075" xr:uid="{00000000-0005-0000-0000-0000DD1A0000}"/>
    <cellStyle name="Comma 3 5 2" xfId="2076" xr:uid="{00000000-0005-0000-0000-0000DE1A0000}"/>
    <cellStyle name="Comma 3 5 2 2" xfId="17361" xr:uid="{00000000-0005-0000-0000-0000DF1A0000}"/>
    <cellStyle name="Comma 3 5 2 3" xfId="25329" xr:uid="{00000000-0005-0000-0000-0000E01A0000}"/>
    <cellStyle name="Comma 3 5 3" xfId="2077" xr:uid="{00000000-0005-0000-0000-0000E11A0000}"/>
    <cellStyle name="Comma 3 5 3 2" xfId="18722" xr:uid="{00000000-0005-0000-0000-0000E21A0000}"/>
    <cellStyle name="Comma 3 5 4" xfId="15833" xr:uid="{00000000-0005-0000-0000-0000E31A0000}"/>
    <cellStyle name="Comma 3 5 5" xfId="17220" xr:uid="{00000000-0005-0000-0000-0000E41A0000}"/>
    <cellStyle name="Comma 3 6" xfId="2078" xr:uid="{00000000-0005-0000-0000-0000E51A0000}"/>
    <cellStyle name="Comma 3 6 2" xfId="2079" xr:uid="{00000000-0005-0000-0000-0000E61A0000}"/>
    <cellStyle name="Comma 3 6 2 2" xfId="17362" xr:uid="{00000000-0005-0000-0000-0000E71A0000}"/>
    <cellStyle name="Comma 3 6 2 3" xfId="25330" xr:uid="{00000000-0005-0000-0000-0000E81A0000}"/>
    <cellStyle name="Comma 3 6 3" xfId="2080" xr:uid="{00000000-0005-0000-0000-0000E91A0000}"/>
    <cellStyle name="Comma 3 6 3 2" xfId="18724" xr:uid="{00000000-0005-0000-0000-0000EA1A0000}"/>
    <cellStyle name="Comma 3 6 4" xfId="15834" xr:uid="{00000000-0005-0000-0000-0000EB1A0000}"/>
    <cellStyle name="Comma 3 6 5" xfId="17225" xr:uid="{00000000-0005-0000-0000-0000EC1A0000}"/>
    <cellStyle name="Comma 3 7" xfId="2081" xr:uid="{00000000-0005-0000-0000-0000ED1A0000}"/>
    <cellStyle name="Comma 3 7 2" xfId="2082" xr:uid="{00000000-0005-0000-0000-0000EE1A0000}"/>
    <cellStyle name="Comma 3 7 2 2" xfId="17363" xr:uid="{00000000-0005-0000-0000-0000EF1A0000}"/>
    <cellStyle name="Comma 3 7 2 3" xfId="25331" xr:uid="{00000000-0005-0000-0000-0000F01A0000}"/>
    <cellStyle name="Comma 3 7 3" xfId="2083" xr:uid="{00000000-0005-0000-0000-0000F11A0000}"/>
    <cellStyle name="Comma 3 7 3 2" xfId="18726" xr:uid="{00000000-0005-0000-0000-0000F21A0000}"/>
    <cellStyle name="Comma 3 7 4" xfId="15835" xr:uid="{00000000-0005-0000-0000-0000F31A0000}"/>
    <cellStyle name="Comma 3 7 5" xfId="17230" xr:uid="{00000000-0005-0000-0000-0000F41A0000}"/>
    <cellStyle name="Comma 3 8" xfId="2084" xr:uid="{00000000-0005-0000-0000-0000F51A0000}"/>
    <cellStyle name="Comma 3 8 2" xfId="2085" xr:uid="{00000000-0005-0000-0000-0000F61A0000}"/>
    <cellStyle name="Comma 3 8 2 2" xfId="17364" xr:uid="{00000000-0005-0000-0000-0000F71A0000}"/>
    <cellStyle name="Comma 3 8 2 3" xfId="25332" xr:uid="{00000000-0005-0000-0000-0000F81A0000}"/>
    <cellStyle name="Comma 3 8 3" xfId="2086" xr:uid="{00000000-0005-0000-0000-0000F91A0000}"/>
    <cellStyle name="Comma 3 8 3 2" xfId="18728" xr:uid="{00000000-0005-0000-0000-0000FA1A0000}"/>
    <cellStyle name="Comma 3 8 4" xfId="15836" xr:uid="{00000000-0005-0000-0000-0000FB1A0000}"/>
    <cellStyle name="Comma 3 8 5" xfId="17235" xr:uid="{00000000-0005-0000-0000-0000FC1A0000}"/>
    <cellStyle name="Comma 3 9" xfId="2087" xr:uid="{00000000-0005-0000-0000-0000FD1A0000}"/>
    <cellStyle name="Comma 3 9 2" xfId="2088" xr:uid="{00000000-0005-0000-0000-0000FE1A0000}"/>
    <cellStyle name="Comma 3 9 2 2" xfId="17365" xr:uid="{00000000-0005-0000-0000-0000FF1A0000}"/>
    <cellStyle name="Comma 3 9 2 3" xfId="25333" xr:uid="{00000000-0005-0000-0000-0000001B0000}"/>
    <cellStyle name="Comma 3 9 3" xfId="2089" xr:uid="{00000000-0005-0000-0000-0000011B0000}"/>
    <cellStyle name="Comma 3 9 3 2" xfId="18730" xr:uid="{00000000-0005-0000-0000-0000021B0000}"/>
    <cellStyle name="Comma 3 9 4" xfId="15837" xr:uid="{00000000-0005-0000-0000-0000031B0000}"/>
    <cellStyle name="Comma 3 9 5" xfId="17240" xr:uid="{00000000-0005-0000-0000-0000041B0000}"/>
    <cellStyle name="Comma 30" xfId="2090" xr:uid="{00000000-0005-0000-0000-0000051B0000}"/>
    <cellStyle name="Comma 30 2" xfId="5920" xr:uid="{00000000-0005-0000-0000-0000061B0000}"/>
    <cellStyle name="Comma 30 2 2" xfId="18729" xr:uid="{00000000-0005-0000-0000-0000071B0000}"/>
    <cellStyle name="Comma 30 3" xfId="17238" xr:uid="{00000000-0005-0000-0000-0000081B0000}"/>
    <cellStyle name="Comma 31" xfId="2091" xr:uid="{00000000-0005-0000-0000-0000091B0000}"/>
    <cellStyle name="Comma 31 2" xfId="5921" xr:uid="{00000000-0005-0000-0000-00000A1B0000}"/>
    <cellStyle name="Comma 31 2 2" xfId="7489" xr:uid="{00000000-0005-0000-0000-00000B1B0000}"/>
    <cellStyle name="Comma 31 2 2 2" xfId="18731" xr:uid="{00000000-0005-0000-0000-00000C1B0000}"/>
    <cellStyle name="Comma 31 3" xfId="7488" xr:uid="{00000000-0005-0000-0000-00000D1B0000}"/>
    <cellStyle name="Comma 31 3 2" xfId="17243" xr:uid="{00000000-0005-0000-0000-00000E1B0000}"/>
    <cellStyle name="Comma 32" xfId="2092" xr:uid="{00000000-0005-0000-0000-00000F1B0000}"/>
    <cellStyle name="Comma 32 2" xfId="5922" xr:uid="{00000000-0005-0000-0000-0000101B0000}"/>
    <cellStyle name="Comma 32 2 2" xfId="7491" xr:uid="{00000000-0005-0000-0000-0000111B0000}"/>
    <cellStyle name="Comma 32 2 2 2" xfId="18733" xr:uid="{00000000-0005-0000-0000-0000121B0000}"/>
    <cellStyle name="Comma 32 3" xfId="7490" xr:uid="{00000000-0005-0000-0000-0000131B0000}"/>
    <cellStyle name="Comma 32 3 2" xfId="17248" xr:uid="{00000000-0005-0000-0000-0000141B0000}"/>
    <cellStyle name="Comma 33" xfId="2093" xr:uid="{00000000-0005-0000-0000-0000151B0000}"/>
    <cellStyle name="Comma 33 2" xfId="15838" xr:uid="{00000000-0005-0000-0000-0000161B0000}"/>
    <cellStyle name="Comma 34" xfId="2094" xr:uid="{00000000-0005-0000-0000-0000171B0000}"/>
    <cellStyle name="Comma 34 2" xfId="5923" xr:uid="{00000000-0005-0000-0000-0000181B0000}"/>
    <cellStyle name="Comma 34 2 2" xfId="18735" xr:uid="{00000000-0005-0000-0000-0000191B0000}"/>
    <cellStyle name="Comma 34 3" xfId="17254" xr:uid="{00000000-0005-0000-0000-00001A1B0000}"/>
    <cellStyle name="Comma 35" xfId="2095" xr:uid="{00000000-0005-0000-0000-00001B1B0000}"/>
    <cellStyle name="Comma 35 2" xfId="5924" xr:uid="{00000000-0005-0000-0000-00001C1B0000}"/>
    <cellStyle name="Comma 35 2 2" xfId="18736" xr:uid="{00000000-0005-0000-0000-00001D1B0000}"/>
    <cellStyle name="Comma 35 3" xfId="17255" xr:uid="{00000000-0005-0000-0000-00001E1B0000}"/>
    <cellStyle name="Comma 36" xfId="2096" xr:uid="{00000000-0005-0000-0000-00001F1B0000}"/>
    <cellStyle name="Comma 36 2" xfId="5925" xr:uid="{00000000-0005-0000-0000-0000201B0000}"/>
    <cellStyle name="Comma 36 2 2" xfId="18738" xr:uid="{00000000-0005-0000-0000-0000211B0000}"/>
    <cellStyle name="Comma 36 3" xfId="17261" xr:uid="{00000000-0005-0000-0000-0000221B0000}"/>
    <cellStyle name="Comma 37" xfId="2097" xr:uid="{00000000-0005-0000-0000-0000231B0000}"/>
    <cellStyle name="Comma 37 2" xfId="5926" xr:uid="{00000000-0005-0000-0000-0000241B0000}"/>
    <cellStyle name="Comma 37 2 2" xfId="18740" xr:uid="{00000000-0005-0000-0000-0000251B0000}"/>
    <cellStyle name="Comma 37 3" xfId="17263" xr:uid="{00000000-0005-0000-0000-0000261B0000}"/>
    <cellStyle name="Comma 38" xfId="2098" xr:uid="{00000000-0005-0000-0000-0000271B0000}"/>
    <cellStyle name="Comma 38 2" xfId="2099" xr:uid="{00000000-0005-0000-0000-0000281B0000}"/>
    <cellStyle name="Comma 38 2 2" xfId="2100" xr:uid="{00000000-0005-0000-0000-0000291B0000}"/>
    <cellStyle name="Comma 38 2 2 2" xfId="13351" xr:uid="{00000000-0005-0000-0000-00002A1B0000}"/>
    <cellStyle name="Comma 38 2 3" xfId="5950" xr:uid="{00000000-0005-0000-0000-00002B1B0000}"/>
    <cellStyle name="Comma 38 2 3 2" xfId="14065" xr:uid="{00000000-0005-0000-0000-00002C1B0000}"/>
    <cellStyle name="Comma 38 2 4" xfId="24821" xr:uid="{00000000-0005-0000-0000-00002D1B0000}"/>
    <cellStyle name="Comma 38 3" xfId="2101" xr:uid="{00000000-0005-0000-0000-00002E1B0000}"/>
    <cellStyle name="Comma 38 3 2" xfId="2102" xr:uid="{00000000-0005-0000-0000-00002F1B0000}"/>
    <cellStyle name="Comma 38 3 3" xfId="5951" xr:uid="{00000000-0005-0000-0000-0000301B0000}"/>
    <cellStyle name="Comma 38 3 3 2" xfId="14066" xr:uid="{00000000-0005-0000-0000-0000311B0000}"/>
    <cellStyle name="Comma 38 3 4" xfId="24822" xr:uid="{00000000-0005-0000-0000-0000321B0000}"/>
    <cellStyle name="Comma 38 4" xfId="2103" xr:uid="{00000000-0005-0000-0000-0000331B0000}"/>
    <cellStyle name="Comma 38 4 2" xfId="18739" xr:uid="{00000000-0005-0000-0000-0000341B0000}"/>
    <cellStyle name="Comma 38 5" xfId="2104" xr:uid="{00000000-0005-0000-0000-0000351B0000}"/>
    <cellStyle name="Comma 38 5 2" xfId="13350" xr:uid="{00000000-0005-0000-0000-0000361B0000}"/>
    <cellStyle name="Comma 38 6" xfId="5949" xr:uid="{00000000-0005-0000-0000-0000371B0000}"/>
    <cellStyle name="Comma 38 6 2" xfId="14067" xr:uid="{00000000-0005-0000-0000-0000381B0000}"/>
    <cellStyle name="Comma 38 7" xfId="24820" xr:uid="{00000000-0005-0000-0000-0000391B0000}"/>
    <cellStyle name="Comma 39" xfId="2105" xr:uid="{00000000-0005-0000-0000-00003A1B0000}"/>
    <cellStyle name="Comma 39 2" xfId="5927" xr:uid="{00000000-0005-0000-0000-00003B1B0000}"/>
    <cellStyle name="Comma 39 2 2" xfId="18741" xr:uid="{00000000-0005-0000-0000-00003C1B0000}"/>
    <cellStyle name="Comma 39 3" xfId="17269" xr:uid="{00000000-0005-0000-0000-00003D1B0000}"/>
    <cellStyle name="Comma 4" xfId="2106" xr:uid="{00000000-0005-0000-0000-00003E1B0000}"/>
    <cellStyle name="Comma 4 10" xfId="2107" xr:uid="{00000000-0005-0000-0000-00003F1B0000}"/>
    <cellStyle name="Comma 4 10 2" xfId="15839" xr:uid="{00000000-0005-0000-0000-0000401B0000}"/>
    <cellStyle name="Comma 4 10 3" xfId="15840" xr:uid="{00000000-0005-0000-0000-0000411B0000}"/>
    <cellStyle name="Comma 4 10 4" xfId="15841" xr:uid="{00000000-0005-0000-0000-0000421B0000}"/>
    <cellStyle name="Comma 4 11" xfId="2108" xr:uid="{00000000-0005-0000-0000-0000431B0000}"/>
    <cellStyle name="Comma 4 11 2" xfId="15842" xr:uid="{00000000-0005-0000-0000-0000441B0000}"/>
    <cellStyle name="Comma 4 11 3" xfId="15843" xr:uid="{00000000-0005-0000-0000-0000451B0000}"/>
    <cellStyle name="Comma 4 11 4" xfId="15844" xr:uid="{00000000-0005-0000-0000-0000461B0000}"/>
    <cellStyle name="Comma 4 12" xfId="2109" xr:uid="{00000000-0005-0000-0000-0000471B0000}"/>
    <cellStyle name="Comma 4 12 2" xfId="15845" xr:uid="{00000000-0005-0000-0000-0000481B0000}"/>
    <cellStyle name="Comma 4 12 3" xfId="15846" xr:uid="{00000000-0005-0000-0000-0000491B0000}"/>
    <cellStyle name="Comma 4 12 4" xfId="15847" xr:uid="{00000000-0005-0000-0000-00004A1B0000}"/>
    <cellStyle name="Comma 4 13" xfId="2110" xr:uid="{00000000-0005-0000-0000-00004B1B0000}"/>
    <cellStyle name="Comma 4 13 2" xfId="15848" xr:uid="{00000000-0005-0000-0000-00004C1B0000}"/>
    <cellStyle name="Comma 4 13 3" xfId="15849" xr:uid="{00000000-0005-0000-0000-00004D1B0000}"/>
    <cellStyle name="Comma 4 14" xfId="2111" xr:uid="{00000000-0005-0000-0000-00004E1B0000}"/>
    <cellStyle name="Comma 4 14 2" xfId="15850" xr:uid="{00000000-0005-0000-0000-00004F1B0000}"/>
    <cellStyle name="Comma 4 15" xfId="6317" xr:uid="{00000000-0005-0000-0000-0000501B0000}"/>
    <cellStyle name="Comma 4 15 2" xfId="15852" xr:uid="{00000000-0005-0000-0000-0000511B0000}"/>
    <cellStyle name="Comma 4 15 3" xfId="15851" xr:uid="{00000000-0005-0000-0000-0000521B0000}"/>
    <cellStyle name="Comma 4 16" xfId="15853" xr:uid="{00000000-0005-0000-0000-0000531B0000}"/>
    <cellStyle name="Comma 4 16 2" xfId="15854" xr:uid="{00000000-0005-0000-0000-0000541B0000}"/>
    <cellStyle name="Comma 4 17" xfId="15855" xr:uid="{00000000-0005-0000-0000-0000551B0000}"/>
    <cellStyle name="Comma 4 17 2" xfId="15856" xr:uid="{00000000-0005-0000-0000-0000561B0000}"/>
    <cellStyle name="Comma 4 18" xfId="15857" xr:uid="{00000000-0005-0000-0000-0000571B0000}"/>
    <cellStyle name="Comma 4 18 2" xfId="15858" xr:uid="{00000000-0005-0000-0000-0000581B0000}"/>
    <cellStyle name="Comma 4 19" xfId="15859" xr:uid="{00000000-0005-0000-0000-0000591B0000}"/>
    <cellStyle name="Comma 4 19 2" xfId="15860" xr:uid="{00000000-0005-0000-0000-00005A1B0000}"/>
    <cellStyle name="Comma 4 2" xfId="2112" xr:uid="{00000000-0005-0000-0000-00005B1B0000}"/>
    <cellStyle name="Comma 4 2 2" xfId="15861" xr:uid="{00000000-0005-0000-0000-00005C1B0000}"/>
    <cellStyle name="Comma 4 2 2 2" xfId="24691" xr:uid="{00000000-0005-0000-0000-00005D1B0000}"/>
    <cellStyle name="Comma 4 2 3" xfId="15862" xr:uid="{00000000-0005-0000-0000-00005E1B0000}"/>
    <cellStyle name="Comma 4 2 3 2" xfId="24676" xr:uid="{00000000-0005-0000-0000-00005F1B0000}"/>
    <cellStyle name="Comma 4 2 4" xfId="15863" xr:uid="{00000000-0005-0000-0000-0000601B0000}"/>
    <cellStyle name="Comma 4 20" xfId="15864" xr:uid="{00000000-0005-0000-0000-0000611B0000}"/>
    <cellStyle name="Comma 4 20 2" xfId="15865" xr:uid="{00000000-0005-0000-0000-0000621B0000}"/>
    <cellStyle name="Comma 4 21" xfId="15866" xr:uid="{00000000-0005-0000-0000-0000631B0000}"/>
    <cellStyle name="Comma 4 21 2" xfId="15867" xr:uid="{00000000-0005-0000-0000-0000641B0000}"/>
    <cellStyle name="Comma 4 22" xfId="15868" xr:uid="{00000000-0005-0000-0000-0000651B0000}"/>
    <cellStyle name="Comma 4 22 2" xfId="15869" xr:uid="{00000000-0005-0000-0000-0000661B0000}"/>
    <cellStyle name="Comma 4 23" xfId="15870" xr:uid="{00000000-0005-0000-0000-0000671B0000}"/>
    <cellStyle name="Comma 4 23 2" xfId="15871" xr:uid="{00000000-0005-0000-0000-0000681B0000}"/>
    <cellStyle name="Comma 4 24" xfId="15872" xr:uid="{00000000-0005-0000-0000-0000691B0000}"/>
    <cellStyle name="Comma 4 24 2" xfId="15873" xr:uid="{00000000-0005-0000-0000-00006A1B0000}"/>
    <cellStyle name="Comma 4 25" xfId="15874" xr:uid="{00000000-0005-0000-0000-00006B1B0000}"/>
    <cellStyle name="Comma 4 25 2" xfId="15875" xr:uid="{00000000-0005-0000-0000-00006C1B0000}"/>
    <cellStyle name="Comma 4 26" xfId="15876" xr:uid="{00000000-0005-0000-0000-00006D1B0000}"/>
    <cellStyle name="Comma 4 27" xfId="15877" xr:uid="{00000000-0005-0000-0000-00006E1B0000}"/>
    <cellStyle name="Comma 4 3" xfId="2113" xr:uid="{00000000-0005-0000-0000-00006F1B0000}"/>
    <cellStyle name="Comma 4 3 2" xfId="2114" xr:uid="{00000000-0005-0000-0000-0000701B0000}"/>
    <cellStyle name="Comma 4 3 3" xfId="15878" xr:uid="{00000000-0005-0000-0000-0000711B0000}"/>
    <cellStyle name="Comma 4 3 4" xfId="15879" xr:uid="{00000000-0005-0000-0000-0000721B0000}"/>
    <cellStyle name="Comma 4 4" xfId="2115" xr:uid="{00000000-0005-0000-0000-0000731B0000}"/>
    <cellStyle name="Comma 4 4 2" xfId="15880" xr:uid="{00000000-0005-0000-0000-0000741B0000}"/>
    <cellStyle name="Comma 4 4 3" xfId="15881" xr:uid="{00000000-0005-0000-0000-0000751B0000}"/>
    <cellStyle name="Comma 4 4 4" xfId="15882" xr:uid="{00000000-0005-0000-0000-0000761B0000}"/>
    <cellStyle name="Comma 4 5" xfId="2116" xr:uid="{00000000-0005-0000-0000-0000771B0000}"/>
    <cellStyle name="Comma 4 5 2" xfId="15883" xr:uid="{00000000-0005-0000-0000-0000781B0000}"/>
    <cellStyle name="Comma 4 5 3" xfId="15884" xr:uid="{00000000-0005-0000-0000-0000791B0000}"/>
    <cellStyle name="Comma 4 5 4" xfId="15885" xr:uid="{00000000-0005-0000-0000-00007A1B0000}"/>
    <cellStyle name="Comma 4 6" xfId="2117" xr:uid="{00000000-0005-0000-0000-00007B1B0000}"/>
    <cellStyle name="Comma 4 6 2" xfId="15886" xr:uid="{00000000-0005-0000-0000-00007C1B0000}"/>
    <cellStyle name="Comma 4 6 3" xfId="15887" xr:uid="{00000000-0005-0000-0000-00007D1B0000}"/>
    <cellStyle name="Comma 4 6 4" xfId="15888" xr:uid="{00000000-0005-0000-0000-00007E1B0000}"/>
    <cellStyle name="Comma 4 7" xfId="2118" xr:uid="{00000000-0005-0000-0000-00007F1B0000}"/>
    <cellStyle name="Comma 4 7 2" xfId="15889" xr:uid="{00000000-0005-0000-0000-0000801B0000}"/>
    <cellStyle name="Comma 4 7 3" xfId="15890" xr:uid="{00000000-0005-0000-0000-0000811B0000}"/>
    <cellStyle name="Comma 4 7 4" xfId="15891" xr:uid="{00000000-0005-0000-0000-0000821B0000}"/>
    <cellStyle name="Comma 4 8" xfId="2119" xr:uid="{00000000-0005-0000-0000-0000831B0000}"/>
    <cellStyle name="Comma 4 8 2" xfId="15892" xr:uid="{00000000-0005-0000-0000-0000841B0000}"/>
    <cellStyle name="Comma 4 8 3" xfId="15893" xr:uid="{00000000-0005-0000-0000-0000851B0000}"/>
    <cellStyle name="Comma 4 8 4" xfId="15894" xr:uid="{00000000-0005-0000-0000-0000861B0000}"/>
    <cellStyle name="Comma 4 9" xfId="2120" xr:uid="{00000000-0005-0000-0000-0000871B0000}"/>
    <cellStyle name="Comma 4 9 2" xfId="15895" xr:uid="{00000000-0005-0000-0000-0000881B0000}"/>
    <cellStyle name="Comma 4 9 3" xfId="15896" xr:uid="{00000000-0005-0000-0000-0000891B0000}"/>
    <cellStyle name="Comma 4 9 4" xfId="15897" xr:uid="{00000000-0005-0000-0000-00008A1B0000}"/>
    <cellStyle name="Comma 40" xfId="2121" xr:uid="{00000000-0005-0000-0000-00008B1B0000}"/>
    <cellStyle name="Comma 40 2" xfId="5928" xr:uid="{00000000-0005-0000-0000-00008C1B0000}"/>
    <cellStyle name="Comma 40 2 2" xfId="18742" xr:uid="{00000000-0005-0000-0000-00008D1B0000}"/>
    <cellStyle name="Comma 40 3" xfId="17272" xr:uid="{00000000-0005-0000-0000-00008E1B0000}"/>
    <cellStyle name="Comma 41" xfId="2122" xr:uid="{00000000-0005-0000-0000-00008F1B0000}"/>
    <cellStyle name="Comma 41 2" xfId="5929" xr:uid="{00000000-0005-0000-0000-0000901B0000}"/>
    <cellStyle name="Comma 41 2 2" xfId="18743" xr:uid="{00000000-0005-0000-0000-0000911B0000}"/>
    <cellStyle name="Comma 41 3" xfId="17275" xr:uid="{00000000-0005-0000-0000-0000921B0000}"/>
    <cellStyle name="Comma 42" xfId="2123" xr:uid="{00000000-0005-0000-0000-0000931B0000}"/>
    <cellStyle name="Comma 42 2" xfId="5930" xr:uid="{00000000-0005-0000-0000-0000941B0000}"/>
    <cellStyle name="Comma 42 2 2" xfId="18745" xr:uid="{00000000-0005-0000-0000-0000951B0000}"/>
    <cellStyle name="Comma 42 3" xfId="17279" xr:uid="{00000000-0005-0000-0000-0000961B0000}"/>
    <cellStyle name="Comma 43" xfId="2124" xr:uid="{00000000-0005-0000-0000-0000971B0000}"/>
    <cellStyle name="Comma 43 2" xfId="5931" xr:uid="{00000000-0005-0000-0000-0000981B0000}"/>
    <cellStyle name="Comma 43 2 2" xfId="18746" xr:uid="{00000000-0005-0000-0000-0000991B0000}"/>
    <cellStyle name="Comma 43 3" xfId="17282" xr:uid="{00000000-0005-0000-0000-00009A1B0000}"/>
    <cellStyle name="Comma 44" xfId="2125" xr:uid="{00000000-0005-0000-0000-00009B1B0000}"/>
    <cellStyle name="Comma 44 2" xfId="5932" xr:uid="{00000000-0005-0000-0000-00009C1B0000}"/>
    <cellStyle name="Comma 44 2 2" xfId="18747" xr:uid="{00000000-0005-0000-0000-00009D1B0000}"/>
    <cellStyle name="Comma 44 3" xfId="17285" xr:uid="{00000000-0005-0000-0000-00009E1B0000}"/>
    <cellStyle name="Comma 45" xfId="2126" xr:uid="{00000000-0005-0000-0000-00009F1B0000}"/>
    <cellStyle name="Comma 45 2" xfId="5933" xr:uid="{00000000-0005-0000-0000-0000A01B0000}"/>
    <cellStyle name="Comma 45 2 2" xfId="18748" xr:uid="{00000000-0005-0000-0000-0000A11B0000}"/>
    <cellStyle name="Comma 45 3" xfId="17288" xr:uid="{00000000-0005-0000-0000-0000A21B0000}"/>
    <cellStyle name="Comma 46" xfId="2127" xr:uid="{00000000-0005-0000-0000-0000A31B0000}"/>
    <cellStyle name="Comma 46 2" xfId="5934" xr:uid="{00000000-0005-0000-0000-0000A41B0000}"/>
    <cellStyle name="Comma 46 2 2" xfId="18749" xr:uid="{00000000-0005-0000-0000-0000A51B0000}"/>
    <cellStyle name="Comma 46 3" xfId="17290" xr:uid="{00000000-0005-0000-0000-0000A61B0000}"/>
    <cellStyle name="Comma 47" xfId="5797" xr:uid="{00000000-0005-0000-0000-0000A71B0000}"/>
    <cellStyle name="Comma 47 2" xfId="15898" xr:uid="{00000000-0005-0000-0000-0000A81B0000}"/>
    <cellStyle name="Comma 47 3" xfId="17292" xr:uid="{00000000-0005-0000-0000-0000A91B0000}"/>
    <cellStyle name="Comma 48" xfId="5799" xr:uid="{00000000-0005-0000-0000-0000AA1B0000}"/>
    <cellStyle name="Comma 48 2" xfId="15899" xr:uid="{00000000-0005-0000-0000-0000AB1B0000}"/>
    <cellStyle name="Comma 48 2 2" xfId="15900" xr:uid="{00000000-0005-0000-0000-0000AC1B0000}"/>
    <cellStyle name="Comma 49" xfId="5801" xr:uid="{00000000-0005-0000-0000-0000AD1B0000}"/>
    <cellStyle name="Comma 49 2" xfId="15901" xr:uid="{00000000-0005-0000-0000-0000AE1B0000}"/>
    <cellStyle name="Comma 49 3" xfId="17354" xr:uid="{00000000-0005-0000-0000-0000AF1B0000}"/>
    <cellStyle name="Comma 5" xfId="2128" xr:uid="{00000000-0005-0000-0000-0000B01B0000}"/>
    <cellStyle name="Comma 5 10" xfId="15902" xr:uid="{00000000-0005-0000-0000-0000B11B0000}"/>
    <cellStyle name="Comma 5 10 2" xfId="15903" xr:uid="{00000000-0005-0000-0000-0000B21B0000}"/>
    <cellStyle name="Comma 5 10 3" xfId="15904" xr:uid="{00000000-0005-0000-0000-0000B31B0000}"/>
    <cellStyle name="Comma 5 11" xfId="15905" xr:uid="{00000000-0005-0000-0000-0000B41B0000}"/>
    <cellStyle name="Comma 5 11 2" xfId="15906" xr:uid="{00000000-0005-0000-0000-0000B51B0000}"/>
    <cellStyle name="Comma 5 11 3" xfId="15907" xr:uid="{00000000-0005-0000-0000-0000B61B0000}"/>
    <cellStyle name="Comma 5 12" xfId="15908" xr:uid="{00000000-0005-0000-0000-0000B71B0000}"/>
    <cellStyle name="Comma 5 12 2" xfId="15909" xr:uid="{00000000-0005-0000-0000-0000B81B0000}"/>
    <cellStyle name="Comma 5 12 3" xfId="15910" xr:uid="{00000000-0005-0000-0000-0000B91B0000}"/>
    <cellStyle name="Comma 5 13" xfId="15911" xr:uid="{00000000-0005-0000-0000-0000BA1B0000}"/>
    <cellStyle name="Comma 5 13 2" xfId="15912" xr:uid="{00000000-0005-0000-0000-0000BB1B0000}"/>
    <cellStyle name="Comma 5 14" xfId="15913" xr:uid="{00000000-0005-0000-0000-0000BC1B0000}"/>
    <cellStyle name="Comma 5 14 2" xfId="15914" xr:uid="{00000000-0005-0000-0000-0000BD1B0000}"/>
    <cellStyle name="Comma 5 15" xfId="15915" xr:uid="{00000000-0005-0000-0000-0000BE1B0000}"/>
    <cellStyle name="Comma 5 15 2" xfId="15916" xr:uid="{00000000-0005-0000-0000-0000BF1B0000}"/>
    <cellStyle name="Comma 5 16" xfId="15917" xr:uid="{00000000-0005-0000-0000-0000C01B0000}"/>
    <cellStyle name="Comma 5 16 2" xfId="15918" xr:uid="{00000000-0005-0000-0000-0000C11B0000}"/>
    <cellStyle name="Comma 5 17" xfId="15919" xr:uid="{00000000-0005-0000-0000-0000C21B0000}"/>
    <cellStyle name="Comma 5 17 2" xfId="15920" xr:uid="{00000000-0005-0000-0000-0000C31B0000}"/>
    <cellStyle name="Comma 5 18" xfId="15921" xr:uid="{00000000-0005-0000-0000-0000C41B0000}"/>
    <cellStyle name="Comma 5 18 2" xfId="15922" xr:uid="{00000000-0005-0000-0000-0000C51B0000}"/>
    <cellStyle name="Comma 5 19" xfId="15923" xr:uid="{00000000-0005-0000-0000-0000C61B0000}"/>
    <cellStyle name="Comma 5 19 2" xfId="15924" xr:uid="{00000000-0005-0000-0000-0000C71B0000}"/>
    <cellStyle name="Comma 5 2" xfId="2129" xr:uid="{00000000-0005-0000-0000-0000C81B0000}"/>
    <cellStyle name="Comma 5 2 2" xfId="2130" xr:uid="{00000000-0005-0000-0000-0000C91B0000}"/>
    <cellStyle name="Comma 5 2 3" xfId="15925" xr:uid="{00000000-0005-0000-0000-0000CA1B0000}"/>
    <cellStyle name="Comma 5 20" xfId="15926" xr:uid="{00000000-0005-0000-0000-0000CB1B0000}"/>
    <cellStyle name="Comma 5 20 2" xfId="15927" xr:uid="{00000000-0005-0000-0000-0000CC1B0000}"/>
    <cellStyle name="Comma 5 21" xfId="15928" xr:uid="{00000000-0005-0000-0000-0000CD1B0000}"/>
    <cellStyle name="Comma 5 21 2" xfId="15929" xr:uid="{00000000-0005-0000-0000-0000CE1B0000}"/>
    <cellStyle name="Comma 5 22" xfId="15930" xr:uid="{00000000-0005-0000-0000-0000CF1B0000}"/>
    <cellStyle name="Comma 5 22 2" xfId="15931" xr:uid="{00000000-0005-0000-0000-0000D01B0000}"/>
    <cellStyle name="Comma 5 23" xfId="15932" xr:uid="{00000000-0005-0000-0000-0000D11B0000}"/>
    <cellStyle name="Comma 5 23 2" xfId="15933" xr:uid="{00000000-0005-0000-0000-0000D21B0000}"/>
    <cellStyle name="Comma 5 24" xfId="15934" xr:uid="{00000000-0005-0000-0000-0000D31B0000}"/>
    <cellStyle name="Comma 5 24 2" xfId="15935" xr:uid="{00000000-0005-0000-0000-0000D41B0000}"/>
    <cellStyle name="Comma 5 25" xfId="15936" xr:uid="{00000000-0005-0000-0000-0000D51B0000}"/>
    <cellStyle name="Comma 5 25 2" xfId="15937" xr:uid="{00000000-0005-0000-0000-0000D61B0000}"/>
    <cellStyle name="Comma 5 26" xfId="15938" xr:uid="{00000000-0005-0000-0000-0000D71B0000}"/>
    <cellStyle name="Comma 5 3" xfId="6319" xr:uid="{00000000-0005-0000-0000-0000D81B0000}"/>
    <cellStyle name="Comma 5 3 2" xfId="15940" xr:uid="{00000000-0005-0000-0000-0000D91B0000}"/>
    <cellStyle name="Comma 5 3 3" xfId="15941" xr:uid="{00000000-0005-0000-0000-0000DA1B0000}"/>
    <cellStyle name="Comma 5 3 4" xfId="15939" xr:uid="{00000000-0005-0000-0000-0000DB1B0000}"/>
    <cellStyle name="Comma 5 3 5" xfId="24708" xr:uid="{00000000-0005-0000-0000-0000DC1B0000}"/>
    <cellStyle name="Comma 5 4" xfId="7492" xr:uid="{00000000-0005-0000-0000-0000DD1B0000}"/>
    <cellStyle name="Comma 5 4 2" xfId="15943" xr:uid="{00000000-0005-0000-0000-0000DE1B0000}"/>
    <cellStyle name="Comma 5 4 3" xfId="15944" xr:uid="{00000000-0005-0000-0000-0000DF1B0000}"/>
    <cellStyle name="Comma 5 4 4" xfId="15942" xr:uid="{00000000-0005-0000-0000-0000E01B0000}"/>
    <cellStyle name="Comma 5 5" xfId="15945" xr:uid="{00000000-0005-0000-0000-0000E11B0000}"/>
    <cellStyle name="Comma 5 5 2" xfId="15946" xr:uid="{00000000-0005-0000-0000-0000E21B0000}"/>
    <cellStyle name="Comma 5 5 3" xfId="15947" xr:uid="{00000000-0005-0000-0000-0000E31B0000}"/>
    <cellStyle name="Comma 5 6" xfId="15948" xr:uid="{00000000-0005-0000-0000-0000E41B0000}"/>
    <cellStyle name="Comma 5 6 2" xfId="15949" xr:uid="{00000000-0005-0000-0000-0000E51B0000}"/>
    <cellStyle name="Comma 5 6 3" xfId="15950" xr:uid="{00000000-0005-0000-0000-0000E61B0000}"/>
    <cellStyle name="Comma 5 7" xfId="15951" xr:uid="{00000000-0005-0000-0000-0000E71B0000}"/>
    <cellStyle name="Comma 5 7 2" xfId="15952" xr:uid="{00000000-0005-0000-0000-0000E81B0000}"/>
    <cellStyle name="Comma 5 7 3" xfId="15953" xr:uid="{00000000-0005-0000-0000-0000E91B0000}"/>
    <cellStyle name="Comma 5 8" xfId="15954" xr:uid="{00000000-0005-0000-0000-0000EA1B0000}"/>
    <cellStyle name="Comma 5 8 2" xfId="15955" xr:uid="{00000000-0005-0000-0000-0000EB1B0000}"/>
    <cellStyle name="Comma 5 8 3" xfId="15956" xr:uid="{00000000-0005-0000-0000-0000EC1B0000}"/>
    <cellStyle name="Comma 5 9" xfId="15957" xr:uid="{00000000-0005-0000-0000-0000ED1B0000}"/>
    <cellStyle name="Comma 5 9 2" xfId="15958" xr:uid="{00000000-0005-0000-0000-0000EE1B0000}"/>
    <cellStyle name="Comma 5 9 3" xfId="15959" xr:uid="{00000000-0005-0000-0000-0000EF1B0000}"/>
    <cellStyle name="Comma 50" xfId="5802" xr:uid="{00000000-0005-0000-0000-0000F01B0000}"/>
    <cellStyle name="Comma 50 2" xfId="15960" xr:uid="{00000000-0005-0000-0000-0000F11B0000}"/>
    <cellStyle name="Comma 50 3" xfId="18713" xr:uid="{00000000-0005-0000-0000-0000F21B0000}"/>
    <cellStyle name="Comma 51" xfId="5804" xr:uid="{00000000-0005-0000-0000-0000F31B0000}"/>
    <cellStyle name="Comma 51 2" xfId="15961" xr:uid="{00000000-0005-0000-0000-0000F41B0000}"/>
    <cellStyle name="Comma 52" xfId="5806" xr:uid="{00000000-0005-0000-0000-0000F51B0000}"/>
    <cellStyle name="Comma 52 2" xfId="15962" xr:uid="{00000000-0005-0000-0000-0000F61B0000}"/>
    <cellStyle name="Comma 52 3" xfId="18755" xr:uid="{00000000-0005-0000-0000-0000F71B0000}"/>
    <cellStyle name="Comma 52 3 2" xfId="25184" xr:uid="{00000000-0005-0000-0000-0000F81B0000}"/>
    <cellStyle name="Comma 52 3 2 2" xfId="25293" xr:uid="{00000000-0005-0000-0000-0000F91B0000}"/>
    <cellStyle name="Comma 52 3 3" xfId="25152" xr:uid="{00000000-0005-0000-0000-0000FA1B0000}"/>
    <cellStyle name="Comma 52 3 4" xfId="25274" xr:uid="{00000000-0005-0000-0000-0000FB1B0000}"/>
    <cellStyle name="Comma 53" xfId="5808" xr:uid="{00000000-0005-0000-0000-0000FC1B0000}"/>
    <cellStyle name="Comma 53 2" xfId="15963" xr:uid="{00000000-0005-0000-0000-0000FD1B0000}"/>
    <cellStyle name="Comma 54" xfId="5810" xr:uid="{00000000-0005-0000-0000-0000FE1B0000}"/>
    <cellStyle name="Comma 54 2" xfId="12404" xr:uid="{00000000-0005-0000-0000-0000FF1B0000}"/>
    <cellStyle name="Comma 54 2 2" xfId="15964" xr:uid="{00000000-0005-0000-0000-0000001C0000}"/>
    <cellStyle name="Comma 54 3" xfId="17366" xr:uid="{00000000-0005-0000-0000-0000011C0000}"/>
    <cellStyle name="Comma 55" xfId="5812" xr:uid="{00000000-0005-0000-0000-0000021C0000}"/>
    <cellStyle name="Comma 55 2" xfId="12405" xr:uid="{00000000-0005-0000-0000-0000031C0000}"/>
    <cellStyle name="Comma 55 2 2" xfId="15965" xr:uid="{00000000-0005-0000-0000-0000041C0000}"/>
    <cellStyle name="Comma 55 3" xfId="17367" xr:uid="{00000000-0005-0000-0000-0000051C0000}"/>
    <cellStyle name="Comma 56" xfId="5814" xr:uid="{00000000-0005-0000-0000-0000061C0000}"/>
    <cellStyle name="Comma 56 2" xfId="15966" xr:uid="{00000000-0005-0000-0000-0000071C0000}"/>
    <cellStyle name="Comma 57" xfId="5816" xr:uid="{00000000-0005-0000-0000-0000081C0000}"/>
    <cellStyle name="Comma 57 2" xfId="15967" xr:uid="{00000000-0005-0000-0000-0000091C0000}"/>
    <cellStyle name="Comma 58" xfId="5818" xr:uid="{00000000-0005-0000-0000-00000A1C0000}"/>
    <cellStyle name="Comma 58 2" xfId="15968" xr:uid="{00000000-0005-0000-0000-00000B1C0000}"/>
    <cellStyle name="Comma 59" xfId="5820" xr:uid="{00000000-0005-0000-0000-00000C1C0000}"/>
    <cellStyle name="Comma 59 2" xfId="15969" xr:uid="{00000000-0005-0000-0000-00000D1C0000}"/>
    <cellStyle name="Comma 6" xfId="2131" xr:uid="{00000000-0005-0000-0000-00000E1C0000}"/>
    <cellStyle name="Comma 6 10" xfId="15970" xr:uid="{00000000-0005-0000-0000-00000F1C0000}"/>
    <cellStyle name="Comma 6 10 2" xfId="15971" xr:uid="{00000000-0005-0000-0000-0000101C0000}"/>
    <cellStyle name="Comma 6 10 3" xfId="15972" xr:uid="{00000000-0005-0000-0000-0000111C0000}"/>
    <cellStyle name="Comma 6 11" xfId="15973" xr:uid="{00000000-0005-0000-0000-0000121C0000}"/>
    <cellStyle name="Comma 6 11 2" xfId="15974" xr:uid="{00000000-0005-0000-0000-0000131C0000}"/>
    <cellStyle name="Comma 6 11 3" xfId="15975" xr:uid="{00000000-0005-0000-0000-0000141C0000}"/>
    <cellStyle name="Comma 6 12" xfId="15976" xr:uid="{00000000-0005-0000-0000-0000151C0000}"/>
    <cellStyle name="Comma 6 12 2" xfId="15977" xr:uid="{00000000-0005-0000-0000-0000161C0000}"/>
    <cellStyle name="Comma 6 12 3" xfId="15978" xr:uid="{00000000-0005-0000-0000-0000171C0000}"/>
    <cellStyle name="Comma 6 13" xfId="15979" xr:uid="{00000000-0005-0000-0000-0000181C0000}"/>
    <cellStyle name="Comma 6 13 2" xfId="15980" xr:uid="{00000000-0005-0000-0000-0000191C0000}"/>
    <cellStyle name="Comma 6 14" xfId="15981" xr:uid="{00000000-0005-0000-0000-00001A1C0000}"/>
    <cellStyle name="Comma 6 14 2" xfId="15982" xr:uid="{00000000-0005-0000-0000-00001B1C0000}"/>
    <cellStyle name="Comma 6 15" xfId="15983" xr:uid="{00000000-0005-0000-0000-00001C1C0000}"/>
    <cellStyle name="Comma 6 15 2" xfId="15984" xr:uid="{00000000-0005-0000-0000-00001D1C0000}"/>
    <cellStyle name="Comma 6 16" xfId="15985" xr:uid="{00000000-0005-0000-0000-00001E1C0000}"/>
    <cellStyle name="Comma 6 16 2" xfId="15986" xr:uid="{00000000-0005-0000-0000-00001F1C0000}"/>
    <cellStyle name="Comma 6 17" xfId="15987" xr:uid="{00000000-0005-0000-0000-0000201C0000}"/>
    <cellStyle name="Comma 6 17 2" xfId="15988" xr:uid="{00000000-0005-0000-0000-0000211C0000}"/>
    <cellStyle name="Comma 6 18" xfId="15989" xr:uid="{00000000-0005-0000-0000-0000221C0000}"/>
    <cellStyle name="Comma 6 18 2" xfId="15990" xr:uid="{00000000-0005-0000-0000-0000231C0000}"/>
    <cellStyle name="Comma 6 19" xfId="15991" xr:uid="{00000000-0005-0000-0000-0000241C0000}"/>
    <cellStyle name="Comma 6 19 2" xfId="15992" xr:uid="{00000000-0005-0000-0000-0000251C0000}"/>
    <cellStyle name="Comma 6 2" xfId="2132" xr:uid="{00000000-0005-0000-0000-0000261C0000}"/>
    <cellStyle name="Comma 6 2 2" xfId="7493" xr:uid="{00000000-0005-0000-0000-0000271C0000}"/>
    <cellStyle name="Comma 6 2 2 2" xfId="15993" xr:uid="{00000000-0005-0000-0000-0000281C0000}"/>
    <cellStyle name="Comma 6 2 3" xfId="15994" xr:uid="{00000000-0005-0000-0000-0000291C0000}"/>
    <cellStyle name="Comma 6 2 4" xfId="15995" xr:uid="{00000000-0005-0000-0000-00002A1C0000}"/>
    <cellStyle name="Comma 6 2 5" xfId="24614" xr:uid="{00000000-0005-0000-0000-00002B1C0000}"/>
    <cellStyle name="Comma 6 20" xfId="15996" xr:uid="{00000000-0005-0000-0000-00002C1C0000}"/>
    <cellStyle name="Comma 6 20 2" xfId="15997" xr:uid="{00000000-0005-0000-0000-00002D1C0000}"/>
    <cellStyle name="Comma 6 21" xfId="15998" xr:uid="{00000000-0005-0000-0000-00002E1C0000}"/>
    <cellStyle name="Comma 6 21 2" xfId="15999" xr:uid="{00000000-0005-0000-0000-00002F1C0000}"/>
    <cellStyle name="Comma 6 22" xfId="16000" xr:uid="{00000000-0005-0000-0000-0000301C0000}"/>
    <cellStyle name="Comma 6 22 2" xfId="16001" xr:uid="{00000000-0005-0000-0000-0000311C0000}"/>
    <cellStyle name="Comma 6 23" xfId="16002" xr:uid="{00000000-0005-0000-0000-0000321C0000}"/>
    <cellStyle name="Comma 6 23 2" xfId="16003" xr:uid="{00000000-0005-0000-0000-0000331C0000}"/>
    <cellStyle name="Comma 6 24" xfId="16004" xr:uid="{00000000-0005-0000-0000-0000341C0000}"/>
    <cellStyle name="Comma 6 24 2" xfId="16005" xr:uid="{00000000-0005-0000-0000-0000351C0000}"/>
    <cellStyle name="Comma 6 25" xfId="16006" xr:uid="{00000000-0005-0000-0000-0000361C0000}"/>
    <cellStyle name="Comma 6 25 2" xfId="16007" xr:uid="{00000000-0005-0000-0000-0000371C0000}"/>
    <cellStyle name="Comma 6 26" xfId="16008" xr:uid="{00000000-0005-0000-0000-0000381C0000}"/>
    <cellStyle name="Comma 6 27" xfId="16009" xr:uid="{00000000-0005-0000-0000-0000391C0000}"/>
    <cellStyle name="Comma 6 28" xfId="24609" xr:uid="{00000000-0005-0000-0000-00003A1C0000}"/>
    <cellStyle name="Comma 6 3" xfId="7494" xr:uid="{00000000-0005-0000-0000-00003B1C0000}"/>
    <cellStyle name="Comma 6 3 2" xfId="16011" xr:uid="{00000000-0005-0000-0000-00003C1C0000}"/>
    <cellStyle name="Comma 6 3 3" xfId="16012" xr:uid="{00000000-0005-0000-0000-00003D1C0000}"/>
    <cellStyle name="Comma 6 3 4" xfId="16010" xr:uid="{00000000-0005-0000-0000-00003E1C0000}"/>
    <cellStyle name="Comma 6 3 5" xfId="24616" xr:uid="{00000000-0005-0000-0000-00003F1C0000}"/>
    <cellStyle name="Comma 6 4" xfId="7495" xr:uid="{00000000-0005-0000-0000-0000401C0000}"/>
    <cellStyle name="Comma 6 4 2" xfId="16014" xr:uid="{00000000-0005-0000-0000-0000411C0000}"/>
    <cellStyle name="Comma 6 4 3" xfId="16015" xr:uid="{00000000-0005-0000-0000-0000421C0000}"/>
    <cellStyle name="Comma 6 4 4" xfId="16013" xr:uid="{00000000-0005-0000-0000-0000431C0000}"/>
    <cellStyle name="Comma 6 5" xfId="6320" xr:uid="{00000000-0005-0000-0000-0000441C0000}"/>
    <cellStyle name="Comma 6 5 2" xfId="16017" xr:uid="{00000000-0005-0000-0000-0000451C0000}"/>
    <cellStyle name="Comma 6 5 3" xfId="16018" xr:uid="{00000000-0005-0000-0000-0000461C0000}"/>
    <cellStyle name="Comma 6 5 4" xfId="16016" xr:uid="{00000000-0005-0000-0000-0000471C0000}"/>
    <cellStyle name="Comma 6 6" xfId="13352" xr:uid="{00000000-0005-0000-0000-0000481C0000}"/>
    <cellStyle name="Comma 6 6 2" xfId="16019" xr:uid="{00000000-0005-0000-0000-0000491C0000}"/>
    <cellStyle name="Comma 6 6 3" xfId="16020" xr:uid="{00000000-0005-0000-0000-00004A1C0000}"/>
    <cellStyle name="Comma 6 7" xfId="16021" xr:uid="{00000000-0005-0000-0000-00004B1C0000}"/>
    <cellStyle name="Comma 6 7 2" xfId="16022" xr:uid="{00000000-0005-0000-0000-00004C1C0000}"/>
    <cellStyle name="Comma 6 7 3" xfId="16023" xr:uid="{00000000-0005-0000-0000-00004D1C0000}"/>
    <cellStyle name="Comma 6 8" xfId="16024" xr:uid="{00000000-0005-0000-0000-00004E1C0000}"/>
    <cellStyle name="Comma 6 8 2" xfId="16025" xr:uid="{00000000-0005-0000-0000-00004F1C0000}"/>
    <cellStyle name="Comma 6 8 3" xfId="16026" xr:uid="{00000000-0005-0000-0000-0000501C0000}"/>
    <cellStyle name="Comma 6 9" xfId="16027" xr:uid="{00000000-0005-0000-0000-0000511C0000}"/>
    <cellStyle name="Comma 6 9 2" xfId="16028" xr:uid="{00000000-0005-0000-0000-0000521C0000}"/>
    <cellStyle name="Comma 6 9 3" xfId="16029" xr:uid="{00000000-0005-0000-0000-0000531C0000}"/>
    <cellStyle name="Comma 60" xfId="5822" xr:uid="{00000000-0005-0000-0000-0000541C0000}"/>
    <cellStyle name="Comma 60 2" xfId="16030" xr:uid="{00000000-0005-0000-0000-0000551C0000}"/>
    <cellStyle name="Comma 61" xfId="5824" xr:uid="{00000000-0005-0000-0000-0000561C0000}"/>
    <cellStyle name="Comma 61 2" xfId="16031" xr:uid="{00000000-0005-0000-0000-0000571C0000}"/>
    <cellStyle name="Comma 62" xfId="5826" xr:uid="{00000000-0005-0000-0000-0000581C0000}"/>
    <cellStyle name="Comma 62 2" xfId="16032" xr:uid="{00000000-0005-0000-0000-0000591C0000}"/>
    <cellStyle name="Comma 63" xfId="5828" xr:uid="{00000000-0005-0000-0000-00005A1C0000}"/>
    <cellStyle name="Comma 63 2" xfId="16033" xr:uid="{00000000-0005-0000-0000-00005B1C0000}"/>
    <cellStyle name="Comma 64" xfId="5830" xr:uid="{00000000-0005-0000-0000-00005C1C0000}"/>
    <cellStyle name="Comma 64 2" xfId="16034" xr:uid="{00000000-0005-0000-0000-00005D1C0000}"/>
    <cellStyle name="Comma 65" xfId="5832" xr:uid="{00000000-0005-0000-0000-00005E1C0000}"/>
    <cellStyle name="Comma 65 2" xfId="16035" xr:uid="{00000000-0005-0000-0000-00005F1C0000}"/>
    <cellStyle name="Comma 66" xfId="5834" xr:uid="{00000000-0005-0000-0000-0000601C0000}"/>
    <cellStyle name="Comma 66 2" xfId="16036" xr:uid="{00000000-0005-0000-0000-0000611C0000}"/>
    <cellStyle name="Comma 67" xfId="5836" xr:uid="{00000000-0005-0000-0000-0000621C0000}"/>
    <cellStyle name="Comma 67 2" xfId="16037" xr:uid="{00000000-0005-0000-0000-0000631C0000}"/>
    <cellStyle name="Comma 68" xfId="5838" xr:uid="{00000000-0005-0000-0000-0000641C0000}"/>
    <cellStyle name="Comma 68 2" xfId="16038" xr:uid="{00000000-0005-0000-0000-0000651C0000}"/>
    <cellStyle name="Comma 69" xfId="5840" xr:uid="{00000000-0005-0000-0000-0000661C0000}"/>
    <cellStyle name="Comma 69 2" xfId="16039" xr:uid="{00000000-0005-0000-0000-0000671C0000}"/>
    <cellStyle name="Comma 7" xfId="2133" xr:uid="{00000000-0005-0000-0000-0000681C0000}"/>
    <cellStyle name="Comma 7 10" xfId="16040" xr:uid="{00000000-0005-0000-0000-0000691C0000}"/>
    <cellStyle name="Comma 7 10 2" xfId="16041" xr:uid="{00000000-0005-0000-0000-00006A1C0000}"/>
    <cellStyle name="Comma 7 10 3" xfId="16042" xr:uid="{00000000-0005-0000-0000-00006B1C0000}"/>
    <cellStyle name="Comma 7 11" xfId="16043" xr:uid="{00000000-0005-0000-0000-00006C1C0000}"/>
    <cellStyle name="Comma 7 11 2" xfId="16044" xr:uid="{00000000-0005-0000-0000-00006D1C0000}"/>
    <cellStyle name="Comma 7 11 3" xfId="16045" xr:uid="{00000000-0005-0000-0000-00006E1C0000}"/>
    <cellStyle name="Comma 7 12" xfId="16046" xr:uid="{00000000-0005-0000-0000-00006F1C0000}"/>
    <cellStyle name="Comma 7 12 2" xfId="16047" xr:uid="{00000000-0005-0000-0000-0000701C0000}"/>
    <cellStyle name="Comma 7 12 3" xfId="16048" xr:uid="{00000000-0005-0000-0000-0000711C0000}"/>
    <cellStyle name="Comma 7 13" xfId="16049" xr:uid="{00000000-0005-0000-0000-0000721C0000}"/>
    <cellStyle name="Comma 7 13 2" xfId="16050" xr:uid="{00000000-0005-0000-0000-0000731C0000}"/>
    <cellStyle name="Comma 7 14" xfId="16051" xr:uid="{00000000-0005-0000-0000-0000741C0000}"/>
    <cellStyle name="Comma 7 14 2" xfId="16052" xr:uid="{00000000-0005-0000-0000-0000751C0000}"/>
    <cellStyle name="Comma 7 15" xfId="16053" xr:uid="{00000000-0005-0000-0000-0000761C0000}"/>
    <cellStyle name="Comma 7 15 2" xfId="16054" xr:uid="{00000000-0005-0000-0000-0000771C0000}"/>
    <cellStyle name="Comma 7 16" xfId="16055" xr:uid="{00000000-0005-0000-0000-0000781C0000}"/>
    <cellStyle name="Comma 7 16 2" xfId="16056" xr:uid="{00000000-0005-0000-0000-0000791C0000}"/>
    <cellStyle name="Comma 7 17" xfId="16057" xr:uid="{00000000-0005-0000-0000-00007A1C0000}"/>
    <cellStyle name="Comma 7 17 2" xfId="16058" xr:uid="{00000000-0005-0000-0000-00007B1C0000}"/>
    <cellStyle name="Comma 7 18" xfId="16059" xr:uid="{00000000-0005-0000-0000-00007C1C0000}"/>
    <cellStyle name="Comma 7 18 2" xfId="16060" xr:uid="{00000000-0005-0000-0000-00007D1C0000}"/>
    <cellStyle name="Comma 7 19" xfId="16061" xr:uid="{00000000-0005-0000-0000-00007E1C0000}"/>
    <cellStyle name="Comma 7 19 2" xfId="16062" xr:uid="{00000000-0005-0000-0000-00007F1C0000}"/>
    <cellStyle name="Comma 7 2" xfId="7496" xr:uid="{00000000-0005-0000-0000-0000801C0000}"/>
    <cellStyle name="Comma 7 2 2" xfId="16064" xr:uid="{00000000-0005-0000-0000-0000811C0000}"/>
    <cellStyle name="Comma 7 2 3" xfId="16065" xr:uid="{00000000-0005-0000-0000-0000821C0000}"/>
    <cellStyle name="Comma 7 2 4" xfId="16063" xr:uid="{00000000-0005-0000-0000-0000831C0000}"/>
    <cellStyle name="Comma 7 2 5" xfId="24615" xr:uid="{00000000-0005-0000-0000-0000841C0000}"/>
    <cellStyle name="Comma 7 20" xfId="16066" xr:uid="{00000000-0005-0000-0000-0000851C0000}"/>
    <cellStyle name="Comma 7 20 2" xfId="16067" xr:uid="{00000000-0005-0000-0000-0000861C0000}"/>
    <cellStyle name="Comma 7 21" xfId="16068" xr:uid="{00000000-0005-0000-0000-0000871C0000}"/>
    <cellStyle name="Comma 7 21 2" xfId="16069" xr:uid="{00000000-0005-0000-0000-0000881C0000}"/>
    <cellStyle name="Comma 7 22" xfId="16070" xr:uid="{00000000-0005-0000-0000-0000891C0000}"/>
    <cellStyle name="Comma 7 22 2" xfId="16071" xr:uid="{00000000-0005-0000-0000-00008A1C0000}"/>
    <cellStyle name="Comma 7 23" xfId="16072" xr:uid="{00000000-0005-0000-0000-00008B1C0000}"/>
    <cellStyle name="Comma 7 23 2" xfId="16073" xr:uid="{00000000-0005-0000-0000-00008C1C0000}"/>
    <cellStyle name="Comma 7 24" xfId="16074" xr:uid="{00000000-0005-0000-0000-00008D1C0000}"/>
    <cellStyle name="Comma 7 24 2" xfId="16075" xr:uid="{00000000-0005-0000-0000-00008E1C0000}"/>
    <cellStyle name="Comma 7 25" xfId="16076" xr:uid="{00000000-0005-0000-0000-00008F1C0000}"/>
    <cellStyle name="Comma 7 25 2" xfId="16077" xr:uid="{00000000-0005-0000-0000-0000901C0000}"/>
    <cellStyle name="Comma 7 26" xfId="16078" xr:uid="{00000000-0005-0000-0000-0000911C0000}"/>
    <cellStyle name="Comma 7 26 2" xfId="16079" xr:uid="{00000000-0005-0000-0000-0000921C0000}"/>
    <cellStyle name="Comma 7 27" xfId="16080" xr:uid="{00000000-0005-0000-0000-0000931C0000}"/>
    <cellStyle name="Comma 7 28" xfId="16081" xr:uid="{00000000-0005-0000-0000-0000941C0000}"/>
    <cellStyle name="Comma 7 29" xfId="24612" xr:uid="{00000000-0005-0000-0000-0000951C0000}"/>
    <cellStyle name="Comma 7 3" xfId="13361" xr:uid="{00000000-0005-0000-0000-0000961C0000}"/>
    <cellStyle name="Comma 7 3 2" xfId="13967" xr:uid="{00000000-0005-0000-0000-0000971C0000}"/>
    <cellStyle name="Comma 7 3 2 2" xfId="16083" xr:uid="{00000000-0005-0000-0000-0000981C0000}"/>
    <cellStyle name="Comma 7 3 3" xfId="14021" xr:uid="{00000000-0005-0000-0000-0000991C0000}"/>
    <cellStyle name="Comma 7 3 3 2" xfId="16084" xr:uid="{00000000-0005-0000-0000-00009A1C0000}"/>
    <cellStyle name="Comma 7 3 4" xfId="16082" xr:uid="{00000000-0005-0000-0000-00009B1C0000}"/>
    <cellStyle name="Comma 7 3 5" xfId="24570" xr:uid="{00000000-0005-0000-0000-00009C1C0000}"/>
    <cellStyle name="Comma 7 3 6" xfId="24737" xr:uid="{00000000-0005-0000-0000-00009D1C0000}"/>
    <cellStyle name="Comma 7 4" xfId="16085" xr:uid="{00000000-0005-0000-0000-00009E1C0000}"/>
    <cellStyle name="Comma 7 4 2" xfId="16086" xr:uid="{00000000-0005-0000-0000-00009F1C0000}"/>
    <cellStyle name="Comma 7 4 3" xfId="16087" xr:uid="{00000000-0005-0000-0000-0000A01C0000}"/>
    <cellStyle name="Comma 7 5" xfId="16088" xr:uid="{00000000-0005-0000-0000-0000A11C0000}"/>
    <cellStyle name="Comma 7 5 2" xfId="16089" xr:uid="{00000000-0005-0000-0000-0000A21C0000}"/>
    <cellStyle name="Comma 7 5 3" xfId="16090" xr:uid="{00000000-0005-0000-0000-0000A31C0000}"/>
    <cellStyle name="Comma 7 6" xfId="16091" xr:uid="{00000000-0005-0000-0000-0000A41C0000}"/>
    <cellStyle name="Comma 7 6 2" xfId="16092" xr:uid="{00000000-0005-0000-0000-0000A51C0000}"/>
    <cellStyle name="Comma 7 6 3" xfId="16093" xr:uid="{00000000-0005-0000-0000-0000A61C0000}"/>
    <cellStyle name="Comma 7 7" xfId="16094" xr:uid="{00000000-0005-0000-0000-0000A71C0000}"/>
    <cellStyle name="Comma 7 7 2" xfId="16095" xr:uid="{00000000-0005-0000-0000-0000A81C0000}"/>
    <cellStyle name="Comma 7 7 3" xfId="16096" xr:uid="{00000000-0005-0000-0000-0000A91C0000}"/>
    <cellStyle name="Comma 7 8" xfId="16097" xr:uid="{00000000-0005-0000-0000-0000AA1C0000}"/>
    <cellStyle name="Comma 7 8 2" xfId="16098" xr:uid="{00000000-0005-0000-0000-0000AB1C0000}"/>
    <cellStyle name="Comma 7 8 3" xfId="16099" xr:uid="{00000000-0005-0000-0000-0000AC1C0000}"/>
    <cellStyle name="Comma 7 9" xfId="16100" xr:uid="{00000000-0005-0000-0000-0000AD1C0000}"/>
    <cellStyle name="Comma 7 9 2" xfId="16101" xr:uid="{00000000-0005-0000-0000-0000AE1C0000}"/>
    <cellStyle name="Comma 7 9 3" xfId="16102" xr:uid="{00000000-0005-0000-0000-0000AF1C0000}"/>
    <cellStyle name="Comma 70" xfId="5842" xr:uid="{00000000-0005-0000-0000-0000B01C0000}"/>
    <cellStyle name="Comma 70 2" xfId="16103" xr:uid="{00000000-0005-0000-0000-0000B11C0000}"/>
    <cellStyle name="Comma 71" xfId="5844" xr:uid="{00000000-0005-0000-0000-0000B21C0000}"/>
    <cellStyle name="Comma 71 2" xfId="16104" xr:uid="{00000000-0005-0000-0000-0000B31C0000}"/>
    <cellStyle name="Comma 72" xfId="5846" xr:uid="{00000000-0005-0000-0000-0000B41C0000}"/>
    <cellStyle name="Comma 72 2" xfId="16105" xr:uid="{00000000-0005-0000-0000-0000B51C0000}"/>
    <cellStyle name="Comma 73" xfId="5848" xr:uid="{00000000-0005-0000-0000-0000B61C0000}"/>
    <cellStyle name="Comma 73 2" xfId="16106" xr:uid="{00000000-0005-0000-0000-0000B71C0000}"/>
    <cellStyle name="Comma 74" xfId="5850" xr:uid="{00000000-0005-0000-0000-0000B81C0000}"/>
    <cellStyle name="Comma 74 2" xfId="16107" xr:uid="{00000000-0005-0000-0000-0000B91C0000}"/>
    <cellStyle name="Comma 75" xfId="5852" xr:uid="{00000000-0005-0000-0000-0000BA1C0000}"/>
    <cellStyle name="Comma 75 2" xfId="16108" xr:uid="{00000000-0005-0000-0000-0000BB1C0000}"/>
    <cellStyle name="Comma 76" xfId="5854" xr:uid="{00000000-0005-0000-0000-0000BC1C0000}"/>
    <cellStyle name="Comma 76 2" xfId="12406" xr:uid="{00000000-0005-0000-0000-0000BD1C0000}"/>
    <cellStyle name="Comma 76 2 2" xfId="16109" xr:uid="{00000000-0005-0000-0000-0000BE1C0000}"/>
    <cellStyle name="Comma 77" xfId="5856" xr:uid="{00000000-0005-0000-0000-0000BF1C0000}"/>
    <cellStyle name="Comma 77 2" xfId="16110" xr:uid="{00000000-0005-0000-0000-0000C01C0000}"/>
    <cellStyle name="Comma 78" xfId="5858" xr:uid="{00000000-0005-0000-0000-0000C11C0000}"/>
    <cellStyle name="Comma 78 2" xfId="16111" xr:uid="{00000000-0005-0000-0000-0000C21C0000}"/>
    <cellStyle name="Comma 79" xfId="5860" xr:uid="{00000000-0005-0000-0000-0000C31C0000}"/>
    <cellStyle name="Comma 79 2" xfId="16112" xr:uid="{00000000-0005-0000-0000-0000C41C0000}"/>
    <cellStyle name="Comma 8" xfId="2134" xr:uid="{00000000-0005-0000-0000-0000C51C0000}"/>
    <cellStyle name="Comma 8 10" xfId="16113" xr:uid="{00000000-0005-0000-0000-0000C61C0000}"/>
    <cellStyle name="Comma 8 10 2" xfId="16114" xr:uid="{00000000-0005-0000-0000-0000C71C0000}"/>
    <cellStyle name="Comma 8 10 3" xfId="16115" xr:uid="{00000000-0005-0000-0000-0000C81C0000}"/>
    <cellStyle name="Comma 8 11" xfId="16116" xr:uid="{00000000-0005-0000-0000-0000C91C0000}"/>
    <cellStyle name="Comma 8 11 2" xfId="16117" xr:uid="{00000000-0005-0000-0000-0000CA1C0000}"/>
    <cellStyle name="Comma 8 11 3" xfId="16118" xr:uid="{00000000-0005-0000-0000-0000CB1C0000}"/>
    <cellStyle name="Comma 8 12" xfId="16119" xr:uid="{00000000-0005-0000-0000-0000CC1C0000}"/>
    <cellStyle name="Comma 8 12 2" xfId="16120" xr:uid="{00000000-0005-0000-0000-0000CD1C0000}"/>
    <cellStyle name="Comma 8 12 3" xfId="16121" xr:uid="{00000000-0005-0000-0000-0000CE1C0000}"/>
    <cellStyle name="Comma 8 13" xfId="16122" xr:uid="{00000000-0005-0000-0000-0000CF1C0000}"/>
    <cellStyle name="Comma 8 13 2" xfId="16123" xr:uid="{00000000-0005-0000-0000-0000D01C0000}"/>
    <cellStyle name="Comma 8 14" xfId="16124" xr:uid="{00000000-0005-0000-0000-0000D11C0000}"/>
    <cellStyle name="Comma 8 14 2" xfId="16125" xr:uid="{00000000-0005-0000-0000-0000D21C0000}"/>
    <cellStyle name="Comma 8 15" xfId="16126" xr:uid="{00000000-0005-0000-0000-0000D31C0000}"/>
    <cellStyle name="Comma 8 15 2" xfId="16127" xr:uid="{00000000-0005-0000-0000-0000D41C0000}"/>
    <cellStyle name="Comma 8 16" xfId="16128" xr:uid="{00000000-0005-0000-0000-0000D51C0000}"/>
    <cellStyle name="Comma 8 16 2" xfId="16129" xr:uid="{00000000-0005-0000-0000-0000D61C0000}"/>
    <cellStyle name="Comma 8 17" xfId="16130" xr:uid="{00000000-0005-0000-0000-0000D71C0000}"/>
    <cellStyle name="Comma 8 17 2" xfId="16131" xr:uid="{00000000-0005-0000-0000-0000D81C0000}"/>
    <cellStyle name="Comma 8 18" xfId="16132" xr:uid="{00000000-0005-0000-0000-0000D91C0000}"/>
    <cellStyle name="Comma 8 18 2" xfId="16133" xr:uid="{00000000-0005-0000-0000-0000DA1C0000}"/>
    <cellStyle name="Comma 8 19" xfId="16134" xr:uid="{00000000-0005-0000-0000-0000DB1C0000}"/>
    <cellStyle name="Comma 8 19 2" xfId="16135" xr:uid="{00000000-0005-0000-0000-0000DC1C0000}"/>
    <cellStyle name="Comma 8 2" xfId="7497" xr:uid="{00000000-0005-0000-0000-0000DD1C0000}"/>
    <cellStyle name="Comma 8 2 2" xfId="16137" xr:uid="{00000000-0005-0000-0000-0000DE1C0000}"/>
    <cellStyle name="Comma 8 2 3" xfId="16138" xr:uid="{00000000-0005-0000-0000-0000DF1C0000}"/>
    <cellStyle name="Comma 8 2 4" xfId="16136" xr:uid="{00000000-0005-0000-0000-0000E01C0000}"/>
    <cellStyle name="Comma 8 20" xfId="16139" xr:uid="{00000000-0005-0000-0000-0000E11C0000}"/>
    <cellStyle name="Comma 8 20 2" xfId="16140" xr:uid="{00000000-0005-0000-0000-0000E21C0000}"/>
    <cellStyle name="Comma 8 21" xfId="16141" xr:uid="{00000000-0005-0000-0000-0000E31C0000}"/>
    <cellStyle name="Comma 8 21 2" xfId="16142" xr:uid="{00000000-0005-0000-0000-0000E41C0000}"/>
    <cellStyle name="Comma 8 22" xfId="16143" xr:uid="{00000000-0005-0000-0000-0000E51C0000}"/>
    <cellStyle name="Comma 8 22 2" xfId="16144" xr:uid="{00000000-0005-0000-0000-0000E61C0000}"/>
    <cellStyle name="Comma 8 23" xfId="16145" xr:uid="{00000000-0005-0000-0000-0000E71C0000}"/>
    <cellStyle name="Comma 8 23 2" xfId="16146" xr:uid="{00000000-0005-0000-0000-0000E81C0000}"/>
    <cellStyle name="Comma 8 24" xfId="16147" xr:uid="{00000000-0005-0000-0000-0000E91C0000}"/>
    <cellStyle name="Comma 8 24 2" xfId="16148" xr:uid="{00000000-0005-0000-0000-0000EA1C0000}"/>
    <cellStyle name="Comma 8 25" xfId="16149" xr:uid="{00000000-0005-0000-0000-0000EB1C0000}"/>
    <cellStyle name="Comma 8 25 2" xfId="16150" xr:uid="{00000000-0005-0000-0000-0000EC1C0000}"/>
    <cellStyle name="Comma 8 26" xfId="16151" xr:uid="{00000000-0005-0000-0000-0000ED1C0000}"/>
    <cellStyle name="Comma 8 26 2" xfId="16152" xr:uid="{00000000-0005-0000-0000-0000EE1C0000}"/>
    <cellStyle name="Comma 8 27" xfId="16153" xr:uid="{00000000-0005-0000-0000-0000EF1C0000}"/>
    <cellStyle name="Comma 8 28" xfId="24664" xr:uid="{00000000-0005-0000-0000-0000F01C0000}"/>
    <cellStyle name="Comma 8 3" xfId="6321" xr:uid="{00000000-0005-0000-0000-0000F11C0000}"/>
    <cellStyle name="Comma 8 3 2" xfId="16155" xr:uid="{00000000-0005-0000-0000-0000F21C0000}"/>
    <cellStyle name="Comma 8 3 3" xfId="16156" xr:uid="{00000000-0005-0000-0000-0000F31C0000}"/>
    <cellStyle name="Comma 8 3 4" xfId="16154" xr:uid="{00000000-0005-0000-0000-0000F41C0000}"/>
    <cellStyle name="Comma 8 4" xfId="16157" xr:uid="{00000000-0005-0000-0000-0000F51C0000}"/>
    <cellStyle name="Comma 8 4 2" xfId="16158" xr:uid="{00000000-0005-0000-0000-0000F61C0000}"/>
    <cellStyle name="Comma 8 4 3" xfId="16159" xr:uid="{00000000-0005-0000-0000-0000F71C0000}"/>
    <cellStyle name="Comma 8 5" xfId="16160" xr:uid="{00000000-0005-0000-0000-0000F81C0000}"/>
    <cellStyle name="Comma 8 5 2" xfId="16161" xr:uid="{00000000-0005-0000-0000-0000F91C0000}"/>
    <cellStyle name="Comma 8 5 3" xfId="16162" xr:uid="{00000000-0005-0000-0000-0000FA1C0000}"/>
    <cellStyle name="Comma 8 6" xfId="16163" xr:uid="{00000000-0005-0000-0000-0000FB1C0000}"/>
    <cellStyle name="Comma 8 6 2" xfId="16164" xr:uid="{00000000-0005-0000-0000-0000FC1C0000}"/>
    <cellStyle name="Comma 8 6 3" xfId="16165" xr:uid="{00000000-0005-0000-0000-0000FD1C0000}"/>
    <cellStyle name="Comma 8 7" xfId="16166" xr:uid="{00000000-0005-0000-0000-0000FE1C0000}"/>
    <cellStyle name="Comma 8 7 2" xfId="16167" xr:uid="{00000000-0005-0000-0000-0000FF1C0000}"/>
    <cellStyle name="Comma 8 7 3" xfId="16168" xr:uid="{00000000-0005-0000-0000-0000001D0000}"/>
    <cellStyle name="Comma 8 8" xfId="16169" xr:uid="{00000000-0005-0000-0000-0000011D0000}"/>
    <cellStyle name="Comma 8 8 2" xfId="16170" xr:uid="{00000000-0005-0000-0000-0000021D0000}"/>
    <cellStyle name="Comma 8 8 3" xfId="16171" xr:uid="{00000000-0005-0000-0000-0000031D0000}"/>
    <cellStyle name="Comma 8 9" xfId="16172" xr:uid="{00000000-0005-0000-0000-0000041D0000}"/>
    <cellStyle name="Comma 8 9 2" xfId="16173" xr:uid="{00000000-0005-0000-0000-0000051D0000}"/>
    <cellStyle name="Comma 8 9 3" xfId="16174" xr:uid="{00000000-0005-0000-0000-0000061D0000}"/>
    <cellStyle name="Comma 80" xfId="5862" xr:uid="{00000000-0005-0000-0000-0000071D0000}"/>
    <cellStyle name="Comma 80 2" xfId="16175" xr:uid="{00000000-0005-0000-0000-0000081D0000}"/>
    <cellStyle name="Comma 81" xfId="5864" xr:uid="{00000000-0005-0000-0000-0000091D0000}"/>
    <cellStyle name="Comma 81 2" xfId="16176" xr:uid="{00000000-0005-0000-0000-00000A1D0000}"/>
    <cellStyle name="Comma 82" xfId="5866" xr:uid="{00000000-0005-0000-0000-00000B1D0000}"/>
    <cellStyle name="Comma 82 2" xfId="16177" xr:uid="{00000000-0005-0000-0000-00000C1D0000}"/>
    <cellStyle name="Comma 83" xfId="5868" xr:uid="{00000000-0005-0000-0000-00000D1D0000}"/>
    <cellStyle name="Comma 83 2" xfId="16178" xr:uid="{00000000-0005-0000-0000-00000E1D0000}"/>
    <cellStyle name="Comma 84" xfId="5870" xr:uid="{00000000-0005-0000-0000-00000F1D0000}"/>
    <cellStyle name="Comma 84 2" xfId="16179" xr:uid="{00000000-0005-0000-0000-0000101D0000}"/>
    <cellStyle name="Comma 85" xfId="5872" xr:uid="{00000000-0005-0000-0000-0000111D0000}"/>
    <cellStyle name="Comma 85 2" xfId="16180" xr:uid="{00000000-0005-0000-0000-0000121D0000}"/>
    <cellStyle name="Comma 86" xfId="5874" xr:uid="{00000000-0005-0000-0000-0000131D0000}"/>
    <cellStyle name="Comma 86 2" xfId="16181" xr:uid="{00000000-0005-0000-0000-0000141D0000}"/>
    <cellStyle name="Comma 87" xfId="5876" xr:uid="{00000000-0005-0000-0000-0000151D0000}"/>
    <cellStyle name="Comma 87 2" xfId="16182" xr:uid="{00000000-0005-0000-0000-0000161D0000}"/>
    <cellStyle name="Comma 88" xfId="5878" xr:uid="{00000000-0005-0000-0000-0000171D0000}"/>
    <cellStyle name="Comma 88 2" xfId="16183" xr:uid="{00000000-0005-0000-0000-0000181D0000}"/>
    <cellStyle name="Comma 89" xfId="5880" xr:uid="{00000000-0005-0000-0000-0000191D0000}"/>
    <cellStyle name="Comma 89 2" xfId="16184" xr:uid="{00000000-0005-0000-0000-00001A1D0000}"/>
    <cellStyle name="Comma 9" xfId="2135" xr:uid="{00000000-0005-0000-0000-00001B1D0000}"/>
    <cellStyle name="Comma 9 10" xfId="16185" xr:uid="{00000000-0005-0000-0000-00001C1D0000}"/>
    <cellStyle name="Comma 9 10 2" xfId="16186" xr:uid="{00000000-0005-0000-0000-00001D1D0000}"/>
    <cellStyle name="Comma 9 10 3" xfId="16187" xr:uid="{00000000-0005-0000-0000-00001E1D0000}"/>
    <cellStyle name="Comma 9 11" xfId="16188" xr:uid="{00000000-0005-0000-0000-00001F1D0000}"/>
    <cellStyle name="Comma 9 11 2" xfId="16189" xr:uid="{00000000-0005-0000-0000-0000201D0000}"/>
    <cellStyle name="Comma 9 11 3" xfId="16190" xr:uid="{00000000-0005-0000-0000-0000211D0000}"/>
    <cellStyle name="Comma 9 12" xfId="16191" xr:uid="{00000000-0005-0000-0000-0000221D0000}"/>
    <cellStyle name="Comma 9 12 2" xfId="16192" xr:uid="{00000000-0005-0000-0000-0000231D0000}"/>
    <cellStyle name="Comma 9 12 3" xfId="16193" xr:uid="{00000000-0005-0000-0000-0000241D0000}"/>
    <cellStyle name="Comma 9 13" xfId="16194" xr:uid="{00000000-0005-0000-0000-0000251D0000}"/>
    <cellStyle name="Comma 9 13 2" xfId="16195" xr:uid="{00000000-0005-0000-0000-0000261D0000}"/>
    <cellStyle name="Comma 9 14" xfId="16196" xr:uid="{00000000-0005-0000-0000-0000271D0000}"/>
    <cellStyle name="Comma 9 14 2" xfId="16197" xr:uid="{00000000-0005-0000-0000-0000281D0000}"/>
    <cellStyle name="Comma 9 15" xfId="16198" xr:uid="{00000000-0005-0000-0000-0000291D0000}"/>
    <cellStyle name="Comma 9 15 2" xfId="16199" xr:uid="{00000000-0005-0000-0000-00002A1D0000}"/>
    <cellStyle name="Comma 9 16" xfId="16200" xr:uid="{00000000-0005-0000-0000-00002B1D0000}"/>
    <cellStyle name="Comma 9 16 2" xfId="16201" xr:uid="{00000000-0005-0000-0000-00002C1D0000}"/>
    <cellStyle name="Comma 9 17" xfId="16202" xr:uid="{00000000-0005-0000-0000-00002D1D0000}"/>
    <cellStyle name="Comma 9 17 2" xfId="16203" xr:uid="{00000000-0005-0000-0000-00002E1D0000}"/>
    <cellStyle name="Comma 9 18" xfId="16204" xr:uid="{00000000-0005-0000-0000-00002F1D0000}"/>
    <cellStyle name="Comma 9 18 2" xfId="16205" xr:uid="{00000000-0005-0000-0000-0000301D0000}"/>
    <cellStyle name="Comma 9 19" xfId="16206" xr:uid="{00000000-0005-0000-0000-0000311D0000}"/>
    <cellStyle name="Comma 9 19 2" xfId="16207" xr:uid="{00000000-0005-0000-0000-0000321D0000}"/>
    <cellStyle name="Comma 9 2" xfId="7498" xr:uid="{00000000-0005-0000-0000-0000331D0000}"/>
    <cellStyle name="Comma 9 2 2" xfId="16209" xr:uid="{00000000-0005-0000-0000-0000341D0000}"/>
    <cellStyle name="Comma 9 2 3" xfId="16210" xr:uid="{00000000-0005-0000-0000-0000351D0000}"/>
    <cellStyle name="Comma 9 2 4" xfId="16208" xr:uid="{00000000-0005-0000-0000-0000361D0000}"/>
    <cellStyle name="Comma 9 20" xfId="16211" xr:uid="{00000000-0005-0000-0000-0000371D0000}"/>
    <cellStyle name="Comma 9 20 2" xfId="16212" xr:uid="{00000000-0005-0000-0000-0000381D0000}"/>
    <cellStyle name="Comma 9 21" xfId="16213" xr:uid="{00000000-0005-0000-0000-0000391D0000}"/>
    <cellStyle name="Comma 9 21 2" xfId="16214" xr:uid="{00000000-0005-0000-0000-00003A1D0000}"/>
    <cellStyle name="Comma 9 22" xfId="16215" xr:uid="{00000000-0005-0000-0000-00003B1D0000}"/>
    <cellStyle name="Comma 9 22 2" xfId="16216" xr:uid="{00000000-0005-0000-0000-00003C1D0000}"/>
    <cellStyle name="Comma 9 23" xfId="16217" xr:uid="{00000000-0005-0000-0000-00003D1D0000}"/>
    <cellStyle name="Comma 9 23 2" xfId="16218" xr:uid="{00000000-0005-0000-0000-00003E1D0000}"/>
    <cellStyle name="Comma 9 24" xfId="16219" xr:uid="{00000000-0005-0000-0000-00003F1D0000}"/>
    <cellStyle name="Comma 9 24 2" xfId="16220" xr:uid="{00000000-0005-0000-0000-0000401D0000}"/>
    <cellStyle name="Comma 9 25" xfId="16221" xr:uid="{00000000-0005-0000-0000-0000411D0000}"/>
    <cellStyle name="Comma 9 25 2" xfId="16222" xr:uid="{00000000-0005-0000-0000-0000421D0000}"/>
    <cellStyle name="Comma 9 26" xfId="16223" xr:uid="{00000000-0005-0000-0000-0000431D0000}"/>
    <cellStyle name="Comma 9 26 2" xfId="16224" xr:uid="{00000000-0005-0000-0000-0000441D0000}"/>
    <cellStyle name="Comma 9 27" xfId="16225" xr:uid="{00000000-0005-0000-0000-0000451D0000}"/>
    <cellStyle name="Comma 9 3" xfId="7499" xr:uid="{00000000-0005-0000-0000-0000461D0000}"/>
    <cellStyle name="Comma 9 3 2" xfId="16227" xr:uid="{00000000-0005-0000-0000-0000471D0000}"/>
    <cellStyle name="Comma 9 3 3" xfId="16228" xr:uid="{00000000-0005-0000-0000-0000481D0000}"/>
    <cellStyle name="Comma 9 3 4" xfId="16226" xr:uid="{00000000-0005-0000-0000-0000491D0000}"/>
    <cellStyle name="Comma 9 4" xfId="6322" xr:uid="{00000000-0005-0000-0000-00004A1D0000}"/>
    <cellStyle name="Comma 9 4 2" xfId="16230" xr:uid="{00000000-0005-0000-0000-00004B1D0000}"/>
    <cellStyle name="Comma 9 4 3" xfId="16231" xr:uid="{00000000-0005-0000-0000-00004C1D0000}"/>
    <cellStyle name="Comma 9 4 4" xfId="16229" xr:uid="{00000000-0005-0000-0000-00004D1D0000}"/>
    <cellStyle name="Comma 9 5" xfId="16232" xr:uid="{00000000-0005-0000-0000-00004E1D0000}"/>
    <cellStyle name="Comma 9 5 2" xfId="16233" xr:uid="{00000000-0005-0000-0000-00004F1D0000}"/>
    <cellStyle name="Comma 9 5 3" xfId="16234" xr:uid="{00000000-0005-0000-0000-0000501D0000}"/>
    <cellStyle name="Comma 9 6" xfId="16235" xr:uid="{00000000-0005-0000-0000-0000511D0000}"/>
    <cellStyle name="Comma 9 6 2" xfId="16236" xr:uid="{00000000-0005-0000-0000-0000521D0000}"/>
    <cellStyle name="Comma 9 6 3" xfId="16237" xr:uid="{00000000-0005-0000-0000-0000531D0000}"/>
    <cellStyle name="Comma 9 7" xfId="16238" xr:uid="{00000000-0005-0000-0000-0000541D0000}"/>
    <cellStyle name="Comma 9 7 2" xfId="16239" xr:uid="{00000000-0005-0000-0000-0000551D0000}"/>
    <cellStyle name="Comma 9 7 3" xfId="16240" xr:uid="{00000000-0005-0000-0000-0000561D0000}"/>
    <cellStyle name="Comma 9 8" xfId="16241" xr:uid="{00000000-0005-0000-0000-0000571D0000}"/>
    <cellStyle name="Comma 9 8 2" xfId="16242" xr:uid="{00000000-0005-0000-0000-0000581D0000}"/>
    <cellStyle name="Comma 9 8 3" xfId="16243" xr:uid="{00000000-0005-0000-0000-0000591D0000}"/>
    <cellStyle name="Comma 9 9" xfId="16244" xr:uid="{00000000-0005-0000-0000-00005A1D0000}"/>
    <cellStyle name="Comma 9 9 2" xfId="16245" xr:uid="{00000000-0005-0000-0000-00005B1D0000}"/>
    <cellStyle name="Comma 9 9 3" xfId="16246" xr:uid="{00000000-0005-0000-0000-00005C1D0000}"/>
    <cellStyle name="Comma 90" xfId="5882" xr:uid="{00000000-0005-0000-0000-00005D1D0000}"/>
    <cellStyle name="Comma 90 2" xfId="16247" xr:uid="{00000000-0005-0000-0000-00005E1D0000}"/>
    <cellStyle name="Comma 91" xfId="5884" xr:uid="{00000000-0005-0000-0000-00005F1D0000}"/>
    <cellStyle name="Comma 91 2" xfId="16248" xr:uid="{00000000-0005-0000-0000-0000601D0000}"/>
    <cellStyle name="Comma 92" xfId="5886" xr:uid="{00000000-0005-0000-0000-0000611D0000}"/>
    <cellStyle name="Comma 92 2" xfId="16249" xr:uid="{00000000-0005-0000-0000-0000621D0000}"/>
    <cellStyle name="Comma 93" xfId="5888" xr:uid="{00000000-0005-0000-0000-0000631D0000}"/>
    <cellStyle name="Comma 93 2" xfId="16250" xr:uid="{00000000-0005-0000-0000-0000641D0000}"/>
    <cellStyle name="Comma 94" xfId="5890" xr:uid="{00000000-0005-0000-0000-0000651D0000}"/>
    <cellStyle name="Comma 94 2" xfId="16251" xr:uid="{00000000-0005-0000-0000-0000661D0000}"/>
    <cellStyle name="Comma 95" xfId="5945" xr:uid="{00000000-0005-0000-0000-0000671D0000}"/>
    <cellStyle name="Comma 95 2" xfId="13821" xr:uid="{00000000-0005-0000-0000-0000681D0000}"/>
    <cellStyle name="Comma 95 3" xfId="14525" xr:uid="{00000000-0005-0000-0000-0000691D0000}"/>
    <cellStyle name="Comma 96" xfId="5946" xr:uid="{00000000-0005-0000-0000-00006A1D0000}"/>
    <cellStyle name="Comma 96 2" xfId="13822" xr:uid="{00000000-0005-0000-0000-00006B1D0000}"/>
    <cellStyle name="Comma 96 3" xfId="14528" xr:uid="{00000000-0005-0000-0000-00006C1D0000}"/>
    <cellStyle name="Comma 97" xfId="12454" xr:uid="{00000000-0005-0000-0000-00006D1D0000}"/>
    <cellStyle name="Comma 97 2" xfId="13900" xr:uid="{00000000-0005-0000-0000-00006E1D0000}"/>
    <cellStyle name="Comma 97 3" xfId="14529" xr:uid="{00000000-0005-0000-0000-00006F1D0000}"/>
    <cellStyle name="Comma 98" xfId="5948" xr:uid="{00000000-0005-0000-0000-0000701D0000}"/>
    <cellStyle name="Comma 98 2" xfId="13824" xr:uid="{00000000-0005-0000-0000-0000711D0000}"/>
    <cellStyle name="Comma 98 3" xfId="14533" xr:uid="{00000000-0005-0000-0000-0000721D0000}"/>
    <cellStyle name="Comma 99" xfId="12456" xr:uid="{00000000-0005-0000-0000-0000731D0000}"/>
    <cellStyle name="Comma 99 2" xfId="13902" xr:uid="{00000000-0005-0000-0000-0000741D0000}"/>
    <cellStyle name="Comma 99 3" xfId="14536" xr:uid="{00000000-0005-0000-0000-0000751D0000}"/>
    <cellStyle name="Comma1 - Style1" xfId="2136" xr:uid="{00000000-0005-0000-0000-0000761D0000}"/>
    <cellStyle name="Comma1 - Style1 2" xfId="2137" xr:uid="{00000000-0005-0000-0000-0000771D0000}"/>
    <cellStyle name="Comma1 - Style1 3" xfId="2138" xr:uid="{00000000-0005-0000-0000-0000781D0000}"/>
    <cellStyle name="Comment" xfId="2139" xr:uid="{00000000-0005-0000-0000-0000791D0000}"/>
    <cellStyle name="Comment 2" xfId="16252" xr:uid="{00000000-0005-0000-0000-00007A1D0000}"/>
    <cellStyle name="Currency" xfId="5795" builtinId="4" customBuiltin="1"/>
    <cellStyle name="Currency [0]" xfId="5937" builtinId="7" customBuiltin="1"/>
    <cellStyle name="Currency [0] 2" xfId="2140" xr:uid="{00000000-0005-0000-0000-00007D1D0000}"/>
    <cellStyle name="Currency 10" xfId="2141" xr:uid="{00000000-0005-0000-0000-00007E1D0000}"/>
    <cellStyle name="Currency 10 2" xfId="2142" xr:uid="{00000000-0005-0000-0000-00007F1D0000}"/>
    <cellStyle name="Currency 10 2 2" xfId="16253" xr:uid="{00000000-0005-0000-0000-0000801D0000}"/>
    <cellStyle name="Currency 10 3" xfId="5954" xr:uid="{00000000-0005-0000-0000-0000811D0000}"/>
    <cellStyle name="Currency 10 3 2" xfId="13827" xr:uid="{00000000-0005-0000-0000-0000821D0000}"/>
    <cellStyle name="Currency 10 4" xfId="16254" xr:uid="{00000000-0005-0000-0000-0000831D0000}"/>
    <cellStyle name="Currency 11" xfId="2143" xr:uid="{00000000-0005-0000-0000-0000841D0000}"/>
    <cellStyle name="Currency 12" xfId="2144" xr:uid="{00000000-0005-0000-0000-0000851D0000}"/>
    <cellStyle name="Currency 13" xfId="2145" xr:uid="{00000000-0005-0000-0000-0000861D0000}"/>
    <cellStyle name="Currency 14" xfId="2146" xr:uid="{00000000-0005-0000-0000-0000871D0000}"/>
    <cellStyle name="Currency 14 2" xfId="16255" xr:uid="{00000000-0005-0000-0000-0000881D0000}"/>
    <cellStyle name="Currency 15" xfId="2147" xr:uid="{00000000-0005-0000-0000-0000891D0000}"/>
    <cellStyle name="Currency 16" xfId="5953" xr:uid="{00000000-0005-0000-0000-00008A1D0000}"/>
    <cellStyle name="Currency 16 2" xfId="13445" xr:uid="{00000000-0005-0000-0000-00008B1D0000}"/>
    <cellStyle name="Currency 16 3" xfId="13826" xr:uid="{00000000-0005-0000-0000-00008C1D0000}"/>
    <cellStyle name="Currency 16 4" xfId="14068" xr:uid="{00000000-0005-0000-0000-00008D1D0000}"/>
    <cellStyle name="Currency 17" xfId="5944" xr:uid="{00000000-0005-0000-0000-00008E1D0000}"/>
    <cellStyle name="Currency 17 2" xfId="13449" xr:uid="{00000000-0005-0000-0000-00008F1D0000}"/>
    <cellStyle name="Currency 17 3" xfId="13820" xr:uid="{00000000-0005-0000-0000-0000901D0000}"/>
    <cellStyle name="Currency 17 4" xfId="14069" xr:uid="{00000000-0005-0000-0000-0000911D0000}"/>
    <cellStyle name="Currency 18" xfId="12453" xr:uid="{00000000-0005-0000-0000-0000921D0000}"/>
    <cellStyle name="Currency 18 2" xfId="13446" xr:uid="{00000000-0005-0000-0000-0000931D0000}"/>
    <cellStyle name="Currency 18 2 2" xfId="16256" xr:uid="{00000000-0005-0000-0000-0000941D0000}"/>
    <cellStyle name="Currency 18 3" xfId="13899" xr:uid="{00000000-0005-0000-0000-0000951D0000}"/>
    <cellStyle name="Currency 19" xfId="5947" xr:uid="{00000000-0005-0000-0000-0000961D0000}"/>
    <cellStyle name="Currency 19 2" xfId="13444" xr:uid="{00000000-0005-0000-0000-0000971D0000}"/>
    <cellStyle name="Currency 19 2 2" xfId="16257" xr:uid="{00000000-0005-0000-0000-0000981D0000}"/>
    <cellStyle name="Currency 19 3" xfId="13823" xr:uid="{00000000-0005-0000-0000-0000991D0000}"/>
    <cellStyle name="Currency 2" xfId="2148" xr:uid="{00000000-0005-0000-0000-00009A1D0000}"/>
    <cellStyle name="Currency 2 10" xfId="2149" xr:uid="{00000000-0005-0000-0000-00009B1D0000}"/>
    <cellStyle name="Currency 2 10 2" xfId="16258" xr:uid="{00000000-0005-0000-0000-00009C1D0000}"/>
    <cellStyle name="Currency 2 10 3" xfId="17970" xr:uid="{00000000-0005-0000-0000-00009D1D0000}"/>
    <cellStyle name="Currency 2 11" xfId="2150" xr:uid="{00000000-0005-0000-0000-00009E1D0000}"/>
    <cellStyle name="Currency 2 11 2" xfId="16259" xr:uid="{00000000-0005-0000-0000-00009F1D0000}"/>
    <cellStyle name="Currency 2 11 3" xfId="17971" xr:uid="{00000000-0005-0000-0000-0000A01D0000}"/>
    <cellStyle name="Currency 2 12" xfId="2151" xr:uid="{00000000-0005-0000-0000-0000A11D0000}"/>
    <cellStyle name="Currency 2 12 2" xfId="16260" xr:uid="{00000000-0005-0000-0000-0000A21D0000}"/>
    <cellStyle name="Currency 2 12 3" xfId="17972" xr:uid="{00000000-0005-0000-0000-0000A31D0000}"/>
    <cellStyle name="Currency 2 13" xfId="2152" xr:uid="{00000000-0005-0000-0000-0000A41D0000}"/>
    <cellStyle name="Currency 2 13 2" xfId="16261" xr:uid="{00000000-0005-0000-0000-0000A51D0000}"/>
    <cellStyle name="Currency 2 13 3" xfId="17973" xr:uid="{00000000-0005-0000-0000-0000A61D0000}"/>
    <cellStyle name="Currency 2 14" xfId="2153" xr:uid="{00000000-0005-0000-0000-0000A71D0000}"/>
    <cellStyle name="Currency 2 14 2" xfId="16262" xr:uid="{00000000-0005-0000-0000-0000A81D0000}"/>
    <cellStyle name="Currency 2 15" xfId="16263" xr:uid="{00000000-0005-0000-0000-0000A91D0000}"/>
    <cellStyle name="Currency 2 16" xfId="16264" xr:uid="{00000000-0005-0000-0000-0000AA1D0000}"/>
    <cellStyle name="Currency 2 17" xfId="16265" xr:uid="{00000000-0005-0000-0000-0000AB1D0000}"/>
    <cellStyle name="Currency 2 18" xfId="16266" xr:uid="{00000000-0005-0000-0000-0000AC1D0000}"/>
    <cellStyle name="Currency 2 19" xfId="16267" xr:uid="{00000000-0005-0000-0000-0000AD1D0000}"/>
    <cellStyle name="Currency 2 2" xfId="2154" xr:uid="{00000000-0005-0000-0000-0000AE1D0000}"/>
    <cellStyle name="Currency 2 2 10" xfId="16268" xr:uid="{00000000-0005-0000-0000-0000AF1D0000}"/>
    <cellStyle name="Currency 2 2 11" xfId="16269" xr:uid="{00000000-0005-0000-0000-0000B01D0000}"/>
    <cellStyle name="Currency 2 2 12" xfId="16270" xr:uid="{00000000-0005-0000-0000-0000B11D0000}"/>
    <cellStyle name="Currency 2 2 13" xfId="16271" xr:uid="{00000000-0005-0000-0000-0000B21D0000}"/>
    <cellStyle name="Currency 2 2 14" xfId="16272" xr:uid="{00000000-0005-0000-0000-0000B31D0000}"/>
    <cellStyle name="Currency 2 2 15" xfId="16273" xr:uid="{00000000-0005-0000-0000-0000B41D0000}"/>
    <cellStyle name="Currency 2 2 16" xfId="16274" xr:uid="{00000000-0005-0000-0000-0000B51D0000}"/>
    <cellStyle name="Currency 2 2 17" xfId="16275" xr:uid="{00000000-0005-0000-0000-0000B61D0000}"/>
    <cellStyle name="Currency 2 2 18" xfId="16276" xr:uid="{00000000-0005-0000-0000-0000B71D0000}"/>
    <cellStyle name="Currency 2 2 19" xfId="16277" xr:uid="{00000000-0005-0000-0000-0000B81D0000}"/>
    <cellStyle name="Currency 2 2 2" xfId="2155" xr:uid="{00000000-0005-0000-0000-0000B91D0000}"/>
    <cellStyle name="Currency 2 2 2 2" xfId="7501" xr:uid="{00000000-0005-0000-0000-0000BA1D0000}"/>
    <cellStyle name="Currency 2 2 2 2 2" xfId="12492" xr:uid="{00000000-0005-0000-0000-0000BB1D0000}"/>
    <cellStyle name="Currency 2 2 2 2 2 2" xfId="13938" xr:uid="{00000000-0005-0000-0000-0000BC1D0000}"/>
    <cellStyle name="Currency 2 2 2 2 2 3" xfId="14010" xr:uid="{00000000-0005-0000-0000-0000BD1D0000}"/>
    <cellStyle name="Currency 2 2 2 2 2 4" xfId="24555" xr:uid="{00000000-0005-0000-0000-0000BE1D0000}"/>
    <cellStyle name="Currency 2 2 2 2 2 5" xfId="24722" xr:uid="{00000000-0005-0000-0000-0000BF1D0000}"/>
    <cellStyle name="Currency 2 2 2 2 3" xfId="13367" xr:uid="{00000000-0005-0000-0000-0000C01D0000}"/>
    <cellStyle name="Currency 2 2 2 2 3 2" xfId="13969" xr:uid="{00000000-0005-0000-0000-0000C11D0000}"/>
    <cellStyle name="Currency 2 2 2 2 3 3" xfId="14023" xr:uid="{00000000-0005-0000-0000-0000C21D0000}"/>
    <cellStyle name="Currency 2 2 2 2 3 4" xfId="24572" xr:uid="{00000000-0005-0000-0000-0000C31D0000}"/>
    <cellStyle name="Currency 2 2 2 2 3 5" xfId="24739" xr:uid="{00000000-0005-0000-0000-0000C41D0000}"/>
    <cellStyle name="Currency 2 2 2 2 4" xfId="13846" xr:uid="{00000000-0005-0000-0000-0000C51D0000}"/>
    <cellStyle name="Currency 2 2 2 2 5" xfId="14001" xr:uid="{00000000-0005-0000-0000-0000C61D0000}"/>
    <cellStyle name="Currency 2 2 2 2 6" xfId="16278" xr:uid="{00000000-0005-0000-0000-0000C71D0000}"/>
    <cellStyle name="Currency 2 2 2 2 7" xfId="20108" xr:uid="{00000000-0005-0000-0000-0000C81D0000}"/>
    <cellStyle name="Currency 2 2 2 2 8" xfId="24696" xr:uid="{00000000-0005-0000-0000-0000C91D0000}"/>
    <cellStyle name="Currency 2 2 2 2 9" xfId="25306" xr:uid="{00000000-0005-0000-0000-0000CA1D0000}"/>
    <cellStyle name="Currency 2 2 2 3" xfId="7502" xr:uid="{00000000-0005-0000-0000-0000CB1D0000}"/>
    <cellStyle name="Currency 2 2 2 3 2" xfId="12493" xr:uid="{00000000-0005-0000-0000-0000CC1D0000}"/>
    <cellStyle name="Currency 2 2 2 3 2 2" xfId="13939" xr:uid="{00000000-0005-0000-0000-0000CD1D0000}"/>
    <cellStyle name="Currency 2 2 2 3 2 3" xfId="14011" xr:uid="{00000000-0005-0000-0000-0000CE1D0000}"/>
    <cellStyle name="Currency 2 2 2 3 2 4" xfId="24556" xr:uid="{00000000-0005-0000-0000-0000CF1D0000}"/>
    <cellStyle name="Currency 2 2 2 3 2 5" xfId="24723" xr:uid="{00000000-0005-0000-0000-0000D01D0000}"/>
    <cellStyle name="Currency 2 2 2 3 3" xfId="13847" xr:uid="{00000000-0005-0000-0000-0000D11D0000}"/>
    <cellStyle name="Currency 2 2 2 3 4" xfId="14002" xr:uid="{00000000-0005-0000-0000-0000D21D0000}"/>
    <cellStyle name="Currency 2 2 2 3 5" xfId="17974" xr:uid="{00000000-0005-0000-0000-0000D31D0000}"/>
    <cellStyle name="Currency 2 2 2 3 6" xfId="20109" xr:uid="{00000000-0005-0000-0000-0000D41D0000}"/>
    <cellStyle name="Currency 2 2 2 3 7" xfId="24697" xr:uid="{00000000-0005-0000-0000-0000D51D0000}"/>
    <cellStyle name="Currency 2 2 2 3 8" xfId="25307" xr:uid="{00000000-0005-0000-0000-0000D61D0000}"/>
    <cellStyle name="Currency 2 2 2 4" xfId="7503" xr:uid="{00000000-0005-0000-0000-0000D71D0000}"/>
    <cellStyle name="Currency 2 2 2 4 2" xfId="12494" xr:uid="{00000000-0005-0000-0000-0000D81D0000}"/>
    <cellStyle name="Currency 2 2 2 4 2 2" xfId="13940" xr:uid="{00000000-0005-0000-0000-0000D91D0000}"/>
    <cellStyle name="Currency 2 2 2 4 2 3" xfId="14012" xr:uid="{00000000-0005-0000-0000-0000DA1D0000}"/>
    <cellStyle name="Currency 2 2 2 4 2 4" xfId="24557" xr:uid="{00000000-0005-0000-0000-0000DB1D0000}"/>
    <cellStyle name="Currency 2 2 2 4 2 5" xfId="24724" xr:uid="{00000000-0005-0000-0000-0000DC1D0000}"/>
    <cellStyle name="Currency 2 2 2 4 3" xfId="13848" xr:uid="{00000000-0005-0000-0000-0000DD1D0000}"/>
    <cellStyle name="Currency 2 2 2 4 4" xfId="14003" xr:uid="{00000000-0005-0000-0000-0000DE1D0000}"/>
    <cellStyle name="Currency 2 2 2 4 5" xfId="20110" xr:uid="{00000000-0005-0000-0000-0000DF1D0000}"/>
    <cellStyle name="Currency 2 2 2 4 6" xfId="24698" xr:uid="{00000000-0005-0000-0000-0000E01D0000}"/>
    <cellStyle name="Currency 2 2 2 4 7" xfId="25308" xr:uid="{00000000-0005-0000-0000-0000E11D0000}"/>
    <cellStyle name="Currency 2 2 2 5" xfId="7504" xr:uid="{00000000-0005-0000-0000-0000E21D0000}"/>
    <cellStyle name="Currency 2 2 2 5 2" xfId="12495" xr:uid="{00000000-0005-0000-0000-0000E31D0000}"/>
    <cellStyle name="Currency 2 2 2 5 2 2" xfId="13941" xr:uid="{00000000-0005-0000-0000-0000E41D0000}"/>
    <cellStyle name="Currency 2 2 2 5 2 3" xfId="14013" xr:uid="{00000000-0005-0000-0000-0000E51D0000}"/>
    <cellStyle name="Currency 2 2 2 5 2 4" xfId="24558" xr:uid="{00000000-0005-0000-0000-0000E61D0000}"/>
    <cellStyle name="Currency 2 2 2 5 2 5" xfId="24725" xr:uid="{00000000-0005-0000-0000-0000E71D0000}"/>
    <cellStyle name="Currency 2 2 2 5 3" xfId="13849" xr:uid="{00000000-0005-0000-0000-0000E81D0000}"/>
    <cellStyle name="Currency 2 2 2 5 4" xfId="14004" xr:uid="{00000000-0005-0000-0000-0000E91D0000}"/>
    <cellStyle name="Currency 2 2 2 5 5" xfId="20111" xr:uid="{00000000-0005-0000-0000-0000EA1D0000}"/>
    <cellStyle name="Currency 2 2 2 5 6" xfId="24699" xr:uid="{00000000-0005-0000-0000-0000EB1D0000}"/>
    <cellStyle name="Currency 2 2 2 5 7" xfId="25309" xr:uid="{00000000-0005-0000-0000-0000EC1D0000}"/>
    <cellStyle name="Currency 2 2 2 6" xfId="7500" xr:uid="{00000000-0005-0000-0000-0000ED1D0000}"/>
    <cellStyle name="Currency 2 2 2 6 2" xfId="13845" xr:uid="{00000000-0005-0000-0000-0000EE1D0000}"/>
    <cellStyle name="Currency 2 2 2 6 3" xfId="14000" xr:uid="{00000000-0005-0000-0000-0000EF1D0000}"/>
    <cellStyle name="Currency 2 2 2 6 4" xfId="20107" xr:uid="{00000000-0005-0000-0000-0000F01D0000}"/>
    <cellStyle name="Currency 2 2 2 6 5" xfId="24695" xr:uid="{00000000-0005-0000-0000-0000F11D0000}"/>
    <cellStyle name="Currency 2 2 2 7" xfId="12491" xr:uid="{00000000-0005-0000-0000-0000F21D0000}"/>
    <cellStyle name="Currency 2 2 2 7 2" xfId="13937" xr:uid="{00000000-0005-0000-0000-0000F31D0000}"/>
    <cellStyle name="Currency 2 2 2 7 3" xfId="14009" xr:uid="{00000000-0005-0000-0000-0000F41D0000}"/>
    <cellStyle name="Currency 2 2 2 7 4" xfId="24554" xr:uid="{00000000-0005-0000-0000-0000F51D0000}"/>
    <cellStyle name="Currency 2 2 2 7 5" xfId="24721" xr:uid="{00000000-0005-0000-0000-0000F61D0000}"/>
    <cellStyle name="Currency 2 2 2 8" xfId="25305" xr:uid="{00000000-0005-0000-0000-0000F71D0000}"/>
    <cellStyle name="Currency 2 2 3" xfId="2156" xr:uid="{00000000-0005-0000-0000-0000F81D0000}"/>
    <cellStyle name="Currency 2 2 4" xfId="2157" xr:uid="{00000000-0005-0000-0000-0000F91D0000}"/>
    <cellStyle name="Currency 2 2 4 2" xfId="13347" xr:uid="{00000000-0005-0000-0000-0000FA1D0000}"/>
    <cellStyle name="Currency 2 2 4 2 2" xfId="13966" xr:uid="{00000000-0005-0000-0000-0000FB1D0000}"/>
    <cellStyle name="Currency 2 2 4 2 3" xfId="14020" xr:uid="{00000000-0005-0000-0000-0000FC1D0000}"/>
    <cellStyle name="Currency 2 2 4 2 4" xfId="24569" xr:uid="{00000000-0005-0000-0000-0000FD1D0000}"/>
    <cellStyle name="Currency 2 2 4 2 5" xfId="24736" xr:uid="{00000000-0005-0000-0000-0000FE1D0000}"/>
    <cellStyle name="Currency 2 2 5" xfId="16279" xr:uid="{00000000-0005-0000-0000-0000FF1D0000}"/>
    <cellStyle name="Currency 2 2 5 2" xfId="24707" xr:uid="{00000000-0005-0000-0000-0000001E0000}"/>
    <cellStyle name="Currency 2 2 6" xfId="16280" xr:uid="{00000000-0005-0000-0000-0000011E0000}"/>
    <cellStyle name="Currency 2 2 7" xfId="16281" xr:uid="{00000000-0005-0000-0000-0000021E0000}"/>
    <cellStyle name="Currency 2 2 8" xfId="16282" xr:uid="{00000000-0005-0000-0000-0000031E0000}"/>
    <cellStyle name="Currency 2 2 9" xfId="16283" xr:uid="{00000000-0005-0000-0000-0000041E0000}"/>
    <cellStyle name="Currency 2 3" xfId="2158" xr:uid="{00000000-0005-0000-0000-0000051E0000}"/>
    <cellStyle name="Currency 2 3 2" xfId="16284" xr:uid="{00000000-0005-0000-0000-0000061E0000}"/>
    <cellStyle name="Currency 2 3 3" xfId="17975" xr:uid="{00000000-0005-0000-0000-0000071E0000}"/>
    <cellStyle name="Currency 2 4" xfId="2159" xr:uid="{00000000-0005-0000-0000-0000081E0000}"/>
    <cellStyle name="Currency 2 4 2" xfId="16285" xr:uid="{00000000-0005-0000-0000-0000091E0000}"/>
    <cellStyle name="Currency 2 4 3" xfId="17976" xr:uid="{00000000-0005-0000-0000-00000A1E0000}"/>
    <cellStyle name="Currency 2 5" xfId="2160" xr:uid="{00000000-0005-0000-0000-00000B1E0000}"/>
    <cellStyle name="Currency 2 5 2" xfId="16286" xr:uid="{00000000-0005-0000-0000-00000C1E0000}"/>
    <cellStyle name="Currency 2 5 3" xfId="17977" xr:uid="{00000000-0005-0000-0000-00000D1E0000}"/>
    <cellStyle name="Currency 2 6" xfId="2161" xr:uid="{00000000-0005-0000-0000-00000E1E0000}"/>
    <cellStyle name="Currency 2 6 2" xfId="16287" xr:uid="{00000000-0005-0000-0000-00000F1E0000}"/>
    <cellStyle name="Currency 2 6 3" xfId="17978" xr:uid="{00000000-0005-0000-0000-0000101E0000}"/>
    <cellStyle name="Currency 2 7" xfId="2162" xr:uid="{00000000-0005-0000-0000-0000111E0000}"/>
    <cellStyle name="Currency 2 7 2" xfId="16288" xr:uid="{00000000-0005-0000-0000-0000121E0000}"/>
    <cellStyle name="Currency 2 7 3" xfId="17979" xr:uid="{00000000-0005-0000-0000-0000131E0000}"/>
    <cellStyle name="Currency 2 8" xfId="2163" xr:uid="{00000000-0005-0000-0000-0000141E0000}"/>
    <cellStyle name="Currency 2 8 2" xfId="16289" xr:uid="{00000000-0005-0000-0000-0000151E0000}"/>
    <cellStyle name="Currency 2 8 3" xfId="17980" xr:uid="{00000000-0005-0000-0000-0000161E0000}"/>
    <cellStyle name="Currency 2 9" xfId="2164" xr:uid="{00000000-0005-0000-0000-0000171E0000}"/>
    <cellStyle name="Currency 2 9 2" xfId="16290" xr:uid="{00000000-0005-0000-0000-0000181E0000}"/>
    <cellStyle name="Currency 2 9 3" xfId="17981" xr:uid="{00000000-0005-0000-0000-0000191E0000}"/>
    <cellStyle name="Currency 20" xfId="12455" xr:uid="{00000000-0005-0000-0000-00001A1E0000}"/>
    <cellStyle name="Currency 20 2" xfId="13448" xr:uid="{00000000-0005-0000-0000-00001B1E0000}"/>
    <cellStyle name="Currency 20 3" xfId="13901" xr:uid="{00000000-0005-0000-0000-00001C1E0000}"/>
    <cellStyle name="Currency 20 4" xfId="14523" xr:uid="{00000000-0005-0000-0000-00001D1E0000}"/>
    <cellStyle name="Currency 21" xfId="6228" xr:uid="{00000000-0005-0000-0000-00001E1E0000}"/>
    <cellStyle name="Currency 21 2" xfId="13451" xr:uid="{00000000-0005-0000-0000-00001F1E0000}"/>
    <cellStyle name="Currency 21 3" xfId="13843" xr:uid="{00000000-0005-0000-0000-0000201E0000}"/>
    <cellStyle name="Currency 21 4" xfId="14526" xr:uid="{00000000-0005-0000-0000-0000211E0000}"/>
    <cellStyle name="Currency 22" xfId="12457" xr:uid="{00000000-0005-0000-0000-0000221E0000}"/>
    <cellStyle name="Currency 22 2" xfId="13903" xr:uid="{00000000-0005-0000-0000-0000231E0000}"/>
    <cellStyle name="Currency 22 3" xfId="25162" xr:uid="{00000000-0005-0000-0000-0000241E0000}"/>
    <cellStyle name="Currency 23" xfId="5955" xr:uid="{00000000-0005-0000-0000-0000251E0000}"/>
    <cellStyle name="Currency 23 2" xfId="13828" xr:uid="{00000000-0005-0000-0000-0000261E0000}"/>
    <cellStyle name="Currency 23 3" xfId="25196" xr:uid="{00000000-0005-0000-0000-0000271E0000}"/>
    <cellStyle name="Currency 24" xfId="12459" xr:uid="{00000000-0005-0000-0000-0000281E0000}"/>
    <cellStyle name="Currency 24 2" xfId="13905" xr:uid="{00000000-0005-0000-0000-0000291E0000}"/>
    <cellStyle name="Currency 24 3" xfId="25194" xr:uid="{00000000-0005-0000-0000-00002A1E0000}"/>
    <cellStyle name="Currency 25" xfId="5957" xr:uid="{00000000-0005-0000-0000-00002B1E0000}"/>
    <cellStyle name="Currency 25 2" xfId="13830" xr:uid="{00000000-0005-0000-0000-00002C1E0000}"/>
    <cellStyle name="Currency 25 3" xfId="25191" xr:uid="{00000000-0005-0000-0000-00002D1E0000}"/>
    <cellStyle name="Currency 26" xfId="12461" xr:uid="{00000000-0005-0000-0000-00002E1E0000}"/>
    <cellStyle name="Currency 26 2" xfId="13907" xr:uid="{00000000-0005-0000-0000-00002F1E0000}"/>
    <cellStyle name="Currency 26 3" xfId="25204" xr:uid="{00000000-0005-0000-0000-0000301E0000}"/>
    <cellStyle name="Currency 27" xfId="12413" xr:uid="{00000000-0005-0000-0000-0000311E0000}"/>
    <cellStyle name="Currency 27 2" xfId="13859" xr:uid="{00000000-0005-0000-0000-0000321E0000}"/>
    <cellStyle name="Currency 27 3" xfId="25158" xr:uid="{00000000-0005-0000-0000-0000331E0000}"/>
    <cellStyle name="Currency 28" xfId="12448" xr:uid="{00000000-0005-0000-0000-0000341E0000}"/>
    <cellStyle name="Currency 28 2" xfId="13894" xr:uid="{00000000-0005-0000-0000-0000351E0000}"/>
    <cellStyle name="Currency 29" xfId="12418" xr:uid="{00000000-0005-0000-0000-0000361E0000}"/>
    <cellStyle name="Currency 29 2" xfId="13864" xr:uid="{00000000-0005-0000-0000-0000371E0000}"/>
    <cellStyle name="Currency 3" xfId="2165" xr:uid="{00000000-0005-0000-0000-0000381E0000}"/>
    <cellStyle name="Currency 3 2" xfId="2166" xr:uid="{00000000-0005-0000-0000-0000391E0000}"/>
    <cellStyle name="Currency 3 3" xfId="16291" xr:uid="{00000000-0005-0000-0000-00003A1E0000}"/>
    <cellStyle name="Currency 30" xfId="12443" xr:uid="{00000000-0005-0000-0000-00003B1E0000}"/>
    <cellStyle name="Currency 30 2" xfId="13889" xr:uid="{00000000-0005-0000-0000-00003C1E0000}"/>
    <cellStyle name="Currency 31" xfId="5942" xr:uid="{00000000-0005-0000-0000-00003D1E0000}"/>
    <cellStyle name="Currency 31 2" xfId="13818" xr:uid="{00000000-0005-0000-0000-00003E1E0000}"/>
    <cellStyle name="Currency 32" xfId="12451" xr:uid="{00000000-0005-0000-0000-00003F1E0000}"/>
    <cellStyle name="Currency 32 2" xfId="13897" xr:uid="{00000000-0005-0000-0000-0000401E0000}"/>
    <cellStyle name="Currency 33" xfId="12415" xr:uid="{00000000-0005-0000-0000-0000411E0000}"/>
    <cellStyle name="Currency 33 2" xfId="13861" xr:uid="{00000000-0005-0000-0000-0000421E0000}"/>
    <cellStyle name="Currency 34" xfId="12446" xr:uid="{00000000-0005-0000-0000-0000431E0000}"/>
    <cellStyle name="Currency 34 2" xfId="13892" xr:uid="{00000000-0005-0000-0000-0000441E0000}"/>
    <cellStyle name="Currency 35" xfId="12420" xr:uid="{00000000-0005-0000-0000-0000451E0000}"/>
    <cellStyle name="Currency 35 2" xfId="13866" xr:uid="{00000000-0005-0000-0000-0000461E0000}"/>
    <cellStyle name="Currency 36" xfId="12441" xr:uid="{00000000-0005-0000-0000-0000471E0000}"/>
    <cellStyle name="Currency 36 2" xfId="13887" xr:uid="{00000000-0005-0000-0000-0000481E0000}"/>
    <cellStyle name="Currency 37" xfId="12423" xr:uid="{00000000-0005-0000-0000-0000491E0000}"/>
    <cellStyle name="Currency 37 2" xfId="13869" xr:uid="{00000000-0005-0000-0000-00004A1E0000}"/>
    <cellStyle name="Currency 38" xfId="12438" xr:uid="{00000000-0005-0000-0000-00004B1E0000}"/>
    <cellStyle name="Currency 38 2" xfId="13884" xr:uid="{00000000-0005-0000-0000-00004C1E0000}"/>
    <cellStyle name="Currency 39" xfId="12426" xr:uid="{00000000-0005-0000-0000-00004D1E0000}"/>
    <cellStyle name="Currency 39 2" xfId="13872" xr:uid="{00000000-0005-0000-0000-00004E1E0000}"/>
    <cellStyle name="Currency 4" xfId="2167" xr:uid="{00000000-0005-0000-0000-00004F1E0000}"/>
    <cellStyle name="Currency 4 2" xfId="16292" xr:uid="{00000000-0005-0000-0000-0000501E0000}"/>
    <cellStyle name="Currency 4 3" xfId="17368" xr:uid="{00000000-0005-0000-0000-0000511E0000}"/>
    <cellStyle name="Currency 40" xfId="12435" xr:uid="{00000000-0005-0000-0000-0000521E0000}"/>
    <cellStyle name="Currency 40 2" xfId="13881" xr:uid="{00000000-0005-0000-0000-0000531E0000}"/>
    <cellStyle name="Currency 41" xfId="12428" xr:uid="{00000000-0005-0000-0000-0000541E0000}"/>
    <cellStyle name="Currency 41 2" xfId="13874" xr:uid="{00000000-0005-0000-0000-0000551E0000}"/>
    <cellStyle name="Currency 42" xfId="12433" xr:uid="{00000000-0005-0000-0000-0000561E0000}"/>
    <cellStyle name="Currency 42 2" xfId="13879" xr:uid="{00000000-0005-0000-0000-0000571E0000}"/>
    <cellStyle name="Currency 43" xfId="12430" xr:uid="{00000000-0005-0000-0000-0000581E0000}"/>
    <cellStyle name="Currency 43 2" xfId="13876" xr:uid="{00000000-0005-0000-0000-0000591E0000}"/>
    <cellStyle name="Currency 44" xfId="12431" xr:uid="{00000000-0005-0000-0000-00005A1E0000}"/>
    <cellStyle name="Currency 44 2" xfId="13877" xr:uid="{00000000-0005-0000-0000-00005B1E0000}"/>
    <cellStyle name="Currency 45" xfId="12484" xr:uid="{00000000-0005-0000-0000-00005C1E0000}"/>
    <cellStyle name="Currency 45 2" xfId="13930" xr:uid="{00000000-0005-0000-0000-00005D1E0000}"/>
    <cellStyle name="Currency 46" xfId="12506" xr:uid="{00000000-0005-0000-0000-00005E1E0000}"/>
    <cellStyle name="Currency 46 2" xfId="13952" xr:uid="{00000000-0005-0000-0000-00005F1E0000}"/>
    <cellStyle name="Currency 47" xfId="12487" xr:uid="{00000000-0005-0000-0000-0000601E0000}"/>
    <cellStyle name="Currency 47 2" xfId="13933" xr:uid="{00000000-0005-0000-0000-0000611E0000}"/>
    <cellStyle name="Currency 48" xfId="12508" xr:uid="{00000000-0005-0000-0000-0000621E0000}"/>
    <cellStyle name="Currency 48 2" xfId="13954" xr:uid="{00000000-0005-0000-0000-0000631E0000}"/>
    <cellStyle name="Currency 49" xfId="12480" xr:uid="{00000000-0005-0000-0000-0000641E0000}"/>
    <cellStyle name="Currency 49 2" xfId="13926" xr:uid="{00000000-0005-0000-0000-0000651E0000}"/>
    <cellStyle name="Currency 5" xfId="2168" xr:uid="{00000000-0005-0000-0000-0000661E0000}"/>
    <cellStyle name="Currency 5 2" xfId="2169" xr:uid="{00000000-0005-0000-0000-0000671E0000}"/>
    <cellStyle name="Currency 5 2 2" xfId="16293" xr:uid="{00000000-0005-0000-0000-0000681E0000}"/>
    <cellStyle name="Currency 5 3" xfId="14071" xr:uid="{00000000-0005-0000-0000-0000691E0000}"/>
    <cellStyle name="Currency 5 3 2" xfId="16294" xr:uid="{00000000-0005-0000-0000-00006A1E0000}"/>
    <cellStyle name="Currency 5 4" xfId="16295" xr:uid="{00000000-0005-0000-0000-00006B1E0000}"/>
    <cellStyle name="Currency 5 5" xfId="18714" xr:uid="{00000000-0005-0000-0000-00006C1E0000}"/>
    <cellStyle name="Currency 50" xfId="12510" xr:uid="{00000000-0005-0000-0000-00006D1E0000}"/>
    <cellStyle name="Currency 50 2" xfId="13956" xr:uid="{00000000-0005-0000-0000-00006E1E0000}"/>
    <cellStyle name="Currency 51" xfId="12478" xr:uid="{00000000-0005-0000-0000-00006F1E0000}"/>
    <cellStyle name="Currency 51 2" xfId="13924" xr:uid="{00000000-0005-0000-0000-0000701E0000}"/>
    <cellStyle name="Currency 52" xfId="12512" xr:uid="{00000000-0005-0000-0000-0000711E0000}"/>
    <cellStyle name="Currency 52 2" xfId="13958" xr:uid="{00000000-0005-0000-0000-0000721E0000}"/>
    <cellStyle name="Currency 53" xfId="12476" xr:uid="{00000000-0005-0000-0000-0000731E0000}"/>
    <cellStyle name="Currency 53 2" xfId="13922" xr:uid="{00000000-0005-0000-0000-0000741E0000}"/>
    <cellStyle name="Currency 54" xfId="12514" xr:uid="{00000000-0005-0000-0000-0000751E0000}"/>
    <cellStyle name="Currency 54 2" xfId="13960" xr:uid="{00000000-0005-0000-0000-0000761E0000}"/>
    <cellStyle name="Currency 55" xfId="12474" xr:uid="{00000000-0005-0000-0000-0000771E0000}"/>
    <cellStyle name="Currency 55 2" xfId="13920" xr:uid="{00000000-0005-0000-0000-0000781E0000}"/>
    <cellStyle name="Currency 56" xfId="12503" xr:uid="{00000000-0005-0000-0000-0000791E0000}"/>
    <cellStyle name="Currency 56 2" xfId="13949" xr:uid="{00000000-0005-0000-0000-00007A1E0000}"/>
    <cellStyle name="Currency 57" xfId="13811" xr:uid="{00000000-0005-0000-0000-00007B1E0000}"/>
    <cellStyle name="Currency 58" xfId="24806" xr:uid="{00000000-0005-0000-0000-00007C1E0000}"/>
    <cellStyle name="Currency 59" xfId="24796" xr:uid="{00000000-0005-0000-0000-00007D1E0000}"/>
    <cellStyle name="Currency 6" xfId="2170" xr:uid="{00000000-0005-0000-0000-00007E1E0000}"/>
    <cellStyle name="Currency 60" xfId="25127" xr:uid="{00000000-0005-0000-0000-00007F1E0000}"/>
    <cellStyle name="Currency 61" xfId="24805" xr:uid="{00000000-0005-0000-0000-0000801E0000}"/>
    <cellStyle name="Currency 62" xfId="24798" xr:uid="{00000000-0005-0000-0000-0000811E0000}"/>
    <cellStyle name="Currency 63" xfId="24778" xr:uid="{00000000-0005-0000-0000-0000821E0000}"/>
    <cellStyle name="Currency 64" xfId="24787" xr:uid="{00000000-0005-0000-0000-0000831E0000}"/>
    <cellStyle name="Currency 65" xfId="24795" xr:uid="{00000000-0005-0000-0000-0000841E0000}"/>
    <cellStyle name="Currency 66" xfId="24786" xr:uid="{00000000-0005-0000-0000-0000851E0000}"/>
    <cellStyle name="Currency 67" xfId="24784" xr:uid="{00000000-0005-0000-0000-0000861E0000}"/>
    <cellStyle name="Currency 68" xfId="25142" xr:uid="{00000000-0005-0000-0000-0000871E0000}"/>
    <cellStyle name="Currency 69" xfId="25057" xr:uid="{00000000-0005-0000-0000-0000881E0000}"/>
    <cellStyle name="Currency 7" xfId="2171" xr:uid="{00000000-0005-0000-0000-0000891E0000}"/>
    <cellStyle name="Currency 70" xfId="25112" xr:uid="{00000000-0005-0000-0000-00008A1E0000}"/>
    <cellStyle name="Currency 71" xfId="24785" xr:uid="{00000000-0005-0000-0000-00008B1E0000}"/>
    <cellStyle name="Currency 72" xfId="24756" xr:uid="{00000000-0005-0000-0000-00008C1E0000}"/>
    <cellStyle name="Currency 73" xfId="24800" xr:uid="{00000000-0005-0000-0000-00008D1E0000}"/>
    <cellStyle name="Currency 74" xfId="24801" xr:uid="{00000000-0005-0000-0000-00008E1E0000}"/>
    <cellStyle name="Currency 75" xfId="25228" xr:uid="{00000000-0005-0000-0000-00008F1E0000}"/>
    <cellStyle name="Currency 76" xfId="25214" xr:uid="{00000000-0005-0000-0000-0000901E0000}"/>
    <cellStyle name="Currency 77" xfId="25211" xr:uid="{00000000-0005-0000-0000-0000911E0000}"/>
    <cellStyle name="Currency 78" xfId="25226" xr:uid="{00000000-0005-0000-0000-0000921E0000}"/>
    <cellStyle name="Currency 79" xfId="25252" xr:uid="{00000000-0005-0000-0000-0000931E0000}"/>
    <cellStyle name="Currency 8" xfId="2172" xr:uid="{00000000-0005-0000-0000-0000941E0000}"/>
    <cellStyle name="Currency 80" xfId="25270" xr:uid="{00000000-0005-0000-0000-0000951E0000}"/>
    <cellStyle name="Currency 81" xfId="25299" xr:uid="{00000000-0005-0000-0000-0000961E0000}"/>
    <cellStyle name="Currency 82" xfId="25314" xr:uid="{00000000-0005-0000-0000-0000971E0000}"/>
    <cellStyle name="Currency 83" xfId="25304" xr:uid="{00000000-0005-0000-0000-0000981E0000}"/>
    <cellStyle name="Currency 84" xfId="25312" xr:uid="{00000000-0005-0000-0000-0000991E0000}"/>
    <cellStyle name="Currency 9" xfId="2173" xr:uid="{00000000-0005-0000-0000-00009A1E0000}"/>
    <cellStyle name="Currency 9 2" xfId="25335" xr:uid="{00000000-0005-0000-0000-00009B1E0000}"/>
    <cellStyle name="Currency 9 3" xfId="25334" xr:uid="{00000000-0005-0000-0000-00009C1E0000}"/>
    <cellStyle name="Explanatory Text 10" xfId="2174" xr:uid="{00000000-0005-0000-0000-00009D1E0000}"/>
    <cellStyle name="Explanatory Text 10 2" xfId="2175" xr:uid="{00000000-0005-0000-0000-00009E1E0000}"/>
    <cellStyle name="Explanatory Text 10 3" xfId="2176" xr:uid="{00000000-0005-0000-0000-00009F1E0000}"/>
    <cellStyle name="Explanatory Text 11" xfId="2177" xr:uid="{00000000-0005-0000-0000-0000A01E0000}"/>
    <cellStyle name="Explanatory Text 11 2" xfId="2178" xr:uid="{00000000-0005-0000-0000-0000A11E0000}"/>
    <cellStyle name="Explanatory Text 11 3" xfId="2179" xr:uid="{00000000-0005-0000-0000-0000A21E0000}"/>
    <cellStyle name="Explanatory Text 12" xfId="2180" xr:uid="{00000000-0005-0000-0000-0000A31E0000}"/>
    <cellStyle name="Explanatory Text 12 2" xfId="2181" xr:uid="{00000000-0005-0000-0000-0000A41E0000}"/>
    <cellStyle name="Explanatory Text 12 3" xfId="2182" xr:uid="{00000000-0005-0000-0000-0000A51E0000}"/>
    <cellStyle name="Explanatory Text 13" xfId="2183" xr:uid="{00000000-0005-0000-0000-0000A61E0000}"/>
    <cellStyle name="Explanatory Text 13 2" xfId="2184" xr:uid="{00000000-0005-0000-0000-0000A71E0000}"/>
    <cellStyle name="Explanatory Text 13 3" xfId="2185" xr:uid="{00000000-0005-0000-0000-0000A81E0000}"/>
    <cellStyle name="Explanatory Text 14" xfId="2186" xr:uid="{00000000-0005-0000-0000-0000A91E0000}"/>
    <cellStyle name="Explanatory Text 14 2" xfId="2187" xr:uid="{00000000-0005-0000-0000-0000AA1E0000}"/>
    <cellStyle name="Explanatory Text 14 3" xfId="2188" xr:uid="{00000000-0005-0000-0000-0000AB1E0000}"/>
    <cellStyle name="Explanatory Text 15" xfId="2189" xr:uid="{00000000-0005-0000-0000-0000AC1E0000}"/>
    <cellStyle name="Explanatory Text 15 2" xfId="2190" xr:uid="{00000000-0005-0000-0000-0000AD1E0000}"/>
    <cellStyle name="Explanatory Text 15 3" xfId="2191" xr:uid="{00000000-0005-0000-0000-0000AE1E0000}"/>
    <cellStyle name="Explanatory Text 16" xfId="2192" xr:uid="{00000000-0005-0000-0000-0000AF1E0000}"/>
    <cellStyle name="Explanatory Text 16 2" xfId="2193" xr:uid="{00000000-0005-0000-0000-0000B01E0000}"/>
    <cellStyle name="Explanatory Text 16 3" xfId="2194" xr:uid="{00000000-0005-0000-0000-0000B11E0000}"/>
    <cellStyle name="Explanatory Text 17" xfId="2195" xr:uid="{00000000-0005-0000-0000-0000B21E0000}"/>
    <cellStyle name="Explanatory Text 17 2" xfId="2196" xr:uid="{00000000-0005-0000-0000-0000B31E0000}"/>
    <cellStyle name="Explanatory Text 17 3" xfId="2197" xr:uid="{00000000-0005-0000-0000-0000B41E0000}"/>
    <cellStyle name="Explanatory Text 18" xfId="2198" xr:uid="{00000000-0005-0000-0000-0000B51E0000}"/>
    <cellStyle name="Explanatory Text 18 2" xfId="2199" xr:uid="{00000000-0005-0000-0000-0000B61E0000}"/>
    <cellStyle name="Explanatory Text 18 3" xfId="2200" xr:uid="{00000000-0005-0000-0000-0000B71E0000}"/>
    <cellStyle name="Explanatory Text 19" xfId="2201" xr:uid="{00000000-0005-0000-0000-0000B81E0000}"/>
    <cellStyle name="Explanatory Text 19 2" xfId="2202" xr:uid="{00000000-0005-0000-0000-0000B91E0000}"/>
    <cellStyle name="Explanatory Text 2" xfId="2203" xr:uid="{00000000-0005-0000-0000-0000BA1E0000}"/>
    <cellStyle name="Explanatory Text 2 10" xfId="2204" xr:uid="{00000000-0005-0000-0000-0000BB1E0000}"/>
    <cellStyle name="Explanatory Text 2 11" xfId="2205" xr:uid="{00000000-0005-0000-0000-0000BC1E0000}"/>
    <cellStyle name="Explanatory Text 2 12" xfId="2206" xr:uid="{00000000-0005-0000-0000-0000BD1E0000}"/>
    <cellStyle name="Explanatory Text 2 13" xfId="17305" xr:uid="{00000000-0005-0000-0000-0000BE1E0000}"/>
    <cellStyle name="Explanatory Text 2 2" xfId="2207" xr:uid="{00000000-0005-0000-0000-0000BF1E0000}"/>
    <cellStyle name="Explanatory Text 2 2 2" xfId="7505" xr:uid="{00000000-0005-0000-0000-0000C01E0000}"/>
    <cellStyle name="Explanatory Text 2 3" xfId="2208" xr:uid="{00000000-0005-0000-0000-0000C11E0000}"/>
    <cellStyle name="Explanatory Text 2 4" xfId="2209" xr:uid="{00000000-0005-0000-0000-0000C21E0000}"/>
    <cellStyle name="Explanatory Text 2 5" xfId="2210" xr:uid="{00000000-0005-0000-0000-0000C31E0000}"/>
    <cellStyle name="Explanatory Text 2 6" xfId="2211" xr:uid="{00000000-0005-0000-0000-0000C41E0000}"/>
    <cellStyle name="Explanatory Text 2 7" xfId="2212" xr:uid="{00000000-0005-0000-0000-0000C51E0000}"/>
    <cellStyle name="Explanatory Text 2 8" xfId="2213" xr:uid="{00000000-0005-0000-0000-0000C61E0000}"/>
    <cellStyle name="Explanatory Text 2 9" xfId="2214" xr:uid="{00000000-0005-0000-0000-0000C71E0000}"/>
    <cellStyle name="Explanatory Text 20" xfId="2215" xr:uid="{00000000-0005-0000-0000-0000C81E0000}"/>
    <cellStyle name="Explanatory Text 20 2" xfId="2216" xr:uid="{00000000-0005-0000-0000-0000C91E0000}"/>
    <cellStyle name="Explanatory Text 21" xfId="2217" xr:uid="{00000000-0005-0000-0000-0000CA1E0000}"/>
    <cellStyle name="Explanatory Text 21 2" xfId="2218" xr:uid="{00000000-0005-0000-0000-0000CB1E0000}"/>
    <cellStyle name="Explanatory Text 22" xfId="2219" xr:uid="{00000000-0005-0000-0000-0000CC1E0000}"/>
    <cellStyle name="Explanatory Text 22 2" xfId="2220" xr:uid="{00000000-0005-0000-0000-0000CD1E0000}"/>
    <cellStyle name="Explanatory Text 23" xfId="2221" xr:uid="{00000000-0005-0000-0000-0000CE1E0000}"/>
    <cellStyle name="Explanatory Text 23 2" xfId="2222" xr:uid="{00000000-0005-0000-0000-0000CF1E0000}"/>
    <cellStyle name="Explanatory Text 3" xfId="2223" xr:uid="{00000000-0005-0000-0000-0000D01E0000}"/>
    <cellStyle name="Explanatory Text 3 2" xfId="2224" xr:uid="{00000000-0005-0000-0000-0000D11E0000}"/>
    <cellStyle name="Explanatory Text 3 3" xfId="2225" xr:uid="{00000000-0005-0000-0000-0000D21E0000}"/>
    <cellStyle name="Explanatory Text 4" xfId="2226" xr:uid="{00000000-0005-0000-0000-0000D31E0000}"/>
    <cellStyle name="Explanatory Text 4 2" xfId="2227" xr:uid="{00000000-0005-0000-0000-0000D41E0000}"/>
    <cellStyle name="Explanatory Text 4 3" xfId="2228" xr:uid="{00000000-0005-0000-0000-0000D51E0000}"/>
    <cellStyle name="Explanatory Text 5" xfId="2229" xr:uid="{00000000-0005-0000-0000-0000D61E0000}"/>
    <cellStyle name="Explanatory Text 5 2" xfId="2230" xr:uid="{00000000-0005-0000-0000-0000D71E0000}"/>
    <cellStyle name="Explanatory Text 5 3" xfId="2231" xr:uid="{00000000-0005-0000-0000-0000D81E0000}"/>
    <cellStyle name="Explanatory Text 6" xfId="2232" xr:uid="{00000000-0005-0000-0000-0000D91E0000}"/>
    <cellStyle name="Explanatory Text 6 2" xfId="2233" xr:uid="{00000000-0005-0000-0000-0000DA1E0000}"/>
    <cellStyle name="Explanatory Text 6 3" xfId="2234" xr:uid="{00000000-0005-0000-0000-0000DB1E0000}"/>
    <cellStyle name="Explanatory Text 7" xfId="2235" xr:uid="{00000000-0005-0000-0000-0000DC1E0000}"/>
    <cellStyle name="Explanatory Text 7 2" xfId="2236" xr:uid="{00000000-0005-0000-0000-0000DD1E0000}"/>
    <cellStyle name="Explanatory Text 7 3" xfId="2237" xr:uid="{00000000-0005-0000-0000-0000DE1E0000}"/>
    <cellStyle name="Explanatory Text 8" xfId="2238" xr:uid="{00000000-0005-0000-0000-0000DF1E0000}"/>
    <cellStyle name="Explanatory Text 8 2" xfId="2239" xr:uid="{00000000-0005-0000-0000-0000E01E0000}"/>
    <cellStyle name="Explanatory Text 8 3" xfId="2240" xr:uid="{00000000-0005-0000-0000-0000E11E0000}"/>
    <cellStyle name="Explanatory Text 9" xfId="2241" xr:uid="{00000000-0005-0000-0000-0000E21E0000}"/>
    <cellStyle name="Explanatory Text 9 2" xfId="2242" xr:uid="{00000000-0005-0000-0000-0000E31E0000}"/>
    <cellStyle name="Explanatory Text 9 3" xfId="2243" xr:uid="{00000000-0005-0000-0000-0000E41E0000}"/>
    <cellStyle name="Flag" xfId="2244" xr:uid="{00000000-0005-0000-0000-0000E51E0000}"/>
    <cellStyle name="Followed Hyperlink" xfId="13349" builtinId="9" customBuiltin="1"/>
    <cellStyle name="Followed Hyperlink 10" xfId="2245" xr:uid="{00000000-0005-0000-0000-0000E71E0000}"/>
    <cellStyle name="Followed Hyperlink 10 2" xfId="2246" xr:uid="{00000000-0005-0000-0000-0000E81E0000}"/>
    <cellStyle name="Followed Hyperlink 10 3" xfId="17982" xr:uid="{00000000-0005-0000-0000-0000E91E0000}"/>
    <cellStyle name="Followed Hyperlink 11" xfId="2247" xr:uid="{00000000-0005-0000-0000-0000EA1E0000}"/>
    <cellStyle name="Followed Hyperlink 11 2" xfId="2248" xr:uid="{00000000-0005-0000-0000-0000EB1E0000}"/>
    <cellStyle name="Followed Hyperlink 11 3" xfId="17983" xr:uid="{00000000-0005-0000-0000-0000EC1E0000}"/>
    <cellStyle name="Followed Hyperlink 12" xfId="2249" xr:uid="{00000000-0005-0000-0000-0000ED1E0000}"/>
    <cellStyle name="Followed Hyperlink 12 2" xfId="2250" xr:uid="{00000000-0005-0000-0000-0000EE1E0000}"/>
    <cellStyle name="Followed Hyperlink 12 3" xfId="17984" xr:uid="{00000000-0005-0000-0000-0000EF1E0000}"/>
    <cellStyle name="Followed Hyperlink 13" xfId="2251" xr:uid="{00000000-0005-0000-0000-0000F01E0000}"/>
    <cellStyle name="Followed Hyperlink 13 2" xfId="2252" xr:uid="{00000000-0005-0000-0000-0000F11E0000}"/>
    <cellStyle name="Followed Hyperlink 13 3" xfId="17985" xr:uid="{00000000-0005-0000-0000-0000F21E0000}"/>
    <cellStyle name="Followed Hyperlink 14" xfId="2253" xr:uid="{00000000-0005-0000-0000-0000F31E0000}"/>
    <cellStyle name="Followed Hyperlink 14 2" xfId="2254" xr:uid="{00000000-0005-0000-0000-0000F41E0000}"/>
    <cellStyle name="Followed Hyperlink 14 3" xfId="17986" xr:uid="{00000000-0005-0000-0000-0000F51E0000}"/>
    <cellStyle name="Followed Hyperlink 15" xfId="2255" xr:uid="{00000000-0005-0000-0000-0000F61E0000}"/>
    <cellStyle name="Followed Hyperlink 15 2" xfId="2256" xr:uid="{00000000-0005-0000-0000-0000F71E0000}"/>
    <cellStyle name="Followed Hyperlink 15 3" xfId="17987" xr:uid="{00000000-0005-0000-0000-0000F81E0000}"/>
    <cellStyle name="Followed Hyperlink 16" xfId="2257" xr:uid="{00000000-0005-0000-0000-0000F91E0000}"/>
    <cellStyle name="Followed Hyperlink 16 2" xfId="2258" xr:uid="{00000000-0005-0000-0000-0000FA1E0000}"/>
    <cellStyle name="Followed Hyperlink 16 3" xfId="17988" xr:uid="{00000000-0005-0000-0000-0000FB1E0000}"/>
    <cellStyle name="Followed Hyperlink 17" xfId="2259" xr:uid="{00000000-0005-0000-0000-0000FC1E0000}"/>
    <cellStyle name="Followed Hyperlink 17 2" xfId="2260" xr:uid="{00000000-0005-0000-0000-0000FD1E0000}"/>
    <cellStyle name="Followed Hyperlink 17 3" xfId="17989" xr:uid="{00000000-0005-0000-0000-0000FE1E0000}"/>
    <cellStyle name="Followed Hyperlink 18" xfId="2261" xr:uid="{00000000-0005-0000-0000-0000FF1E0000}"/>
    <cellStyle name="Followed Hyperlink 18 2" xfId="2262" xr:uid="{00000000-0005-0000-0000-0000001F0000}"/>
    <cellStyle name="Followed Hyperlink 18 3" xfId="17990" xr:uid="{00000000-0005-0000-0000-0000011F0000}"/>
    <cellStyle name="Followed Hyperlink 19" xfId="2263" xr:uid="{00000000-0005-0000-0000-0000021F0000}"/>
    <cellStyle name="Followed Hyperlink 19 2" xfId="2264" xr:uid="{00000000-0005-0000-0000-0000031F0000}"/>
    <cellStyle name="Followed Hyperlink 2" xfId="2265" xr:uid="{00000000-0005-0000-0000-0000041F0000}"/>
    <cellStyle name="Followed Hyperlink 2 2" xfId="2266" xr:uid="{00000000-0005-0000-0000-0000051F0000}"/>
    <cellStyle name="Followed Hyperlink 2 3" xfId="17991" xr:uid="{00000000-0005-0000-0000-0000061F0000}"/>
    <cellStyle name="Followed Hyperlink 20" xfId="2267" xr:uid="{00000000-0005-0000-0000-0000071F0000}"/>
    <cellStyle name="Followed Hyperlink 20 2" xfId="2268" xr:uid="{00000000-0005-0000-0000-0000081F0000}"/>
    <cellStyle name="Followed Hyperlink 21" xfId="2269" xr:uid="{00000000-0005-0000-0000-0000091F0000}"/>
    <cellStyle name="Followed Hyperlink 21 2" xfId="2270" xr:uid="{00000000-0005-0000-0000-00000A1F0000}"/>
    <cellStyle name="Followed Hyperlink 22" xfId="2271" xr:uid="{00000000-0005-0000-0000-00000B1F0000}"/>
    <cellStyle name="Followed Hyperlink 22 2" xfId="2272" xr:uid="{00000000-0005-0000-0000-00000C1F0000}"/>
    <cellStyle name="Followed Hyperlink 23" xfId="2273" xr:uid="{00000000-0005-0000-0000-00000D1F0000}"/>
    <cellStyle name="Followed Hyperlink 23 2" xfId="2274" xr:uid="{00000000-0005-0000-0000-00000E1F0000}"/>
    <cellStyle name="Followed Hyperlink 24" xfId="2275" xr:uid="{00000000-0005-0000-0000-00000F1F0000}"/>
    <cellStyle name="Followed Hyperlink 25" xfId="17369" xr:uid="{00000000-0005-0000-0000-0000101F0000}"/>
    <cellStyle name="Followed Hyperlink 3" xfId="2276" xr:uid="{00000000-0005-0000-0000-0000111F0000}"/>
    <cellStyle name="Followed Hyperlink 3 2" xfId="2277" xr:uid="{00000000-0005-0000-0000-0000121F0000}"/>
    <cellStyle name="Followed Hyperlink 3 3" xfId="17992" xr:uid="{00000000-0005-0000-0000-0000131F0000}"/>
    <cellStyle name="Followed Hyperlink 4" xfId="2278" xr:uid="{00000000-0005-0000-0000-0000141F0000}"/>
    <cellStyle name="Followed Hyperlink 4 2" xfId="2279" xr:uid="{00000000-0005-0000-0000-0000151F0000}"/>
    <cellStyle name="Followed Hyperlink 4 3" xfId="17993" xr:uid="{00000000-0005-0000-0000-0000161F0000}"/>
    <cellStyle name="Followed Hyperlink 5" xfId="2280" xr:uid="{00000000-0005-0000-0000-0000171F0000}"/>
    <cellStyle name="Followed Hyperlink 5 2" xfId="2281" xr:uid="{00000000-0005-0000-0000-0000181F0000}"/>
    <cellStyle name="Followed Hyperlink 5 3" xfId="17994" xr:uid="{00000000-0005-0000-0000-0000191F0000}"/>
    <cellStyle name="Followed Hyperlink 6" xfId="2282" xr:uid="{00000000-0005-0000-0000-00001A1F0000}"/>
    <cellStyle name="Followed Hyperlink 6 2" xfId="2283" xr:uid="{00000000-0005-0000-0000-00001B1F0000}"/>
    <cellStyle name="Followed Hyperlink 6 3" xfId="17995" xr:uid="{00000000-0005-0000-0000-00001C1F0000}"/>
    <cellStyle name="Followed Hyperlink 7" xfId="2284" xr:uid="{00000000-0005-0000-0000-00001D1F0000}"/>
    <cellStyle name="Followed Hyperlink 7 2" xfId="2285" xr:uid="{00000000-0005-0000-0000-00001E1F0000}"/>
    <cellStyle name="Followed Hyperlink 7 3" xfId="17996" xr:uid="{00000000-0005-0000-0000-00001F1F0000}"/>
    <cellStyle name="Followed Hyperlink 8" xfId="2286" xr:uid="{00000000-0005-0000-0000-0000201F0000}"/>
    <cellStyle name="Followed Hyperlink 8 2" xfId="2287" xr:uid="{00000000-0005-0000-0000-0000211F0000}"/>
    <cellStyle name="Followed Hyperlink 8 3" xfId="17997" xr:uid="{00000000-0005-0000-0000-0000221F0000}"/>
    <cellStyle name="Followed Hyperlink 9" xfId="2288" xr:uid="{00000000-0005-0000-0000-0000231F0000}"/>
    <cellStyle name="Followed Hyperlink 9 2" xfId="2289" xr:uid="{00000000-0005-0000-0000-0000241F0000}"/>
    <cellStyle name="Followed Hyperlink 9 3" xfId="17998" xr:uid="{00000000-0005-0000-0000-0000251F0000}"/>
    <cellStyle name="Good 10" xfId="2290" xr:uid="{00000000-0005-0000-0000-0000261F0000}"/>
    <cellStyle name="Good 10 2" xfId="2291" xr:uid="{00000000-0005-0000-0000-0000271F0000}"/>
    <cellStyle name="Good 10 3" xfId="2292" xr:uid="{00000000-0005-0000-0000-0000281F0000}"/>
    <cellStyle name="Good 10 4" xfId="17999" xr:uid="{00000000-0005-0000-0000-0000291F0000}"/>
    <cellStyle name="Good 11" xfId="2293" xr:uid="{00000000-0005-0000-0000-00002A1F0000}"/>
    <cellStyle name="Good 11 2" xfId="2294" xr:uid="{00000000-0005-0000-0000-00002B1F0000}"/>
    <cellStyle name="Good 11 3" xfId="2295" xr:uid="{00000000-0005-0000-0000-00002C1F0000}"/>
    <cellStyle name="Good 11 4" xfId="18000" xr:uid="{00000000-0005-0000-0000-00002D1F0000}"/>
    <cellStyle name="Good 12" xfId="2296" xr:uid="{00000000-0005-0000-0000-00002E1F0000}"/>
    <cellStyle name="Good 12 2" xfId="2297" xr:uid="{00000000-0005-0000-0000-00002F1F0000}"/>
    <cellStyle name="Good 12 3" xfId="2298" xr:uid="{00000000-0005-0000-0000-0000301F0000}"/>
    <cellStyle name="Good 12 4" xfId="18001" xr:uid="{00000000-0005-0000-0000-0000311F0000}"/>
    <cellStyle name="Good 13" xfId="2299" xr:uid="{00000000-0005-0000-0000-0000321F0000}"/>
    <cellStyle name="Good 13 2" xfId="2300" xr:uid="{00000000-0005-0000-0000-0000331F0000}"/>
    <cellStyle name="Good 13 3" xfId="2301" xr:uid="{00000000-0005-0000-0000-0000341F0000}"/>
    <cellStyle name="Good 13 4" xfId="18002" xr:uid="{00000000-0005-0000-0000-0000351F0000}"/>
    <cellStyle name="Good 14" xfId="2302" xr:uid="{00000000-0005-0000-0000-0000361F0000}"/>
    <cellStyle name="Good 14 2" xfId="2303" xr:uid="{00000000-0005-0000-0000-0000371F0000}"/>
    <cellStyle name="Good 14 3" xfId="2304" xr:uid="{00000000-0005-0000-0000-0000381F0000}"/>
    <cellStyle name="Good 14 4" xfId="18003" xr:uid="{00000000-0005-0000-0000-0000391F0000}"/>
    <cellStyle name="Good 15" xfId="2305" xr:uid="{00000000-0005-0000-0000-00003A1F0000}"/>
    <cellStyle name="Good 15 2" xfId="2306" xr:uid="{00000000-0005-0000-0000-00003B1F0000}"/>
    <cellStyle name="Good 15 3" xfId="2307" xr:uid="{00000000-0005-0000-0000-00003C1F0000}"/>
    <cellStyle name="Good 15 4" xfId="18004" xr:uid="{00000000-0005-0000-0000-00003D1F0000}"/>
    <cellStyle name="Good 16" xfId="2308" xr:uid="{00000000-0005-0000-0000-00003E1F0000}"/>
    <cellStyle name="Good 16 2" xfId="2309" xr:uid="{00000000-0005-0000-0000-00003F1F0000}"/>
    <cellStyle name="Good 16 3" xfId="2310" xr:uid="{00000000-0005-0000-0000-0000401F0000}"/>
    <cellStyle name="Good 16 4" xfId="18005" xr:uid="{00000000-0005-0000-0000-0000411F0000}"/>
    <cellStyle name="Good 17" xfId="2311" xr:uid="{00000000-0005-0000-0000-0000421F0000}"/>
    <cellStyle name="Good 17 2" xfId="2312" xr:uid="{00000000-0005-0000-0000-0000431F0000}"/>
    <cellStyle name="Good 17 3" xfId="2313" xr:uid="{00000000-0005-0000-0000-0000441F0000}"/>
    <cellStyle name="Good 17 4" xfId="18006" xr:uid="{00000000-0005-0000-0000-0000451F0000}"/>
    <cellStyle name="Good 18" xfId="2314" xr:uid="{00000000-0005-0000-0000-0000461F0000}"/>
    <cellStyle name="Good 18 2" xfId="2315" xr:uid="{00000000-0005-0000-0000-0000471F0000}"/>
    <cellStyle name="Good 18 3" xfId="2316" xr:uid="{00000000-0005-0000-0000-0000481F0000}"/>
    <cellStyle name="Good 18 4" xfId="18007" xr:uid="{00000000-0005-0000-0000-0000491F0000}"/>
    <cellStyle name="Good 19" xfId="2317" xr:uid="{00000000-0005-0000-0000-00004A1F0000}"/>
    <cellStyle name="Good 19 2" xfId="2318" xr:uid="{00000000-0005-0000-0000-00004B1F0000}"/>
    <cellStyle name="Good 19 3" xfId="17370" xr:uid="{00000000-0005-0000-0000-00004C1F0000}"/>
    <cellStyle name="Good 2" xfId="2319" xr:uid="{00000000-0005-0000-0000-00004D1F0000}"/>
    <cellStyle name="Good 2 2" xfId="2320" xr:uid="{00000000-0005-0000-0000-00004E1F0000}"/>
    <cellStyle name="Good 2 2 2" xfId="7506" xr:uid="{00000000-0005-0000-0000-00004F1F0000}"/>
    <cellStyle name="Good 2 2 2 2" xfId="18008" xr:uid="{00000000-0005-0000-0000-0000501F0000}"/>
    <cellStyle name="Good 2 3" xfId="2321" xr:uid="{00000000-0005-0000-0000-0000511F0000}"/>
    <cellStyle name="Good 2 4" xfId="17295" xr:uid="{00000000-0005-0000-0000-0000521F0000}"/>
    <cellStyle name="Good 20" xfId="2322" xr:uid="{00000000-0005-0000-0000-0000531F0000}"/>
    <cellStyle name="Good 20 2" xfId="2323" xr:uid="{00000000-0005-0000-0000-0000541F0000}"/>
    <cellStyle name="Good 21" xfId="2324" xr:uid="{00000000-0005-0000-0000-0000551F0000}"/>
    <cellStyle name="Good 21 2" xfId="2325" xr:uid="{00000000-0005-0000-0000-0000561F0000}"/>
    <cellStyle name="Good 22" xfId="2326" xr:uid="{00000000-0005-0000-0000-0000571F0000}"/>
    <cellStyle name="Good 22 2" xfId="2327" xr:uid="{00000000-0005-0000-0000-0000581F0000}"/>
    <cellStyle name="Good 23" xfId="2328" xr:uid="{00000000-0005-0000-0000-0000591F0000}"/>
    <cellStyle name="Good 23 2" xfId="2329" xr:uid="{00000000-0005-0000-0000-00005A1F0000}"/>
    <cellStyle name="Good 24" xfId="2330" xr:uid="{00000000-0005-0000-0000-00005B1F0000}"/>
    <cellStyle name="Good 3" xfId="2331" xr:uid="{00000000-0005-0000-0000-00005C1F0000}"/>
    <cellStyle name="Good 3 2" xfId="2332" xr:uid="{00000000-0005-0000-0000-00005D1F0000}"/>
    <cellStyle name="Good 3 3" xfId="2333" xr:uid="{00000000-0005-0000-0000-00005E1F0000}"/>
    <cellStyle name="Good 3 4" xfId="18009" xr:uid="{00000000-0005-0000-0000-00005F1F0000}"/>
    <cellStyle name="Good 4" xfId="2334" xr:uid="{00000000-0005-0000-0000-0000601F0000}"/>
    <cellStyle name="Good 4 2" xfId="2335" xr:uid="{00000000-0005-0000-0000-0000611F0000}"/>
    <cellStyle name="Good 4 3" xfId="2336" xr:uid="{00000000-0005-0000-0000-0000621F0000}"/>
    <cellStyle name="Good 4 4" xfId="18010" xr:uid="{00000000-0005-0000-0000-0000631F0000}"/>
    <cellStyle name="Good 5" xfId="2337" xr:uid="{00000000-0005-0000-0000-0000641F0000}"/>
    <cellStyle name="Good 5 2" xfId="2338" xr:uid="{00000000-0005-0000-0000-0000651F0000}"/>
    <cellStyle name="Good 5 3" xfId="2339" xr:uid="{00000000-0005-0000-0000-0000661F0000}"/>
    <cellStyle name="Good 5 4" xfId="18011" xr:uid="{00000000-0005-0000-0000-0000671F0000}"/>
    <cellStyle name="Good 6" xfId="2340" xr:uid="{00000000-0005-0000-0000-0000681F0000}"/>
    <cellStyle name="Good 6 2" xfId="2341" xr:uid="{00000000-0005-0000-0000-0000691F0000}"/>
    <cellStyle name="Good 6 3" xfId="2342" xr:uid="{00000000-0005-0000-0000-00006A1F0000}"/>
    <cellStyle name="Good 6 4" xfId="18012" xr:uid="{00000000-0005-0000-0000-00006B1F0000}"/>
    <cellStyle name="Good 7" xfId="2343" xr:uid="{00000000-0005-0000-0000-00006C1F0000}"/>
    <cellStyle name="Good 7 2" xfId="2344" xr:uid="{00000000-0005-0000-0000-00006D1F0000}"/>
    <cellStyle name="Good 7 3" xfId="2345" xr:uid="{00000000-0005-0000-0000-00006E1F0000}"/>
    <cellStyle name="Good 7 4" xfId="18013" xr:uid="{00000000-0005-0000-0000-00006F1F0000}"/>
    <cellStyle name="Good 8" xfId="2346" xr:uid="{00000000-0005-0000-0000-0000701F0000}"/>
    <cellStyle name="Good 8 2" xfId="2347" xr:uid="{00000000-0005-0000-0000-0000711F0000}"/>
    <cellStyle name="Good 8 3" xfId="2348" xr:uid="{00000000-0005-0000-0000-0000721F0000}"/>
    <cellStyle name="Good 8 4" xfId="18014" xr:uid="{00000000-0005-0000-0000-0000731F0000}"/>
    <cellStyle name="Good 9" xfId="2349" xr:uid="{00000000-0005-0000-0000-0000741F0000}"/>
    <cellStyle name="Good 9 2" xfId="2350" xr:uid="{00000000-0005-0000-0000-0000751F0000}"/>
    <cellStyle name="Good 9 3" xfId="2351" xr:uid="{00000000-0005-0000-0000-0000761F0000}"/>
    <cellStyle name="Good 9 4" xfId="18015" xr:uid="{00000000-0005-0000-0000-0000771F0000}"/>
    <cellStyle name="Heading 1 10" xfId="2352" xr:uid="{00000000-0005-0000-0000-0000781F0000}"/>
    <cellStyle name="Heading 1 10 2" xfId="2353" xr:uid="{00000000-0005-0000-0000-0000791F0000}"/>
    <cellStyle name="Heading 1 10 3" xfId="2354" xr:uid="{00000000-0005-0000-0000-00007A1F0000}"/>
    <cellStyle name="Heading 1 10 4" xfId="18016" xr:uid="{00000000-0005-0000-0000-00007B1F0000}"/>
    <cellStyle name="Heading 1 11" xfId="2355" xr:uid="{00000000-0005-0000-0000-00007C1F0000}"/>
    <cellStyle name="Heading 1 11 2" xfId="2356" xr:uid="{00000000-0005-0000-0000-00007D1F0000}"/>
    <cellStyle name="Heading 1 11 3" xfId="2357" xr:uid="{00000000-0005-0000-0000-00007E1F0000}"/>
    <cellStyle name="Heading 1 11 4" xfId="18017" xr:uid="{00000000-0005-0000-0000-00007F1F0000}"/>
    <cellStyle name="Heading 1 12" xfId="2358" xr:uid="{00000000-0005-0000-0000-0000801F0000}"/>
    <cellStyle name="Heading 1 12 2" xfId="2359" xr:uid="{00000000-0005-0000-0000-0000811F0000}"/>
    <cellStyle name="Heading 1 12 3" xfId="2360" xr:uid="{00000000-0005-0000-0000-0000821F0000}"/>
    <cellStyle name="Heading 1 12 4" xfId="18018" xr:uid="{00000000-0005-0000-0000-0000831F0000}"/>
    <cellStyle name="Heading 1 13" xfId="2361" xr:uid="{00000000-0005-0000-0000-0000841F0000}"/>
    <cellStyle name="Heading 1 13 2" xfId="2362" xr:uid="{00000000-0005-0000-0000-0000851F0000}"/>
    <cellStyle name="Heading 1 13 3" xfId="2363" xr:uid="{00000000-0005-0000-0000-0000861F0000}"/>
    <cellStyle name="Heading 1 13 4" xfId="18019" xr:uid="{00000000-0005-0000-0000-0000871F0000}"/>
    <cellStyle name="Heading 1 14" xfId="2364" xr:uid="{00000000-0005-0000-0000-0000881F0000}"/>
    <cellStyle name="Heading 1 14 2" xfId="2365" xr:uid="{00000000-0005-0000-0000-0000891F0000}"/>
    <cellStyle name="Heading 1 14 3" xfId="2366" xr:uid="{00000000-0005-0000-0000-00008A1F0000}"/>
    <cellStyle name="Heading 1 14 4" xfId="18020" xr:uid="{00000000-0005-0000-0000-00008B1F0000}"/>
    <cellStyle name="Heading 1 15" xfId="2367" xr:uid="{00000000-0005-0000-0000-00008C1F0000}"/>
    <cellStyle name="Heading 1 15 2" xfId="2368" xr:uid="{00000000-0005-0000-0000-00008D1F0000}"/>
    <cellStyle name="Heading 1 15 3" xfId="2369" xr:uid="{00000000-0005-0000-0000-00008E1F0000}"/>
    <cellStyle name="Heading 1 15 4" xfId="18021" xr:uid="{00000000-0005-0000-0000-00008F1F0000}"/>
    <cellStyle name="Heading 1 16" xfId="2370" xr:uid="{00000000-0005-0000-0000-0000901F0000}"/>
    <cellStyle name="Heading 1 16 2" xfId="2371" xr:uid="{00000000-0005-0000-0000-0000911F0000}"/>
    <cellStyle name="Heading 1 16 3" xfId="2372" xr:uid="{00000000-0005-0000-0000-0000921F0000}"/>
    <cellStyle name="Heading 1 16 4" xfId="18022" xr:uid="{00000000-0005-0000-0000-0000931F0000}"/>
    <cellStyle name="Heading 1 17" xfId="2373" xr:uid="{00000000-0005-0000-0000-0000941F0000}"/>
    <cellStyle name="Heading 1 17 2" xfId="2374" xr:uid="{00000000-0005-0000-0000-0000951F0000}"/>
    <cellStyle name="Heading 1 17 3" xfId="2375" xr:uid="{00000000-0005-0000-0000-0000961F0000}"/>
    <cellStyle name="Heading 1 17 4" xfId="18023" xr:uid="{00000000-0005-0000-0000-0000971F0000}"/>
    <cellStyle name="Heading 1 18" xfId="2376" xr:uid="{00000000-0005-0000-0000-0000981F0000}"/>
    <cellStyle name="Heading 1 18 2" xfId="2377" xr:uid="{00000000-0005-0000-0000-0000991F0000}"/>
    <cellStyle name="Heading 1 18 3" xfId="2378" xr:uid="{00000000-0005-0000-0000-00009A1F0000}"/>
    <cellStyle name="Heading 1 18 4" xfId="18024" xr:uid="{00000000-0005-0000-0000-00009B1F0000}"/>
    <cellStyle name="Heading 1 19" xfId="2379" xr:uid="{00000000-0005-0000-0000-00009C1F0000}"/>
    <cellStyle name="Heading 1 19 2" xfId="2380" xr:uid="{00000000-0005-0000-0000-00009D1F0000}"/>
    <cellStyle name="Heading 1 19 3" xfId="17371" xr:uid="{00000000-0005-0000-0000-00009E1F0000}"/>
    <cellStyle name="Heading 1 2" xfId="2381" xr:uid="{00000000-0005-0000-0000-00009F1F0000}"/>
    <cellStyle name="Heading 1 2 10" xfId="2382" xr:uid="{00000000-0005-0000-0000-0000A01F0000}"/>
    <cellStyle name="Heading 1 2 10 2" xfId="18025" xr:uid="{00000000-0005-0000-0000-0000A11F0000}"/>
    <cellStyle name="Heading 1 2 11" xfId="2383" xr:uid="{00000000-0005-0000-0000-0000A21F0000}"/>
    <cellStyle name="Heading 1 2 11 2" xfId="18026" xr:uid="{00000000-0005-0000-0000-0000A31F0000}"/>
    <cellStyle name="Heading 1 2 12" xfId="2384" xr:uid="{00000000-0005-0000-0000-0000A41F0000}"/>
    <cellStyle name="Heading 1 2 12 2" xfId="18027" xr:uid="{00000000-0005-0000-0000-0000A51F0000}"/>
    <cellStyle name="Heading 1 2 13" xfId="16296" xr:uid="{00000000-0005-0000-0000-0000A61F0000}"/>
    <cellStyle name="Heading 1 2 14" xfId="16297" xr:uid="{00000000-0005-0000-0000-0000A71F0000}"/>
    <cellStyle name="Heading 1 2 15" xfId="16298" xr:uid="{00000000-0005-0000-0000-0000A81F0000}"/>
    <cellStyle name="Heading 1 2 16" xfId="16299" xr:uid="{00000000-0005-0000-0000-0000A91F0000}"/>
    <cellStyle name="Heading 1 2 17" xfId="16300" xr:uid="{00000000-0005-0000-0000-0000AA1F0000}"/>
    <cellStyle name="Heading 1 2 18" xfId="16301" xr:uid="{00000000-0005-0000-0000-0000AB1F0000}"/>
    <cellStyle name="Heading 1 2 2" xfId="2385" xr:uid="{00000000-0005-0000-0000-0000AC1F0000}"/>
    <cellStyle name="Heading 1 2 2 2" xfId="7507" xr:uid="{00000000-0005-0000-0000-0000AD1F0000}"/>
    <cellStyle name="Heading 1 2 2 2 2" xfId="18028" xr:uid="{00000000-0005-0000-0000-0000AE1F0000}"/>
    <cellStyle name="Heading 1 2 3" xfId="2386" xr:uid="{00000000-0005-0000-0000-0000AF1F0000}"/>
    <cellStyle name="Heading 1 2 3 2" xfId="18029" xr:uid="{00000000-0005-0000-0000-0000B01F0000}"/>
    <cellStyle name="Heading 1 2 4" xfId="2387" xr:uid="{00000000-0005-0000-0000-0000B11F0000}"/>
    <cellStyle name="Heading 1 2 4 2" xfId="18030" xr:uid="{00000000-0005-0000-0000-0000B21F0000}"/>
    <cellStyle name="Heading 1 2 5" xfId="2388" xr:uid="{00000000-0005-0000-0000-0000B31F0000}"/>
    <cellStyle name="Heading 1 2 5 2" xfId="18031" xr:uid="{00000000-0005-0000-0000-0000B41F0000}"/>
    <cellStyle name="Heading 1 2 6" xfId="2389" xr:uid="{00000000-0005-0000-0000-0000B51F0000}"/>
    <cellStyle name="Heading 1 2 6 2" xfId="18032" xr:uid="{00000000-0005-0000-0000-0000B61F0000}"/>
    <cellStyle name="Heading 1 2 7" xfId="2390" xr:uid="{00000000-0005-0000-0000-0000B71F0000}"/>
    <cellStyle name="Heading 1 2 7 2" xfId="18033" xr:uid="{00000000-0005-0000-0000-0000B81F0000}"/>
    <cellStyle name="Heading 1 2 8" xfId="2391" xr:uid="{00000000-0005-0000-0000-0000B91F0000}"/>
    <cellStyle name="Heading 1 2 8 2" xfId="18034" xr:uid="{00000000-0005-0000-0000-0000BA1F0000}"/>
    <cellStyle name="Heading 1 2 9" xfId="2392" xr:uid="{00000000-0005-0000-0000-0000BB1F0000}"/>
    <cellStyle name="Heading 1 2 9 2" xfId="18035" xr:uid="{00000000-0005-0000-0000-0000BC1F0000}"/>
    <cellStyle name="Heading 1 20" xfId="2393" xr:uid="{00000000-0005-0000-0000-0000BD1F0000}"/>
    <cellStyle name="Heading 1 20 2" xfId="2394" xr:uid="{00000000-0005-0000-0000-0000BE1F0000}"/>
    <cellStyle name="Heading 1 21" xfId="2395" xr:uid="{00000000-0005-0000-0000-0000BF1F0000}"/>
    <cellStyle name="Heading 1 21 2" xfId="2396" xr:uid="{00000000-0005-0000-0000-0000C01F0000}"/>
    <cellStyle name="Heading 1 22" xfId="2397" xr:uid="{00000000-0005-0000-0000-0000C11F0000}"/>
    <cellStyle name="Heading 1 22 2" xfId="2398" xr:uid="{00000000-0005-0000-0000-0000C21F0000}"/>
    <cellStyle name="Heading 1 23" xfId="2399" xr:uid="{00000000-0005-0000-0000-0000C31F0000}"/>
    <cellStyle name="Heading 1 23 2" xfId="2400" xr:uid="{00000000-0005-0000-0000-0000C41F0000}"/>
    <cellStyle name="Heading 1 3" xfId="2401" xr:uid="{00000000-0005-0000-0000-0000C51F0000}"/>
    <cellStyle name="Heading 1 3 2" xfId="2402" xr:uid="{00000000-0005-0000-0000-0000C61F0000}"/>
    <cellStyle name="Heading 1 3 3" xfId="2403" xr:uid="{00000000-0005-0000-0000-0000C71F0000}"/>
    <cellStyle name="Heading 1 3 4" xfId="18036" xr:uid="{00000000-0005-0000-0000-0000C81F0000}"/>
    <cellStyle name="Heading 1 4" xfId="2404" xr:uid="{00000000-0005-0000-0000-0000C91F0000}"/>
    <cellStyle name="Heading 1 4 2" xfId="2405" xr:uid="{00000000-0005-0000-0000-0000CA1F0000}"/>
    <cellStyle name="Heading 1 4 3" xfId="2406" xr:uid="{00000000-0005-0000-0000-0000CB1F0000}"/>
    <cellStyle name="Heading 1 4 4" xfId="18037" xr:uid="{00000000-0005-0000-0000-0000CC1F0000}"/>
    <cellStyle name="Heading 1 5" xfId="2407" xr:uid="{00000000-0005-0000-0000-0000CD1F0000}"/>
    <cellStyle name="Heading 1 5 2" xfId="2408" xr:uid="{00000000-0005-0000-0000-0000CE1F0000}"/>
    <cellStyle name="Heading 1 5 3" xfId="2409" xr:uid="{00000000-0005-0000-0000-0000CF1F0000}"/>
    <cellStyle name="Heading 1 5 4" xfId="18038" xr:uid="{00000000-0005-0000-0000-0000D01F0000}"/>
    <cellStyle name="Heading 1 6" xfId="2410" xr:uid="{00000000-0005-0000-0000-0000D11F0000}"/>
    <cellStyle name="Heading 1 6 2" xfId="2411" xr:uid="{00000000-0005-0000-0000-0000D21F0000}"/>
    <cellStyle name="Heading 1 6 3" xfId="2412" xr:uid="{00000000-0005-0000-0000-0000D31F0000}"/>
    <cellStyle name="Heading 1 6 4" xfId="18039" xr:uid="{00000000-0005-0000-0000-0000D41F0000}"/>
    <cellStyle name="Heading 1 7" xfId="2413" xr:uid="{00000000-0005-0000-0000-0000D51F0000}"/>
    <cellStyle name="Heading 1 7 2" xfId="2414" xr:uid="{00000000-0005-0000-0000-0000D61F0000}"/>
    <cellStyle name="Heading 1 7 3" xfId="2415" xr:uid="{00000000-0005-0000-0000-0000D71F0000}"/>
    <cellStyle name="Heading 1 7 4" xfId="18040" xr:uid="{00000000-0005-0000-0000-0000D81F0000}"/>
    <cellStyle name="Heading 1 8" xfId="2416" xr:uid="{00000000-0005-0000-0000-0000D91F0000}"/>
    <cellStyle name="Heading 1 8 2" xfId="2417" xr:uid="{00000000-0005-0000-0000-0000DA1F0000}"/>
    <cellStyle name="Heading 1 8 3" xfId="2418" xr:uid="{00000000-0005-0000-0000-0000DB1F0000}"/>
    <cellStyle name="Heading 1 8 4" xfId="18041" xr:uid="{00000000-0005-0000-0000-0000DC1F0000}"/>
    <cellStyle name="Heading 1 9" xfId="2419" xr:uid="{00000000-0005-0000-0000-0000DD1F0000}"/>
    <cellStyle name="Heading 1 9 2" xfId="2420" xr:uid="{00000000-0005-0000-0000-0000DE1F0000}"/>
    <cellStyle name="Heading 1 9 3" xfId="2421" xr:uid="{00000000-0005-0000-0000-0000DF1F0000}"/>
    <cellStyle name="Heading 1 9 4" xfId="18042" xr:uid="{00000000-0005-0000-0000-0000E01F0000}"/>
    <cellStyle name="Heading 2 10" xfId="2422" xr:uid="{00000000-0005-0000-0000-0000E11F0000}"/>
    <cellStyle name="Heading 2 10 2" xfId="2423" xr:uid="{00000000-0005-0000-0000-0000E21F0000}"/>
    <cellStyle name="Heading 2 10 3" xfId="2424" xr:uid="{00000000-0005-0000-0000-0000E31F0000}"/>
    <cellStyle name="Heading 2 10 4" xfId="18043" xr:uid="{00000000-0005-0000-0000-0000E41F0000}"/>
    <cellStyle name="Heading 2 11" xfId="2425" xr:uid="{00000000-0005-0000-0000-0000E51F0000}"/>
    <cellStyle name="Heading 2 11 2" xfId="2426" xr:uid="{00000000-0005-0000-0000-0000E61F0000}"/>
    <cellStyle name="Heading 2 11 3" xfId="2427" xr:uid="{00000000-0005-0000-0000-0000E71F0000}"/>
    <cellStyle name="Heading 2 11 4" xfId="18044" xr:uid="{00000000-0005-0000-0000-0000E81F0000}"/>
    <cellStyle name="Heading 2 12" xfId="2428" xr:uid="{00000000-0005-0000-0000-0000E91F0000}"/>
    <cellStyle name="Heading 2 12 2" xfId="2429" xr:uid="{00000000-0005-0000-0000-0000EA1F0000}"/>
    <cellStyle name="Heading 2 12 3" xfId="2430" xr:uid="{00000000-0005-0000-0000-0000EB1F0000}"/>
    <cellStyle name="Heading 2 12 4" xfId="18045" xr:uid="{00000000-0005-0000-0000-0000EC1F0000}"/>
    <cellStyle name="Heading 2 13" xfId="2431" xr:uid="{00000000-0005-0000-0000-0000ED1F0000}"/>
    <cellStyle name="Heading 2 13 2" xfId="2432" xr:uid="{00000000-0005-0000-0000-0000EE1F0000}"/>
    <cellStyle name="Heading 2 13 3" xfId="2433" xr:uid="{00000000-0005-0000-0000-0000EF1F0000}"/>
    <cellStyle name="Heading 2 13 4" xfId="18046" xr:uid="{00000000-0005-0000-0000-0000F01F0000}"/>
    <cellStyle name="Heading 2 14" xfId="2434" xr:uid="{00000000-0005-0000-0000-0000F11F0000}"/>
    <cellStyle name="Heading 2 14 2" xfId="2435" xr:uid="{00000000-0005-0000-0000-0000F21F0000}"/>
    <cellStyle name="Heading 2 14 3" xfId="2436" xr:uid="{00000000-0005-0000-0000-0000F31F0000}"/>
    <cellStyle name="Heading 2 14 4" xfId="18047" xr:uid="{00000000-0005-0000-0000-0000F41F0000}"/>
    <cellStyle name="Heading 2 15" xfId="2437" xr:uid="{00000000-0005-0000-0000-0000F51F0000}"/>
    <cellStyle name="Heading 2 15 2" xfId="2438" xr:uid="{00000000-0005-0000-0000-0000F61F0000}"/>
    <cellStyle name="Heading 2 15 3" xfId="2439" xr:uid="{00000000-0005-0000-0000-0000F71F0000}"/>
    <cellStyle name="Heading 2 15 4" xfId="18048" xr:uid="{00000000-0005-0000-0000-0000F81F0000}"/>
    <cellStyle name="Heading 2 16" xfId="2440" xr:uid="{00000000-0005-0000-0000-0000F91F0000}"/>
    <cellStyle name="Heading 2 16 2" xfId="2441" xr:uid="{00000000-0005-0000-0000-0000FA1F0000}"/>
    <cellStyle name="Heading 2 16 3" xfId="2442" xr:uid="{00000000-0005-0000-0000-0000FB1F0000}"/>
    <cellStyle name="Heading 2 16 4" xfId="18049" xr:uid="{00000000-0005-0000-0000-0000FC1F0000}"/>
    <cellStyle name="Heading 2 17" xfId="2443" xr:uid="{00000000-0005-0000-0000-0000FD1F0000}"/>
    <cellStyle name="Heading 2 17 2" xfId="2444" xr:uid="{00000000-0005-0000-0000-0000FE1F0000}"/>
    <cellStyle name="Heading 2 17 3" xfId="2445" xr:uid="{00000000-0005-0000-0000-0000FF1F0000}"/>
    <cellStyle name="Heading 2 17 4" xfId="18050" xr:uid="{00000000-0005-0000-0000-000000200000}"/>
    <cellStyle name="Heading 2 18" xfId="2446" xr:uid="{00000000-0005-0000-0000-000001200000}"/>
    <cellStyle name="Heading 2 18 2" xfId="2447" xr:uid="{00000000-0005-0000-0000-000002200000}"/>
    <cellStyle name="Heading 2 18 3" xfId="2448" xr:uid="{00000000-0005-0000-0000-000003200000}"/>
    <cellStyle name="Heading 2 18 4" xfId="18051" xr:uid="{00000000-0005-0000-0000-000004200000}"/>
    <cellStyle name="Heading 2 19" xfId="2449" xr:uid="{00000000-0005-0000-0000-000005200000}"/>
    <cellStyle name="Heading 2 19 2" xfId="2450" xr:uid="{00000000-0005-0000-0000-000006200000}"/>
    <cellStyle name="Heading 2 19 3" xfId="17372" xr:uid="{00000000-0005-0000-0000-000007200000}"/>
    <cellStyle name="Heading 2 2" xfId="2451" xr:uid="{00000000-0005-0000-0000-000008200000}"/>
    <cellStyle name="Heading 2 2 10" xfId="2452" xr:uid="{00000000-0005-0000-0000-000009200000}"/>
    <cellStyle name="Heading 2 2 10 2" xfId="18052" xr:uid="{00000000-0005-0000-0000-00000A200000}"/>
    <cellStyle name="Heading 2 2 11" xfId="2453" xr:uid="{00000000-0005-0000-0000-00000B200000}"/>
    <cellStyle name="Heading 2 2 11 2" xfId="18053" xr:uid="{00000000-0005-0000-0000-00000C200000}"/>
    <cellStyle name="Heading 2 2 12" xfId="2454" xr:uid="{00000000-0005-0000-0000-00000D200000}"/>
    <cellStyle name="Heading 2 2 12 2" xfId="18054" xr:uid="{00000000-0005-0000-0000-00000E200000}"/>
    <cellStyle name="Heading 2 2 13" xfId="16302" xr:uid="{00000000-0005-0000-0000-00000F200000}"/>
    <cellStyle name="Heading 2 2 14" xfId="16303" xr:uid="{00000000-0005-0000-0000-000010200000}"/>
    <cellStyle name="Heading 2 2 15" xfId="16304" xr:uid="{00000000-0005-0000-0000-000011200000}"/>
    <cellStyle name="Heading 2 2 16" xfId="16305" xr:uid="{00000000-0005-0000-0000-000012200000}"/>
    <cellStyle name="Heading 2 2 17" xfId="16306" xr:uid="{00000000-0005-0000-0000-000013200000}"/>
    <cellStyle name="Heading 2 2 18" xfId="16307" xr:uid="{00000000-0005-0000-0000-000014200000}"/>
    <cellStyle name="Heading 2 2 2" xfId="2455" xr:uid="{00000000-0005-0000-0000-000015200000}"/>
    <cellStyle name="Heading 2 2 2 2" xfId="7508" xr:uid="{00000000-0005-0000-0000-000016200000}"/>
    <cellStyle name="Heading 2 2 2 2 2" xfId="18055" xr:uid="{00000000-0005-0000-0000-000017200000}"/>
    <cellStyle name="Heading 2 2 3" xfId="2456" xr:uid="{00000000-0005-0000-0000-000018200000}"/>
    <cellStyle name="Heading 2 2 3 2" xfId="18056" xr:uid="{00000000-0005-0000-0000-000019200000}"/>
    <cellStyle name="Heading 2 2 4" xfId="2457" xr:uid="{00000000-0005-0000-0000-00001A200000}"/>
    <cellStyle name="Heading 2 2 4 2" xfId="18057" xr:uid="{00000000-0005-0000-0000-00001B200000}"/>
    <cellStyle name="Heading 2 2 5" xfId="2458" xr:uid="{00000000-0005-0000-0000-00001C200000}"/>
    <cellStyle name="Heading 2 2 5 2" xfId="18058" xr:uid="{00000000-0005-0000-0000-00001D200000}"/>
    <cellStyle name="Heading 2 2 6" xfId="2459" xr:uid="{00000000-0005-0000-0000-00001E200000}"/>
    <cellStyle name="Heading 2 2 6 2" xfId="18059" xr:uid="{00000000-0005-0000-0000-00001F200000}"/>
    <cellStyle name="Heading 2 2 7" xfId="2460" xr:uid="{00000000-0005-0000-0000-000020200000}"/>
    <cellStyle name="Heading 2 2 7 2" xfId="18060" xr:uid="{00000000-0005-0000-0000-000021200000}"/>
    <cellStyle name="Heading 2 2 8" xfId="2461" xr:uid="{00000000-0005-0000-0000-000022200000}"/>
    <cellStyle name="Heading 2 2 8 2" xfId="18061" xr:uid="{00000000-0005-0000-0000-000023200000}"/>
    <cellStyle name="Heading 2 2 9" xfId="2462" xr:uid="{00000000-0005-0000-0000-000024200000}"/>
    <cellStyle name="Heading 2 2 9 2" xfId="18062" xr:uid="{00000000-0005-0000-0000-000025200000}"/>
    <cellStyle name="Heading 2 20" xfId="2463" xr:uid="{00000000-0005-0000-0000-000026200000}"/>
    <cellStyle name="Heading 2 20 2" xfId="2464" xr:uid="{00000000-0005-0000-0000-000027200000}"/>
    <cellStyle name="Heading 2 21" xfId="2465" xr:uid="{00000000-0005-0000-0000-000028200000}"/>
    <cellStyle name="Heading 2 21 2" xfId="2466" xr:uid="{00000000-0005-0000-0000-000029200000}"/>
    <cellStyle name="Heading 2 22" xfId="2467" xr:uid="{00000000-0005-0000-0000-00002A200000}"/>
    <cellStyle name="Heading 2 22 2" xfId="2468" xr:uid="{00000000-0005-0000-0000-00002B200000}"/>
    <cellStyle name="Heading 2 23" xfId="2469" xr:uid="{00000000-0005-0000-0000-00002C200000}"/>
    <cellStyle name="Heading 2 23 2" xfId="2470" xr:uid="{00000000-0005-0000-0000-00002D200000}"/>
    <cellStyle name="Heading 2 3" xfId="2471" xr:uid="{00000000-0005-0000-0000-00002E200000}"/>
    <cellStyle name="Heading 2 3 2" xfId="2472" xr:uid="{00000000-0005-0000-0000-00002F200000}"/>
    <cellStyle name="Heading 2 3 3" xfId="2473" xr:uid="{00000000-0005-0000-0000-000030200000}"/>
    <cellStyle name="Heading 2 3 4" xfId="18063" xr:uid="{00000000-0005-0000-0000-000031200000}"/>
    <cellStyle name="Heading 2 4" xfId="2474" xr:uid="{00000000-0005-0000-0000-000032200000}"/>
    <cellStyle name="Heading 2 4 2" xfId="2475" xr:uid="{00000000-0005-0000-0000-000033200000}"/>
    <cellStyle name="Heading 2 4 3" xfId="2476" xr:uid="{00000000-0005-0000-0000-000034200000}"/>
    <cellStyle name="Heading 2 4 4" xfId="18064" xr:uid="{00000000-0005-0000-0000-000035200000}"/>
    <cellStyle name="Heading 2 5" xfId="2477" xr:uid="{00000000-0005-0000-0000-000036200000}"/>
    <cellStyle name="Heading 2 5 2" xfId="2478" xr:uid="{00000000-0005-0000-0000-000037200000}"/>
    <cellStyle name="Heading 2 5 3" xfId="2479" xr:uid="{00000000-0005-0000-0000-000038200000}"/>
    <cellStyle name="Heading 2 5 4" xfId="18065" xr:uid="{00000000-0005-0000-0000-000039200000}"/>
    <cellStyle name="Heading 2 6" xfId="2480" xr:uid="{00000000-0005-0000-0000-00003A200000}"/>
    <cellStyle name="Heading 2 6 2" xfId="2481" xr:uid="{00000000-0005-0000-0000-00003B200000}"/>
    <cellStyle name="Heading 2 6 3" xfId="2482" xr:uid="{00000000-0005-0000-0000-00003C200000}"/>
    <cellStyle name="Heading 2 6 4" xfId="18066" xr:uid="{00000000-0005-0000-0000-00003D200000}"/>
    <cellStyle name="Heading 2 7" xfId="2483" xr:uid="{00000000-0005-0000-0000-00003E200000}"/>
    <cellStyle name="Heading 2 7 2" xfId="2484" xr:uid="{00000000-0005-0000-0000-00003F200000}"/>
    <cellStyle name="Heading 2 7 3" xfId="2485" xr:uid="{00000000-0005-0000-0000-000040200000}"/>
    <cellStyle name="Heading 2 7 4" xfId="18067" xr:uid="{00000000-0005-0000-0000-000041200000}"/>
    <cellStyle name="Heading 2 8" xfId="2486" xr:uid="{00000000-0005-0000-0000-000042200000}"/>
    <cellStyle name="Heading 2 8 2" xfId="2487" xr:uid="{00000000-0005-0000-0000-000043200000}"/>
    <cellStyle name="Heading 2 8 3" xfId="2488" xr:uid="{00000000-0005-0000-0000-000044200000}"/>
    <cellStyle name="Heading 2 8 4" xfId="18068" xr:uid="{00000000-0005-0000-0000-000045200000}"/>
    <cellStyle name="Heading 2 9" xfId="2489" xr:uid="{00000000-0005-0000-0000-000046200000}"/>
    <cellStyle name="Heading 2 9 2" xfId="2490" xr:uid="{00000000-0005-0000-0000-000047200000}"/>
    <cellStyle name="Heading 2 9 3" xfId="2491" xr:uid="{00000000-0005-0000-0000-000048200000}"/>
    <cellStyle name="Heading 2 9 4" xfId="18069" xr:uid="{00000000-0005-0000-0000-000049200000}"/>
    <cellStyle name="Heading 3 10" xfId="2492" xr:uid="{00000000-0005-0000-0000-00004A200000}"/>
    <cellStyle name="Heading 3 10 2" xfId="2493" xr:uid="{00000000-0005-0000-0000-00004B200000}"/>
    <cellStyle name="Heading 3 10 3" xfId="2494" xr:uid="{00000000-0005-0000-0000-00004C200000}"/>
    <cellStyle name="Heading 3 10 4" xfId="18070" xr:uid="{00000000-0005-0000-0000-00004D200000}"/>
    <cellStyle name="Heading 3 11" xfId="2495" xr:uid="{00000000-0005-0000-0000-00004E200000}"/>
    <cellStyle name="Heading 3 11 2" xfId="2496" xr:uid="{00000000-0005-0000-0000-00004F200000}"/>
    <cellStyle name="Heading 3 11 3" xfId="2497" xr:uid="{00000000-0005-0000-0000-000050200000}"/>
    <cellStyle name="Heading 3 11 4" xfId="18071" xr:uid="{00000000-0005-0000-0000-000051200000}"/>
    <cellStyle name="Heading 3 12" xfId="2498" xr:uid="{00000000-0005-0000-0000-000052200000}"/>
    <cellStyle name="Heading 3 12 2" xfId="2499" xr:uid="{00000000-0005-0000-0000-000053200000}"/>
    <cellStyle name="Heading 3 12 3" xfId="2500" xr:uid="{00000000-0005-0000-0000-000054200000}"/>
    <cellStyle name="Heading 3 12 4" xfId="18072" xr:uid="{00000000-0005-0000-0000-000055200000}"/>
    <cellStyle name="Heading 3 13" xfId="2501" xr:uid="{00000000-0005-0000-0000-000056200000}"/>
    <cellStyle name="Heading 3 13 2" xfId="2502" xr:uid="{00000000-0005-0000-0000-000057200000}"/>
    <cellStyle name="Heading 3 13 3" xfId="2503" xr:uid="{00000000-0005-0000-0000-000058200000}"/>
    <cellStyle name="Heading 3 13 4" xfId="18073" xr:uid="{00000000-0005-0000-0000-000059200000}"/>
    <cellStyle name="Heading 3 14" xfId="2504" xr:uid="{00000000-0005-0000-0000-00005A200000}"/>
    <cellStyle name="Heading 3 14 2" xfId="2505" xr:uid="{00000000-0005-0000-0000-00005B200000}"/>
    <cellStyle name="Heading 3 14 3" xfId="2506" xr:uid="{00000000-0005-0000-0000-00005C200000}"/>
    <cellStyle name="Heading 3 14 4" xfId="18074" xr:uid="{00000000-0005-0000-0000-00005D200000}"/>
    <cellStyle name="Heading 3 15" xfId="2507" xr:uid="{00000000-0005-0000-0000-00005E200000}"/>
    <cellStyle name="Heading 3 15 2" xfId="2508" xr:uid="{00000000-0005-0000-0000-00005F200000}"/>
    <cellStyle name="Heading 3 15 3" xfId="2509" xr:uid="{00000000-0005-0000-0000-000060200000}"/>
    <cellStyle name="Heading 3 15 4" xfId="18075" xr:uid="{00000000-0005-0000-0000-000061200000}"/>
    <cellStyle name="Heading 3 16" xfId="2510" xr:uid="{00000000-0005-0000-0000-000062200000}"/>
    <cellStyle name="Heading 3 16 2" xfId="2511" xr:uid="{00000000-0005-0000-0000-000063200000}"/>
    <cellStyle name="Heading 3 16 3" xfId="2512" xr:uid="{00000000-0005-0000-0000-000064200000}"/>
    <cellStyle name="Heading 3 16 4" xfId="18076" xr:uid="{00000000-0005-0000-0000-000065200000}"/>
    <cellStyle name="Heading 3 17" xfId="2513" xr:uid="{00000000-0005-0000-0000-000066200000}"/>
    <cellStyle name="Heading 3 17 2" xfId="2514" xr:uid="{00000000-0005-0000-0000-000067200000}"/>
    <cellStyle name="Heading 3 17 3" xfId="2515" xr:uid="{00000000-0005-0000-0000-000068200000}"/>
    <cellStyle name="Heading 3 17 4" xfId="18077" xr:uid="{00000000-0005-0000-0000-000069200000}"/>
    <cellStyle name="Heading 3 18" xfId="2516" xr:uid="{00000000-0005-0000-0000-00006A200000}"/>
    <cellStyle name="Heading 3 18 2" xfId="2517" xr:uid="{00000000-0005-0000-0000-00006B200000}"/>
    <cellStyle name="Heading 3 18 3" xfId="2518" xr:uid="{00000000-0005-0000-0000-00006C200000}"/>
    <cellStyle name="Heading 3 18 4" xfId="18078" xr:uid="{00000000-0005-0000-0000-00006D200000}"/>
    <cellStyle name="Heading 3 19" xfId="2519" xr:uid="{00000000-0005-0000-0000-00006E200000}"/>
    <cellStyle name="Heading 3 19 2" xfId="2520" xr:uid="{00000000-0005-0000-0000-00006F200000}"/>
    <cellStyle name="Heading 3 19 3" xfId="17373" xr:uid="{00000000-0005-0000-0000-000070200000}"/>
    <cellStyle name="Heading 3 2" xfId="2521" xr:uid="{00000000-0005-0000-0000-000071200000}"/>
    <cellStyle name="Heading 3 2 10" xfId="2522" xr:uid="{00000000-0005-0000-0000-000072200000}"/>
    <cellStyle name="Heading 3 2 10 2" xfId="18079" xr:uid="{00000000-0005-0000-0000-000073200000}"/>
    <cellStyle name="Heading 3 2 11" xfId="2523" xr:uid="{00000000-0005-0000-0000-000074200000}"/>
    <cellStyle name="Heading 3 2 11 2" xfId="18080" xr:uid="{00000000-0005-0000-0000-000075200000}"/>
    <cellStyle name="Heading 3 2 12" xfId="2524" xr:uid="{00000000-0005-0000-0000-000076200000}"/>
    <cellStyle name="Heading 3 2 12 2" xfId="18081" xr:uid="{00000000-0005-0000-0000-000077200000}"/>
    <cellStyle name="Heading 3 2 13" xfId="16308" xr:uid="{00000000-0005-0000-0000-000078200000}"/>
    <cellStyle name="Heading 3 2 14" xfId="16309" xr:uid="{00000000-0005-0000-0000-000079200000}"/>
    <cellStyle name="Heading 3 2 15" xfId="16310" xr:uid="{00000000-0005-0000-0000-00007A200000}"/>
    <cellStyle name="Heading 3 2 16" xfId="16311" xr:uid="{00000000-0005-0000-0000-00007B200000}"/>
    <cellStyle name="Heading 3 2 17" xfId="16312" xr:uid="{00000000-0005-0000-0000-00007C200000}"/>
    <cellStyle name="Heading 3 2 18" xfId="16313" xr:uid="{00000000-0005-0000-0000-00007D200000}"/>
    <cellStyle name="Heading 3 2 2" xfId="2525" xr:uid="{00000000-0005-0000-0000-00007E200000}"/>
    <cellStyle name="Heading 3 2 2 2" xfId="7509" xr:uid="{00000000-0005-0000-0000-00007F200000}"/>
    <cellStyle name="Heading 3 2 2 2 2" xfId="18082" xr:uid="{00000000-0005-0000-0000-000080200000}"/>
    <cellStyle name="Heading 3 2 3" xfId="2526" xr:uid="{00000000-0005-0000-0000-000081200000}"/>
    <cellStyle name="Heading 3 2 3 2" xfId="18083" xr:uid="{00000000-0005-0000-0000-000082200000}"/>
    <cellStyle name="Heading 3 2 4" xfId="2527" xr:uid="{00000000-0005-0000-0000-000083200000}"/>
    <cellStyle name="Heading 3 2 4 2" xfId="18084" xr:uid="{00000000-0005-0000-0000-000084200000}"/>
    <cellStyle name="Heading 3 2 5" xfId="2528" xr:uid="{00000000-0005-0000-0000-000085200000}"/>
    <cellStyle name="Heading 3 2 5 2" xfId="18085" xr:uid="{00000000-0005-0000-0000-000086200000}"/>
    <cellStyle name="Heading 3 2 6" xfId="2529" xr:uid="{00000000-0005-0000-0000-000087200000}"/>
    <cellStyle name="Heading 3 2 6 2" xfId="18086" xr:uid="{00000000-0005-0000-0000-000088200000}"/>
    <cellStyle name="Heading 3 2 7" xfId="2530" xr:uid="{00000000-0005-0000-0000-000089200000}"/>
    <cellStyle name="Heading 3 2 7 2" xfId="18087" xr:uid="{00000000-0005-0000-0000-00008A200000}"/>
    <cellStyle name="Heading 3 2 8" xfId="2531" xr:uid="{00000000-0005-0000-0000-00008B200000}"/>
    <cellStyle name="Heading 3 2 8 2" xfId="18088" xr:uid="{00000000-0005-0000-0000-00008C200000}"/>
    <cellStyle name="Heading 3 2 9" xfId="2532" xr:uid="{00000000-0005-0000-0000-00008D200000}"/>
    <cellStyle name="Heading 3 2 9 2" xfId="18089" xr:uid="{00000000-0005-0000-0000-00008E200000}"/>
    <cellStyle name="Heading 3 20" xfId="2533" xr:uid="{00000000-0005-0000-0000-00008F200000}"/>
    <cellStyle name="Heading 3 20 2" xfId="2534" xr:uid="{00000000-0005-0000-0000-000090200000}"/>
    <cellStyle name="Heading 3 21" xfId="2535" xr:uid="{00000000-0005-0000-0000-000091200000}"/>
    <cellStyle name="Heading 3 21 2" xfId="2536" xr:uid="{00000000-0005-0000-0000-000092200000}"/>
    <cellStyle name="Heading 3 22" xfId="2537" xr:uid="{00000000-0005-0000-0000-000093200000}"/>
    <cellStyle name="Heading 3 22 2" xfId="2538" xr:uid="{00000000-0005-0000-0000-000094200000}"/>
    <cellStyle name="Heading 3 23" xfId="2539" xr:uid="{00000000-0005-0000-0000-000095200000}"/>
    <cellStyle name="Heading 3 23 2" xfId="2540" xr:uid="{00000000-0005-0000-0000-000096200000}"/>
    <cellStyle name="Heading 3 3" xfId="2541" xr:uid="{00000000-0005-0000-0000-000097200000}"/>
    <cellStyle name="Heading 3 3 2" xfId="2542" xr:uid="{00000000-0005-0000-0000-000098200000}"/>
    <cellStyle name="Heading 3 3 3" xfId="2543" xr:uid="{00000000-0005-0000-0000-000099200000}"/>
    <cellStyle name="Heading 3 3 4" xfId="18090" xr:uid="{00000000-0005-0000-0000-00009A200000}"/>
    <cellStyle name="Heading 3 4" xfId="2544" xr:uid="{00000000-0005-0000-0000-00009B200000}"/>
    <cellStyle name="Heading 3 4 2" xfId="2545" xr:uid="{00000000-0005-0000-0000-00009C200000}"/>
    <cellStyle name="Heading 3 4 3" xfId="2546" xr:uid="{00000000-0005-0000-0000-00009D200000}"/>
    <cellStyle name="Heading 3 4 4" xfId="18091" xr:uid="{00000000-0005-0000-0000-00009E200000}"/>
    <cellStyle name="Heading 3 5" xfId="2547" xr:uid="{00000000-0005-0000-0000-00009F200000}"/>
    <cellStyle name="Heading 3 5 2" xfId="2548" xr:uid="{00000000-0005-0000-0000-0000A0200000}"/>
    <cellStyle name="Heading 3 5 3" xfId="2549" xr:uid="{00000000-0005-0000-0000-0000A1200000}"/>
    <cellStyle name="Heading 3 5 4" xfId="18092" xr:uid="{00000000-0005-0000-0000-0000A2200000}"/>
    <cellStyle name="Heading 3 6" xfId="2550" xr:uid="{00000000-0005-0000-0000-0000A3200000}"/>
    <cellStyle name="Heading 3 6 2" xfId="2551" xr:uid="{00000000-0005-0000-0000-0000A4200000}"/>
    <cellStyle name="Heading 3 6 3" xfId="2552" xr:uid="{00000000-0005-0000-0000-0000A5200000}"/>
    <cellStyle name="Heading 3 6 4" xfId="18093" xr:uid="{00000000-0005-0000-0000-0000A6200000}"/>
    <cellStyle name="Heading 3 7" xfId="2553" xr:uid="{00000000-0005-0000-0000-0000A7200000}"/>
    <cellStyle name="Heading 3 7 2" xfId="2554" xr:uid="{00000000-0005-0000-0000-0000A8200000}"/>
    <cellStyle name="Heading 3 7 3" xfId="2555" xr:uid="{00000000-0005-0000-0000-0000A9200000}"/>
    <cellStyle name="Heading 3 7 4" xfId="18094" xr:uid="{00000000-0005-0000-0000-0000AA200000}"/>
    <cellStyle name="Heading 3 8" xfId="2556" xr:uid="{00000000-0005-0000-0000-0000AB200000}"/>
    <cellStyle name="Heading 3 8 2" xfId="2557" xr:uid="{00000000-0005-0000-0000-0000AC200000}"/>
    <cellStyle name="Heading 3 8 3" xfId="2558" xr:uid="{00000000-0005-0000-0000-0000AD200000}"/>
    <cellStyle name="Heading 3 8 4" xfId="18095" xr:uid="{00000000-0005-0000-0000-0000AE200000}"/>
    <cellStyle name="Heading 3 9" xfId="2559" xr:uid="{00000000-0005-0000-0000-0000AF200000}"/>
    <cellStyle name="Heading 3 9 2" xfId="2560" xr:uid="{00000000-0005-0000-0000-0000B0200000}"/>
    <cellStyle name="Heading 3 9 3" xfId="2561" xr:uid="{00000000-0005-0000-0000-0000B1200000}"/>
    <cellStyle name="Heading 3 9 4" xfId="18096" xr:uid="{00000000-0005-0000-0000-0000B2200000}"/>
    <cellStyle name="Heading 4 10" xfId="2562" xr:uid="{00000000-0005-0000-0000-0000B3200000}"/>
    <cellStyle name="Heading 4 10 2" xfId="2563" xr:uid="{00000000-0005-0000-0000-0000B4200000}"/>
    <cellStyle name="Heading 4 10 3" xfId="2564" xr:uid="{00000000-0005-0000-0000-0000B5200000}"/>
    <cellStyle name="Heading 4 10 4" xfId="18097" xr:uid="{00000000-0005-0000-0000-0000B6200000}"/>
    <cellStyle name="Heading 4 11" xfId="2565" xr:uid="{00000000-0005-0000-0000-0000B7200000}"/>
    <cellStyle name="Heading 4 11 2" xfId="2566" xr:uid="{00000000-0005-0000-0000-0000B8200000}"/>
    <cellStyle name="Heading 4 11 3" xfId="2567" xr:uid="{00000000-0005-0000-0000-0000B9200000}"/>
    <cellStyle name="Heading 4 11 4" xfId="18098" xr:uid="{00000000-0005-0000-0000-0000BA200000}"/>
    <cellStyle name="Heading 4 12" xfId="2568" xr:uid="{00000000-0005-0000-0000-0000BB200000}"/>
    <cellStyle name="Heading 4 12 2" xfId="2569" xr:uid="{00000000-0005-0000-0000-0000BC200000}"/>
    <cellStyle name="Heading 4 12 3" xfId="2570" xr:uid="{00000000-0005-0000-0000-0000BD200000}"/>
    <cellStyle name="Heading 4 12 4" xfId="18099" xr:uid="{00000000-0005-0000-0000-0000BE200000}"/>
    <cellStyle name="Heading 4 13" xfId="2571" xr:uid="{00000000-0005-0000-0000-0000BF200000}"/>
    <cellStyle name="Heading 4 13 2" xfId="2572" xr:uid="{00000000-0005-0000-0000-0000C0200000}"/>
    <cellStyle name="Heading 4 13 3" xfId="2573" xr:uid="{00000000-0005-0000-0000-0000C1200000}"/>
    <cellStyle name="Heading 4 13 4" xfId="18100" xr:uid="{00000000-0005-0000-0000-0000C2200000}"/>
    <cellStyle name="Heading 4 14" xfId="2574" xr:uid="{00000000-0005-0000-0000-0000C3200000}"/>
    <cellStyle name="Heading 4 14 2" xfId="2575" xr:uid="{00000000-0005-0000-0000-0000C4200000}"/>
    <cellStyle name="Heading 4 14 3" xfId="2576" xr:uid="{00000000-0005-0000-0000-0000C5200000}"/>
    <cellStyle name="Heading 4 14 4" xfId="18101" xr:uid="{00000000-0005-0000-0000-0000C6200000}"/>
    <cellStyle name="Heading 4 15" xfId="2577" xr:uid="{00000000-0005-0000-0000-0000C7200000}"/>
    <cellStyle name="Heading 4 15 2" xfId="2578" xr:uid="{00000000-0005-0000-0000-0000C8200000}"/>
    <cellStyle name="Heading 4 15 3" xfId="2579" xr:uid="{00000000-0005-0000-0000-0000C9200000}"/>
    <cellStyle name="Heading 4 15 4" xfId="18102" xr:uid="{00000000-0005-0000-0000-0000CA200000}"/>
    <cellStyle name="Heading 4 16" xfId="2580" xr:uid="{00000000-0005-0000-0000-0000CB200000}"/>
    <cellStyle name="Heading 4 16 2" xfId="2581" xr:uid="{00000000-0005-0000-0000-0000CC200000}"/>
    <cellStyle name="Heading 4 16 3" xfId="2582" xr:uid="{00000000-0005-0000-0000-0000CD200000}"/>
    <cellStyle name="Heading 4 16 4" xfId="18103" xr:uid="{00000000-0005-0000-0000-0000CE200000}"/>
    <cellStyle name="Heading 4 17" xfId="2583" xr:uid="{00000000-0005-0000-0000-0000CF200000}"/>
    <cellStyle name="Heading 4 17 2" xfId="2584" xr:uid="{00000000-0005-0000-0000-0000D0200000}"/>
    <cellStyle name="Heading 4 17 3" xfId="2585" xr:uid="{00000000-0005-0000-0000-0000D1200000}"/>
    <cellStyle name="Heading 4 17 4" xfId="18104" xr:uid="{00000000-0005-0000-0000-0000D2200000}"/>
    <cellStyle name="Heading 4 18" xfId="2586" xr:uid="{00000000-0005-0000-0000-0000D3200000}"/>
    <cellStyle name="Heading 4 18 2" xfId="2587" xr:uid="{00000000-0005-0000-0000-0000D4200000}"/>
    <cellStyle name="Heading 4 18 3" xfId="2588" xr:uid="{00000000-0005-0000-0000-0000D5200000}"/>
    <cellStyle name="Heading 4 18 4" xfId="18105" xr:uid="{00000000-0005-0000-0000-0000D6200000}"/>
    <cellStyle name="Heading 4 19" xfId="2589" xr:uid="{00000000-0005-0000-0000-0000D7200000}"/>
    <cellStyle name="Heading 4 19 2" xfId="2590" xr:uid="{00000000-0005-0000-0000-0000D8200000}"/>
    <cellStyle name="Heading 4 19 3" xfId="17374" xr:uid="{00000000-0005-0000-0000-0000D9200000}"/>
    <cellStyle name="Heading 4 2" xfId="2591" xr:uid="{00000000-0005-0000-0000-0000DA200000}"/>
    <cellStyle name="Heading 4 2 10" xfId="2592" xr:uid="{00000000-0005-0000-0000-0000DB200000}"/>
    <cellStyle name="Heading 4 2 10 2" xfId="18106" xr:uid="{00000000-0005-0000-0000-0000DC200000}"/>
    <cellStyle name="Heading 4 2 11" xfId="2593" xr:uid="{00000000-0005-0000-0000-0000DD200000}"/>
    <cellStyle name="Heading 4 2 11 2" xfId="18107" xr:uid="{00000000-0005-0000-0000-0000DE200000}"/>
    <cellStyle name="Heading 4 2 12" xfId="2594" xr:uid="{00000000-0005-0000-0000-0000DF200000}"/>
    <cellStyle name="Heading 4 2 12 2" xfId="18108" xr:uid="{00000000-0005-0000-0000-0000E0200000}"/>
    <cellStyle name="Heading 4 2 13" xfId="16314" xr:uid="{00000000-0005-0000-0000-0000E1200000}"/>
    <cellStyle name="Heading 4 2 14" xfId="16315" xr:uid="{00000000-0005-0000-0000-0000E2200000}"/>
    <cellStyle name="Heading 4 2 15" xfId="16316" xr:uid="{00000000-0005-0000-0000-0000E3200000}"/>
    <cellStyle name="Heading 4 2 16" xfId="16317" xr:uid="{00000000-0005-0000-0000-0000E4200000}"/>
    <cellStyle name="Heading 4 2 17" xfId="16318" xr:uid="{00000000-0005-0000-0000-0000E5200000}"/>
    <cellStyle name="Heading 4 2 18" xfId="16319" xr:uid="{00000000-0005-0000-0000-0000E6200000}"/>
    <cellStyle name="Heading 4 2 2" xfId="2595" xr:uid="{00000000-0005-0000-0000-0000E7200000}"/>
    <cellStyle name="Heading 4 2 2 2" xfId="7510" xr:uid="{00000000-0005-0000-0000-0000E8200000}"/>
    <cellStyle name="Heading 4 2 2 2 2" xfId="18109" xr:uid="{00000000-0005-0000-0000-0000E9200000}"/>
    <cellStyle name="Heading 4 2 3" xfId="2596" xr:uid="{00000000-0005-0000-0000-0000EA200000}"/>
    <cellStyle name="Heading 4 2 3 2" xfId="18110" xr:uid="{00000000-0005-0000-0000-0000EB200000}"/>
    <cellStyle name="Heading 4 2 4" xfId="2597" xr:uid="{00000000-0005-0000-0000-0000EC200000}"/>
    <cellStyle name="Heading 4 2 4 2" xfId="18111" xr:uid="{00000000-0005-0000-0000-0000ED200000}"/>
    <cellStyle name="Heading 4 2 5" xfId="2598" xr:uid="{00000000-0005-0000-0000-0000EE200000}"/>
    <cellStyle name="Heading 4 2 5 2" xfId="18112" xr:uid="{00000000-0005-0000-0000-0000EF200000}"/>
    <cellStyle name="Heading 4 2 6" xfId="2599" xr:uid="{00000000-0005-0000-0000-0000F0200000}"/>
    <cellStyle name="Heading 4 2 6 2" xfId="18113" xr:uid="{00000000-0005-0000-0000-0000F1200000}"/>
    <cellStyle name="Heading 4 2 7" xfId="2600" xr:uid="{00000000-0005-0000-0000-0000F2200000}"/>
    <cellStyle name="Heading 4 2 7 2" xfId="18114" xr:uid="{00000000-0005-0000-0000-0000F3200000}"/>
    <cellStyle name="Heading 4 2 8" xfId="2601" xr:uid="{00000000-0005-0000-0000-0000F4200000}"/>
    <cellStyle name="Heading 4 2 8 2" xfId="18115" xr:uid="{00000000-0005-0000-0000-0000F5200000}"/>
    <cellStyle name="Heading 4 2 9" xfId="2602" xr:uid="{00000000-0005-0000-0000-0000F6200000}"/>
    <cellStyle name="Heading 4 2 9 2" xfId="18116" xr:uid="{00000000-0005-0000-0000-0000F7200000}"/>
    <cellStyle name="Heading 4 20" xfId="2603" xr:uid="{00000000-0005-0000-0000-0000F8200000}"/>
    <cellStyle name="Heading 4 20 2" xfId="2604" xr:uid="{00000000-0005-0000-0000-0000F9200000}"/>
    <cellStyle name="Heading 4 21" xfId="2605" xr:uid="{00000000-0005-0000-0000-0000FA200000}"/>
    <cellStyle name="Heading 4 21 2" xfId="2606" xr:uid="{00000000-0005-0000-0000-0000FB200000}"/>
    <cellStyle name="Heading 4 22" xfId="2607" xr:uid="{00000000-0005-0000-0000-0000FC200000}"/>
    <cellStyle name="Heading 4 22 2" xfId="2608" xr:uid="{00000000-0005-0000-0000-0000FD200000}"/>
    <cellStyle name="Heading 4 23" xfId="2609" xr:uid="{00000000-0005-0000-0000-0000FE200000}"/>
    <cellStyle name="Heading 4 23 2" xfId="2610" xr:uid="{00000000-0005-0000-0000-0000FF200000}"/>
    <cellStyle name="Heading 4 3" xfId="2611" xr:uid="{00000000-0005-0000-0000-000000210000}"/>
    <cellStyle name="Heading 4 3 2" xfId="2612" xr:uid="{00000000-0005-0000-0000-000001210000}"/>
    <cellStyle name="Heading 4 3 3" xfId="2613" xr:uid="{00000000-0005-0000-0000-000002210000}"/>
    <cellStyle name="Heading 4 3 4" xfId="18117" xr:uid="{00000000-0005-0000-0000-000003210000}"/>
    <cellStyle name="Heading 4 4" xfId="2614" xr:uid="{00000000-0005-0000-0000-000004210000}"/>
    <cellStyle name="Heading 4 4 2" xfId="2615" xr:uid="{00000000-0005-0000-0000-000005210000}"/>
    <cellStyle name="Heading 4 4 3" xfId="2616" xr:uid="{00000000-0005-0000-0000-000006210000}"/>
    <cellStyle name="Heading 4 4 4" xfId="18118" xr:uid="{00000000-0005-0000-0000-000007210000}"/>
    <cellStyle name="Heading 4 5" xfId="2617" xr:uid="{00000000-0005-0000-0000-000008210000}"/>
    <cellStyle name="Heading 4 5 2" xfId="2618" xr:uid="{00000000-0005-0000-0000-000009210000}"/>
    <cellStyle name="Heading 4 5 3" xfId="2619" xr:uid="{00000000-0005-0000-0000-00000A210000}"/>
    <cellStyle name="Heading 4 5 4" xfId="18119" xr:uid="{00000000-0005-0000-0000-00000B210000}"/>
    <cellStyle name="Heading 4 6" xfId="2620" xr:uid="{00000000-0005-0000-0000-00000C210000}"/>
    <cellStyle name="Heading 4 6 2" xfId="2621" xr:uid="{00000000-0005-0000-0000-00000D210000}"/>
    <cellStyle name="Heading 4 6 3" xfId="2622" xr:uid="{00000000-0005-0000-0000-00000E210000}"/>
    <cellStyle name="Heading 4 6 4" xfId="18120" xr:uid="{00000000-0005-0000-0000-00000F210000}"/>
    <cellStyle name="Heading 4 7" xfId="2623" xr:uid="{00000000-0005-0000-0000-000010210000}"/>
    <cellStyle name="Heading 4 7 2" xfId="2624" xr:uid="{00000000-0005-0000-0000-000011210000}"/>
    <cellStyle name="Heading 4 7 3" xfId="2625" xr:uid="{00000000-0005-0000-0000-000012210000}"/>
    <cellStyle name="Heading 4 7 4" xfId="18121" xr:uid="{00000000-0005-0000-0000-000013210000}"/>
    <cellStyle name="Heading 4 8" xfId="2626" xr:uid="{00000000-0005-0000-0000-000014210000}"/>
    <cellStyle name="Heading 4 8 2" xfId="2627" xr:uid="{00000000-0005-0000-0000-000015210000}"/>
    <cellStyle name="Heading 4 8 3" xfId="2628" xr:uid="{00000000-0005-0000-0000-000016210000}"/>
    <cellStyle name="Heading 4 8 4" xfId="18122" xr:uid="{00000000-0005-0000-0000-000017210000}"/>
    <cellStyle name="Heading 4 9" xfId="2629" xr:uid="{00000000-0005-0000-0000-000018210000}"/>
    <cellStyle name="Heading 4 9 2" xfId="2630" xr:uid="{00000000-0005-0000-0000-000019210000}"/>
    <cellStyle name="Heading 4 9 3" xfId="2631" xr:uid="{00000000-0005-0000-0000-00001A210000}"/>
    <cellStyle name="Heading 4 9 4" xfId="18123" xr:uid="{00000000-0005-0000-0000-00001B210000}"/>
    <cellStyle name="Hyperlink" xfId="25630" builtinId="8"/>
    <cellStyle name="Hyperlink 2" xfId="2632" xr:uid="{00000000-0005-0000-0000-00001D210000}"/>
    <cellStyle name="Input 10" xfId="2633" xr:uid="{00000000-0005-0000-0000-00001E210000}"/>
    <cellStyle name="Input 10 10" xfId="7511" xr:uid="{00000000-0005-0000-0000-00001F210000}"/>
    <cellStyle name="Input 10 10 2" xfId="20112" xr:uid="{00000000-0005-0000-0000-000020210000}"/>
    <cellStyle name="Input 10 11" xfId="7512" xr:uid="{00000000-0005-0000-0000-000021210000}"/>
    <cellStyle name="Input 10 11 2" xfId="20113" xr:uid="{00000000-0005-0000-0000-000022210000}"/>
    <cellStyle name="Input 10 12" xfId="7513" xr:uid="{00000000-0005-0000-0000-000023210000}"/>
    <cellStyle name="Input 10 12 2" xfId="20114" xr:uid="{00000000-0005-0000-0000-000024210000}"/>
    <cellStyle name="Input 10 13" xfId="7514" xr:uid="{00000000-0005-0000-0000-000025210000}"/>
    <cellStyle name="Input 10 13 2" xfId="20115" xr:uid="{00000000-0005-0000-0000-000026210000}"/>
    <cellStyle name="Input 10 14" xfId="7515" xr:uid="{00000000-0005-0000-0000-000027210000}"/>
    <cellStyle name="Input 10 14 2" xfId="20116" xr:uid="{00000000-0005-0000-0000-000028210000}"/>
    <cellStyle name="Input 10 15" xfId="7516" xr:uid="{00000000-0005-0000-0000-000029210000}"/>
    <cellStyle name="Input 10 15 2" xfId="20117" xr:uid="{00000000-0005-0000-0000-00002A210000}"/>
    <cellStyle name="Input 10 16" xfId="7517" xr:uid="{00000000-0005-0000-0000-00002B210000}"/>
    <cellStyle name="Input 10 16 2" xfId="20118" xr:uid="{00000000-0005-0000-0000-00002C210000}"/>
    <cellStyle name="Input 10 17" xfId="7518" xr:uid="{00000000-0005-0000-0000-00002D210000}"/>
    <cellStyle name="Input 10 17 2" xfId="20119" xr:uid="{00000000-0005-0000-0000-00002E210000}"/>
    <cellStyle name="Input 10 18" xfId="7519" xr:uid="{00000000-0005-0000-0000-00002F210000}"/>
    <cellStyle name="Input 10 18 2" xfId="20120" xr:uid="{00000000-0005-0000-0000-000030210000}"/>
    <cellStyle name="Input 10 19" xfId="7520" xr:uid="{00000000-0005-0000-0000-000031210000}"/>
    <cellStyle name="Input 10 19 2" xfId="20121" xr:uid="{00000000-0005-0000-0000-000032210000}"/>
    <cellStyle name="Input 10 2" xfId="2634" xr:uid="{00000000-0005-0000-0000-000033210000}"/>
    <cellStyle name="Input 10 2 2" xfId="7521" xr:uid="{00000000-0005-0000-0000-000034210000}"/>
    <cellStyle name="Input 10 2 2 2" xfId="20122" xr:uid="{00000000-0005-0000-0000-000035210000}"/>
    <cellStyle name="Input 10 20" xfId="7522" xr:uid="{00000000-0005-0000-0000-000036210000}"/>
    <cellStyle name="Input 10 20 2" xfId="20123" xr:uid="{00000000-0005-0000-0000-000037210000}"/>
    <cellStyle name="Input 10 21" xfId="7523" xr:uid="{00000000-0005-0000-0000-000038210000}"/>
    <cellStyle name="Input 10 21 2" xfId="20124" xr:uid="{00000000-0005-0000-0000-000039210000}"/>
    <cellStyle name="Input 10 22" xfId="7524" xr:uid="{00000000-0005-0000-0000-00003A210000}"/>
    <cellStyle name="Input 10 22 2" xfId="20125" xr:uid="{00000000-0005-0000-0000-00003B210000}"/>
    <cellStyle name="Input 10 23" xfId="7525" xr:uid="{00000000-0005-0000-0000-00003C210000}"/>
    <cellStyle name="Input 10 23 2" xfId="20126" xr:uid="{00000000-0005-0000-0000-00003D210000}"/>
    <cellStyle name="Input 10 24" xfId="7526" xr:uid="{00000000-0005-0000-0000-00003E210000}"/>
    <cellStyle name="Input 10 24 2" xfId="20127" xr:uid="{00000000-0005-0000-0000-00003F210000}"/>
    <cellStyle name="Input 10 25" xfId="7527" xr:uid="{00000000-0005-0000-0000-000040210000}"/>
    <cellStyle name="Input 10 25 2" xfId="20128" xr:uid="{00000000-0005-0000-0000-000041210000}"/>
    <cellStyle name="Input 10 26" xfId="7528" xr:uid="{00000000-0005-0000-0000-000042210000}"/>
    <cellStyle name="Input 10 26 2" xfId="20129" xr:uid="{00000000-0005-0000-0000-000043210000}"/>
    <cellStyle name="Input 10 27" xfId="7529" xr:uid="{00000000-0005-0000-0000-000044210000}"/>
    <cellStyle name="Input 10 27 2" xfId="20130" xr:uid="{00000000-0005-0000-0000-000045210000}"/>
    <cellStyle name="Input 10 28" xfId="7530" xr:uid="{00000000-0005-0000-0000-000046210000}"/>
    <cellStyle name="Input 10 28 2" xfId="20131" xr:uid="{00000000-0005-0000-0000-000047210000}"/>
    <cellStyle name="Input 10 29" xfId="7531" xr:uid="{00000000-0005-0000-0000-000048210000}"/>
    <cellStyle name="Input 10 29 2" xfId="20132" xr:uid="{00000000-0005-0000-0000-000049210000}"/>
    <cellStyle name="Input 10 3" xfId="2635" xr:uid="{00000000-0005-0000-0000-00004A210000}"/>
    <cellStyle name="Input 10 3 2" xfId="7532" xr:uid="{00000000-0005-0000-0000-00004B210000}"/>
    <cellStyle name="Input 10 3 2 2" xfId="20133" xr:uid="{00000000-0005-0000-0000-00004C210000}"/>
    <cellStyle name="Input 10 30" xfId="7533" xr:uid="{00000000-0005-0000-0000-00004D210000}"/>
    <cellStyle name="Input 10 30 2" xfId="20134" xr:uid="{00000000-0005-0000-0000-00004E210000}"/>
    <cellStyle name="Input 10 31" xfId="7534" xr:uid="{00000000-0005-0000-0000-00004F210000}"/>
    <cellStyle name="Input 10 31 2" xfId="20135" xr:uid="{00000000-0005-0000-0000-000050210000}"/>
    <cellStyle name="Input 10 32" xfId="7535" xr:uid="{00000000-0005-0000-0000-000051210000}"/>
    <cellStyle name="Input 10 32 2" xfId="20136" xr:uid="{00000000-0005-0000-0000-000052210000}"/>
    <cellStyle name="Input 10 33" xfId="7536" xr:uid="{00000000-0005-0000-0000-000053210000}"/>
    <cellStyle name="Input 10 33 2" xfId="20137" xr:uid="{00000000-0005-0000-0000-000054210000}"/>
    <cellStyle name="Input 10 34" xfId="7537" xr:uid="{00000000-0005-0000-0000-000055210000}"/>
    <cellStyle name="Input 10 34 2" xfId="20138" xr:uid="{00000000-0005-0000-0000-000056210000}"/>
    <cellStyle name="Input 10 35" xfId="7538" xr:uid="{00000000-0005-0000-0000-000057210000}"/>
    <cellStyle name="Input 10 35 2" xfId="20139" xr:uid="{00000000-0005-0000-0000-000058210000}"/>
    <cellStyle name="Input 10 36" xfId="7539" xr:uid="{00000000-0005-0000-0000-000059210000}"/>
    <cellStyle name="Input 10 36 2" xfId="20140" xr:uid="{00000000-0005-0000-0000-00005A210000}"/>
    <cellStyle name="Input 10 37" xfId="7540" xr:uid="{00000000-0005-0000-0000-00005B210000}"/>
    <cellStyle name="Input 10 37 2" xfId="20141" xr:uid="{00000000-0005-0000-0000-00005C210000}"/>
    <cellStyle name="Input 10 38" xfId="7541" xr:uid="{00000000-0005-0000-0000-00005D210000}"/>
    <cellStyle name="Input 10 38 2" xfId="20142" xr:uid="{00000000-0005-0000-0000-00005E210000}"/>
    <cellStyle name="Input 10 39" xfId="7542" xr:uid="{00000000-0005-0000-0000-00005F210000}"/>
    <cellStyle name="Input 10 39 2" xfId="20143" xr:uid="{00000000-0005-0000-0000-000060210000}"/>
    <cellStyle name="Input 10 4" xfId="7543" xr:uid="{00000000-0005-0000-0000-000061210000}"/>
    <cellStyle name="Input 10 4 2" xfId="18124" xr:uid="{00000000-0005-0000-0000-000062210000}"/>
    <cellStyle name="Input 10 4 3" xfId="20144" xr:uid="{00000000-0005-0000-0000-000063210000}"/>
    <cellStyle name="Input 10 40" xfId="7544" xr:uid="{00000000-0005-0000-0000-000064210000}"/>
    <cellStyle name="Input 10 40 2" xfId="20145" xr:uid="{00000000-0005-0000-0000-000065210000}"/>
    <cellStyle name="Input 10 41" xfId="7545" xr:uid="{00000000-0005-0000-0000-000066210000}"/>
    <cellStyle name="Input 10 41 2" xfId="20146" xr:uid="{00000000-0005-0000-0000-000067210000}"/>
    <cellStyle name="Input 10 42" xfId="7546" xr:uid="{00000000-0005-0000-0000-000068210000}"/>
    <cellStyle name="Input 10 42 2" xfId="20147" xr:uid="{00000000-0005-0000-0000-000069210000}"/>
    <cellStyle name="Input 10 43" xfId="7547" xr:uid="{00000000-0005-0000-0000-00006A210000}"/>
    <cellStyle name="Input 10 43 2" xfId="20148" xr:uid="{00000000-0005-0000-0000-00006B210000}"/>
    <cellStyle name="Input 10 44" xfId="7548" xr:uid="{00000000-0005-0000-0000-00006C210000}"/>
    <cellStyle name="Input 10 44 2" xfId="20149" xr:uid="{00000000-0005-0000-0000-00006D210000}"/>
    <cellStyle name="Input 10 45" xfId="7549" xr:uid="{00000000-0005-0000-0000-00006E210000}"/>
    <cellStyle name="Input 10 45 2" xfId="20150" xr:uid="{00000000-0005-0000-0000-00006F210000}"/>
    <cellStyle name="Input 10 46" xfId="7550" xr:uid="{00000000-0005-0000-0000-000070210000}"/>
    <cellStyle name="Input 10 46 2" xfId="20151" xr:uid="{00000000-0005-0000-0000-000071210000}"/>
    <cellStyle name="Input 10 47" xfId="7551" xr:uid="{00000000-0005-0000-0000-000072210000}"/>
    <cellStyle name="Input 10 47 2" xfId="20152" xr:uid="{00000000-0005-0000-0000-000073210000}"/>
    <cellStyle name="Input 10 48" xfId="7552" xr:uid="{00000000-0005-0000-0000-000074210000}"/>
    <cellStyle name="Input 10 48 2" xfId="20153" xr:uid="{00000000-0005-0000-0000-000075210000}"/>
    <cellStyle name="Input 10 49" xfId="7553" xr:uid="{00000000-0005-0000-0000-000076210000}"/>
    <cellStyle name="Input 10 49 2" xfId="20154" xr:uid="{00000000-0005-0000-0000-000077210000}"/>
    <cellStyle name="Input 10 5" xfId="7554" xr:uid="{00000000-0005-0000-0000-000078210000}"/>
    <cellStyle name="Input 10 5 2" xfId="20155" xr:uid="{00000000-0005-0000-0000-000079210000}"/>
    <cellStyle name="Input 10 50" xfId="7555" xr:uid="{00000000-0005-0000-0000-00007A210000}"/>
    <cellStyle name="Input 10 50 2" xfId="20156" xr:uid="{00000000-0005-0000-0000-00007B210000}"/>
    <cellStyle name="Input 10 51" xfId="7556" xr:uid="{00000000-0005-0000-0000-00007C210000}"/>
    <cellStyle name="Input 10 51 2" xfId="20157" xr:uid="{00000000-0005-0000-0000-00007D210000}"/>
    <cellStyle name="Input 10 52" xfId="7557" xr:uid="{00000000-0005-0000-0000-00007E210000}"/>
    <cellStyle name="Input 10 52 2" xfId="20158" xr:uid="{00000000-0005-0000-0000-00007F210000}"/>
    <cellStyle name="Input 10 53" xfId="7558" xr:uid="{00000000-0005-0000-0000-000080210000}"/>
    <cellStyle name="Input 10 53 2" xfId="20159" xr:uid="{00000000-0005-0000-0000-000081210000}"/>
    <cellStyle name="Input 10 54" xfId="7559" xr:uid="{00000000-0005-0000-0000-000082210000}"/>
    <cellStyle name="Input 10 54 2" xfId="20160" xr:uid="{00000000-0005-0000-0000-000083210000}"/>
    <cellStyle name="Input 10 55" xfId="7560" xr:uid="{00000000-0005-0000-0000-000084210000}"/>
    <cellStyle name="Input 10 55 2" xfId="20161" xr:uid="{00000000-0005-0000-0000-000085210000}"/>
    <cellStyle name="Input 10 56" xfId="7561" xr:uid="{00000000-0005-0000-0000-000086210000}"/>
    <cellStyle name="Input 10 56 2" xfId="20162" xr:uid="{00000000-0005-0000-0000-000087210000}"/>
    <cellStyle name="Input 10 57" xfId="7562" xr:uid="{00000000-0005-0000-0000-000088210000}"/>
    <cellStyle name="Input 10 57 2" xfId="20163" xr:uid="{00000000-0005-0000-0000-000089210000}"/>
    <cellStyle name="Input 10 58" xfId="7563" xr:uid="{00000000-0005-0000-0000-00008A210000}"/>
    <cellStyle name="Input 10 58 2" xfId="20164" xr:uid="{00000000-0005-0000-0000-00008B210000}"/>
    <cellStyle name="Input 10 59" xfId="7564" xr:uid="{00000000-0005-0000-0000-00008C210000}"/>
    <cellStyle name="Input 10 59 2" xfId="20165" xr:uid="{00000000-0005-0000-0000-00008D210000}"/>
    <cellStyle name="Input 10 6" xfId="7565" xr:uid="{00000000-0005-0000-0000-00008E210000}"/>
    <cellStyle name="Input 10 6 2" xfId="20166" xr:uid="{00000000-0005-0000-0000-00008F210000}"/>
    <cellStyle name="Input 10 60" xfId="7566" xr:uid="{00000000-0005-0000-0000-000090210000}"/>
    <cellStyle name="Input 10 60 2" xfId="20167" xr:uid="{00000000-0005-0000-0000-000091210000}"/>
    <cellStyle name="Input 10 61" xfId="7567" xr:uid="{00000000-0005-0000-0000-000092210000}"/>
    <cellStyle name="Input 10 61 2" xfId="20168" xr:uid="{00000000-0005-0000-0000-000093210000}"/>
    <cellStyle name="Input 10 62" xfId="7568" xr:uid="{00000000-0005-0000-0000-000094210000}"/>
    <cellStyle name="Input 10 62 2" xfId="20169" xr:uid="{00000000-0005-0000-0000-000095210000}"/>
    <cellStyle name="Input 10 63" xfId="7569" xr:uid="{00000000-0005-0000-0000-000096210000}"/>
    <cellStyle name="Input 10 63 2" xfId="20170" xr:uid="{00000000-0005-0000-0000-000097210000}"/>
    <cellStyle name="Input 10 64" xfId="7570" xr:uid="{00000000-0005-0000-0000-000098210000}"/>
    <cellStyle name="Input 10 64 2" xfId="20171" xr:uid="{00000000-0005-0000-0000-000099210000}"/>
    <cellStyle name="Input 10 65" xfId="7571" xr:uid="{00000000-0005-0000-0000-00009A210000}"/>
    <cellStyle name="Input 10 65 2" xfId="20172" xr:uid="{00000000-0005-0000-0000-00009B210000}"/>
    <cellStyle name="Input 10 66" xfId="7572" xr:uid="{00000000-0005-0000-0000-00009C210000}"/>
    <cellStyle name="Input 10 66 2" xfId="20173" xr:uid="{00000000-0005-0000-0000-00009D210000}"/>
    <cellStyle name="Input 10 67" xfId="14074" xr:uid="{00000000-0005-0000-0000-00009E210000}"/>
    <cellStyle name="Input 10 7" xfId="7573" xr:uid="{00000000-0005-0000-0000-00009F210000}"/>
    <cellStyle name="Input 10 7 2" xfId="20174" xr:uid="{00000000-0005-0000-0000-0000A0210000}"/>
    <cellStyle name="Input 10 8" xfId="7574" xr:uid="{00000000-0005-0000-0000-0000A1210000}"/>
    <cellStyle name="Input 10 8 2" xfId="20175" xr:uid="{00000000-0005-0000-0000-0000A2210000}"/>
    <cellStyle name="Input 10 9" xfId="7575" xr:uid="{00000000-0005-0000-0000-0000A3210000}"/>
    <cellStyle name="Input 10 9 2" xfId="20176" xr:uid="{00000000-0005-0000-0000-0000A4210000}"/>
    <cellStyle name="Input 11" xfId="2636" xr:uid="{00000000-0005-0000-0000-0000A5210000}"/>
    <cellStyle name="Input 11 10" xfId="7576" xr:uid="{00000000-0005-0000-0000-0000A6210000}"/>
    <cellStyle name="Input 11 10 2" xfId="20177" xr:uid="{00000000-0005-0000-0000-0000A7210000}"/>
    <cellStyle name="Input 11 11" xfId="7577" xr:uid="{00000000-0005-0000-0000-0000A8210000}"/>
    <cellStyle name="Input 11 11 2" xfId="20178" xr:uid="{00000000-0005-0000-0000-0000A9210000}"/>
    <cellStyle name="Input 11 12" xfId="7578" xr:uid="{00000000-0005-0000-0000-0000AA210000}"/>
    <cellStyle name="Input 11 12 2" xfId="20179" xr:uid="{00000000-0005-0000-0000-0000AB210000}"/>
    <cellStyle name="Input 11 13" xfId="7579" xr:uid="{00000000-0005-0000-0000-0000AC210000}"/>
    <cellStyle name="Input 11 13 2" xfId="20180" xr:uid="{00000000-0005-0000-0000-0000AD210000}"/>
    <cellStyle name="Input 11 14" xfId="7580" xr:uid="{00000000-0005-0000-0000-0000AE210000}"/>
    <cellStyle name="Input 11 14 2" xfId="20181" xr:uid="{00000000-0005-0000-0000-0000AF210000}"/>
    <cellStyle name="Input 11 15" xfId="7581" xr:uid="{00000000-0005-0000-0000-0000B0210000}"/>
    <cellStyle name="Input 11 15 2" xfId="20182" xr:uid="{00000000-0005-0000-0000-0000B1210000}"/>
    <cellStyle name="Input 11 16" xfId="7582" xr:uid="{00000000-0005-0000-0000-0000B2210000}"/>
    <cellStyle name="Input 11 16 2" xfId="20183" xr:uid="{00000000-0005-0000-0000-0000B3210000}"/>
    <cellStyle name="Input 11 17" xfId="7583" xr:uid="{00000000-0005-0000-0000-0000B4210000}"/>
    <cellStyle name="Input 11 17 2" xfId="20184" xr:uid="{00000000-0005-0000-0000-0000B5210000}"/>
    <cellStyle name="Input 11 18" xfId="7584" xr:uid="{00000000-0005-0000-0000-0000B6210000}"/>
    <cellStyle name="Input 11 18 2" xfId="20185" xr:uid="{00000000-0005-0000-0000-0000B7210000}"/>
    <cellStyle name="Input 11 19" xfId="7585" xr:uid="{00000000-0005-0000-0000-0000B8210000}"/>
    <cellStyle name="Input 11 19 2" xfId="20186" xr:uid="{00000000-0005-0000-0000-0000B9210000}"/>
    <cellStyle name="Input 11 2" xfId="2637" xr:uid="{00000000-0005-0000-0000-0000BA210000}"/>
    <cellStyle name="Input 11 2 2" xfId="7586" xr:uid="{00000000-0005-0000-0000-0000BB210000}"/>
    <cellStyle name="Input 11 2 2 2" xfId="20187" xr:uid="{00000000-0005-0000-0000-0000BC210000}"/>
    <cellStyle name="Input 11 20" xfId="7587" xr:uid="{00000000-0005-0000-0000-0000BD210000}"/>
    <cellStyle name="Input 11 20 2" xfId="20188" xr:uid="{00000000-0005-0000-0000-0000BE210000}"/>
    <cellStyle name="Input 11 21" xfId="7588" xr:uid="{00000000-0005-0000-0000-0000BF210000}"/>
    <cellStyle name="Input 11 21 2" xfId="20189" xr:uid="{00000000-0005-0000-0000-0000C0210000}"/>
    <cellStyle name="Input 11 22" xfId="7589" xr:uid="{00000000-0005-0000-0000-0000C1210000}"/>
    <cellStyle name="Input 11 22 2" xfId="20190" xr:uid="{00000000-0005-0000-0000-0000C2210000}"/>
    <cellStyle name="Input 11 23" xfId="7590" xr:uid="{00000000-0005-0000-0000-0000C3210000}"/>
    <cellStyle name="Input 11 23 2" xfId="20191" xr:uid="{00000000-0005-0000-0000-0000C4210000}"/>
    <cellStyle name="Input 11 24" xfId="7591" xr:uid="{00000000-0005-0000-0000-0000C5210000}"/>
    <cellStyle name="Input 11 24 2" xfId="20192" xr:uid="{00000000-0005-0000-0000-0000C6210000}"/>
    <cellStyle name="Input 11 25" xfId="7592" xr:uid="{00000000-0005-0000-0000-0000C7210000}"/>
    <cellStyle name="Input 11 25 2" xfId="20193" xr:uid="{00000000-0005-0000-0000-0000C8210000}"/>
    <cellStyle name="Input 11 26" xfId="7593" xr:uid="{00000000-0005-0000-0000-0000C9210000}"/>
    <cellStyle name="Input 11 26 2" xfId="20194" xr:uid="{00000000-0005-0000-0000-0000CA210000}"/>
    <cellStyle name="Input 11 27" xfId="7594" xr:uid="{00000000-0005-0000-0000-0000CB210000}"/>
    <cellStyle name="Input 11 27 2" xfId="20195" xr:uid="{00000000-0005-0000-0000-0000CC210000}"/>
    <cellStyle name="Input 11 28" xfId="7595" xr:uid="{00000000-0005-0000-0000-0000CD210000}"/>
    <cellStyle name="Input 11 28 2" xfId="20196" xr:uid="{00000000-0005-0000-0000-0000CE210000}"/>
    <cellStyle name="Input 11 29" xfId="7596" xr:uid="{00000000-0005-0000-0000-0000CF210000}"/>
    <cellStyle name="Input 11 29 2" xfId="20197" xr:uid="{00000000-0005-0000-0000-0000D0210000}"/>
    <cellStyle name="Input 11 3" xfId="2638" xr:uid="{00000000-0005-0000-0000-0000D1210000}"/>
    <cellStyle name="Input 11 3 2" xfId="7597" xr:uid="{00000000-0005-0000-0000-0000D2210000}"/>
    <cellStyle name="Input 11 3 2 2" xfId="20198" xr:uid="{00000000-0005-0000-0000-0000D3210000}"/>
    <cellStyle name="Input 11 30" xfId="7598" xr:uid="{00000000-0005-0000-0000-0000D4210000}"/>
    <cellStyle name="Input 11 30 2" xfId="20199" xr:uid="{00000000-0005-0000-0000-0000D5210000}"/>
    <cellStyle name="Input 11 31" xfId="7599" xr:uid="{00000000-0005-0000-0000-0000D6210000}"/>
    <cellStyle name="Input 11 31 2" xfId="20200" xr:uid="{00000000-0005-0000-0000-0000D7210000}"/>
    <cellStyle name="Input 11 32" xfId="7600" xr:uid="{00000000-0005-0000-0000-0000D8210000}"/>
    <cellStyle name="Input 11 32 2" xfId="20201" xr:uid="{00000000-0005-0000-0000-0000D9210000}"/>
    <cellStyle name="Input 11 33" xfId="7601" xr:uid="{00000000-0005-0000-0000-0000DA210000}"/>
    <cellStyle name="Input 11 33 2" xfId="20202" xr:uid="{00000000-0005-0000-0000-0000DB210000}"/>
    <cellStyle name="Input 11 34" xfId="7602" xr:uid="{00000000-0005-0000-0000-0000DC210000}"/>
    <cellStyle name="Input 11 34 2" xfId="20203" xr:uid="{00000000-0005-0000-0000-0000DD210000}"/>
    <cellStyle name="Input 11 35" xfId="7603" xr:uid="{00000000-0005-0000-0000-0000DE210000}"/>
    <cellStyle name="Input 11 35 2" xfId="20204" xr:uid="{00000000-0005-0000-0000-0000DF210000}"/>
    <cellStyle name="Input 11 36" xfId="7604" xr:uid="{00000000-0005-0000-0000-0000E0210000}"/>
    <cellStyle name="Input 11 36 2" xfId="20205" xr:uid="{00000000-0005-0000-0000-0000E1210000}"/>
    <cellStyle name="Input 11 37" xfId="7605" xr:uid="{00000000-0005-0000-0000-0000E2210000}"/>
    <cellStyle name="Input 11 37 2" xfId="20206" xr:uid="{00000000-0005-0000-0000-0000E3210000}"/>
    <cellStyle name="Input 11 38" xfId="7606" xr:uid="{00000000-0005-0000-0000-0000E4210000}"/>
    <cellStyle name="Input 11 38 2" xfId="20207" xr:uid="{00000000-0005-0000-0000-0000E5210000}"/>
    <cellStyle name="Input 11 39" xfId="7607" xr:uid="{00000000-0005-0000-0000-0000E6210000}"/>
    <cellStyle name="Input 11 39 2" xfId="20208" xr:uid="{00000000-0005-0000-0000-0000E7210000}"/>
    <cellStyle name="Input 11 4" xfId="7608" xr:uid="{00000000-0005-0000-0000-0000E8210000}"/>
    <cellStyle name="Input 11 4 2" xfId="18125" xr:uid="{00000000-0005-0000-0000-0000E9210000}"/>
    <cellStyle name="Input 11 4 3" xfId="20209" xr:uid="{00000000-0005-0000-0000-0000EA210000}"/>
    <cellStyle name="Input 11 40" xfId="7609" xr:uid="{00000000-0005-0000-0000-0000EB210000}"/>
    <cellStyle name="Input 11 40 2" xfId="20210" xr:uid="{00000000-0005-0000-0000-0000EC210000}"/>
    <cellStyle name="Input 11 41" xfId="7610" xr:uid="{00000000-0005-0000-0000-0000ED210000}"/>
    <cellStyle name="Input 11 41 2" xfId="20211" xr:uid="{00000000-0005-0000-0000-0000EE210000}"/>
    <cellStyle name="Input 11 42" xfId="7611" xr:uid="{00000000-0005-0000-0000-0000EF210000}"/>
    <cellStyle name="Input 11 42 2" xfId="20212" xr:uid="{00000000-0005-0000-0000-0000F0210000}"/>
    <cellStyle name="Input 11 43" xfId="7612" xr:uid="{00000000-0005-0000-0000-0000F1210000}"/>
    <cellStyle name="Input 11 43 2" xfId="20213" xr:uid="{00000000-0005-0000-0000-0000F2210000}"/>
    <cellStyle name="Input 11 44" xfId="7613" xr:uid="{00000000-0005-0000-0000-0000F3210000}"/>
    <cellStyle name="Input 11 44 2" xfId="20214" xr:uid="{00000000-0005-0000-0000-0000F4210000}"/>
    <cellStyle name="Input 11 45" xfId="7614" xr:uid="{00000000-0005-0000-0000-0000F5210000}"/>
    <cellStyle name="Input 11 45 2" xfId="20215" xr:uid="{00000000-0005-0000-0000-0000F6210000}"/>
    <cellStyle name="Input 11 46" xfId="7615" xr:uid="{00000000-0005-0000-0000-0000F7210000}"/>
    <cellStyle name="Input 11 46 2" xfId="20216" xr:uid="{00000000-0005-0000-0000-0000F8210000}"/>
    <cellStyle name="Input 11 47" xfId="7616" xr:uid="{00000000-0005-0000-0000-0000F9210000}"/>
    <cellStyle name="Input 11 47 2" xfId="20217" xr:uid="{00000000-0005-0000-0000-0000FA210000}"/>
    <cellStyle name="Input 11 48" xfId="7617" xr:uid="{00000000-0005-0000-0000-0000FB210000}"/>
    <cellStyle name="Input 11 48 2" xfId="20218" xr:uid="{00000000-0005-0000-0000-0000FC210000}"/>
    <cellStyle name="Input 11 49" xfId="7618" xr:uid="{00000000-0005-0000-0000-0000FD210000}"/>
    <cellStyle name="Input 11 49 2" xfId="20219" xr:uid="{00000000-0005-0000-0000-0000FE210000}"/>
    <cellStyle name="Input 11 5" xfId="7619" xr:uid="{00000000-0005-0000-0000-0000FF210000}"/>
    <cellStyle name="Input 11 5 2" xfId="20220" xr:uid="{00000000-0005-0000-0000-000000220000}"/>
    <cellStyle name="Input 11 50" xfId="7620" xr:uid="{00000000-0005-0000-0000-000001220000}"/>
    <cellStyle name="Input 11 50 2" xfId="20221" xr:uid="{00000000-0005-0000-0000-000002220000}"/>
    <cellStyle name="Input 11 51" xfId="7621" xr:uid="{00000000-0005-0000-0000-000003220000}"/>
    <cellStyle name="Input 11 51 2" xfId="20222" xr:uid="{00000000-0005-0000-0000-000004220000}"/>
    <cellStyle name="Input 11 52" xfId="7622" xr:uid="{00000000-0005-0000-0000-000005220000}"/>
    <cellStyle name="Input 11 52 2" xfId="20223" xr:uid="{00000000-0005-0000-0000-000006220000}"/>
    <cellStyle name="Input 11 53" xfId="7623" xr:uid="{00000000-0005-0000-0000-000007220000}"/>
    <cellStyle name="Input 11 53 2" xfId="20224" xr:uid="{00000000-0005-0000-0000-000008220000}"/>
    <cellStyle name="Input 11 54" xfId="7624" xr:uid="{00000000-0005-0000-0000-000009220000}"/>
    <cellStyle name="Input 11 54 2" xfId="20225" xr:uid="{00000000-0005-0000-0000-00000A220000}"/>
    <cellStyle name="Input 11 55" xfId="7625" xr:uid="{00000000-0005-0000-0000-00000B220000}"/>
    <cellStyle name="Input 11 55 2" xfId="20226" xr:uid="{00000000-0005-0000-0000-00000C220000}"/>
    <cellStyle name="Input 11 56" xfId="7626" xr:uid="{00000000-0005-0000-0000-00000D220000}"/>
    <cellStyle name="Input 11 56 2" xfId="20227" xr:uid="{00000000-0005-0000-0000-00000E220000}"/>
    <cellStyle name="Input 11 57" xfId="7627" xr:uid="{00000000-0005-0000-0000-00000F220000}"/>
    <cellStyle name="Input 11 57 2" xfId="20228" xr:uid="{00000000-0005-0000-0000-000010220000}"/>
    <cellStyle name="Input 11 58" xfId="7628" xr:uid="{00000000-0005-0000-0000-000011220000}"/>
    <cellStyle name="Input 11 58 2" xfId="20229" xr:uid="{00000000-0005-0000-0000-000012220000}"/>
    <cellStyle name="Input 11 59" xfId="7629" xr:uid="{00000000-0005-0000-0000-000013220000}"/>
    <cellStyle name="Input 11 59 2" xfId="20230" xr:uid="{00000000-0005-0000-0000-000014220000}"/>
    <cellStyle name="Input 11 6" xfId="7630" xr:uid="{00000000-0005-0000-0000-000015220000}"/>
    <cellStyle name="Input 11 6 2" xfId="20231" xr:uid="{00000000-0005-0000-0000-000016220000}"/>
    <cellStyle name="Input 11 60" xfId="7631" xr:uid="{00000000-0005-0000-0000-000017220000}"/>
    <cellStyle name="Input 11 60 2" xfId="20232" xr:uid="{00000000-0005-0000-0000-000018220000}"/>
    <cellStyle name="Input 11 61" xfId="7632" xr:uid="{00000000-0005-0000-0000-000019220000}"/>
    <cellStyle name="Input 11 61 2" xfId="20233" xr:uid="{00000000-0005-0000-0000-00001A220000}"/>
    <cellStyle name="Input 11 62" xfId="7633" xr:uid="{00000000-0005-0000-0000-00001B220000}"/>
    <cellStyle name="Input 11 62 2" xfId="20234" xr:uid="{00000000-0005-0000-0000-00001C220000}"/>
    <cellStyle name="Input 11 63" xfId="7634" xr:uid="{00000000-0005-0000-0000-00001D220000}"/>
    <cellStyle name="Input 11 63 2" xfId="20235" xr:uid="{00000000-0005-0000-0000-00001E220000}"/>
    <cellStyle name="Input 11 64" xfId="7635" xr:uid="{00000000-0005-0000-0000-00001F220000}"/>
    <cellStyle name="Input 11 64 2" xfId="20236" xr:uid="{00000000-0005-0000-0000-000020220000}"/>
    <cellStyle name="Input 11 65" xfId="7636" xr:uid="{00000000-0005-0000-0000-000021220000}"/>
    <cellStyle name="Input 11 65 2" xfId="20237" xr:uid="{00000000-0005-0000-0000-000022220000}"/>
    <cellStyle name="Input 11 66" xfId="7637" xr:uid="{00000000-0005-0000-0000-000023220000}"/>
    <cellStyle name="Input 11 66 2" xfId="20238" xr:uid="{00000000-0005-0000-0000-000024220000}"/>
    <cellStyle name="Input 11 67" xfId="14075" xr:uid="{00000000-0005-0000-0000-000025220000}"/>
    <cellStyle name="Input 11 7" xfId="7638" xr:uid="{00000000-0005-0000-0000-000026220000}"/>
    <cellStyle name="Input 11 7 2" xfId="20239" xr:uid="{00000000-0005-0000-0000-000027220000}"/>
    <cellStyle name="Input 11 8" xfId="7639" xr:uid="{00000000-0005-0000-0000-000028220000}"/>
    <cellStyle name="Input 11 8 2" xfId="20240" xr:uid="{00000000-0005-0000-0000-000029220000}"/>
    <cellStyle name="Input 11 9" xfId="7640" xr:uid="{00000000-0005-0000-0000-00002A220000}"/>
    <cellStyle name="Input 11 9 2" xfId="20241" xr:uid="{00000000-0005-0000-0000-00002B220000}"/>
    <cellStyle name="Input 12" xfId="2639" xr:uid="{00000000-0005-0000-0000-00002C220000}"/>
    <cellStyle name="Input 12 10" xfId="7641" xr:uid="{00000000-0005-0000-0000-00002D220000}"/>
    <cellStyle name="Input 12 10 2" xfId="20242" xr:uid="{00000000-0005-0000-0000-00002E220000}"/>
    <cellStyle name="Input 12 11" xfId="7642" xr:uid="{00000000-0005-0000-0000-00002F220000}"/>
    <cellStyle name="Input 12 11 2" xfId="20243" xr:uid="{00000000-0005-0000-0000-000030220000}"/>
    <cellStyle name="Input 12 12" xfId="7643" xr:uid="{00000000-0005-0000-0000-000031220000}"/>
    <cellStyle name="Input 12 12 2" xfId="20244" xr:uid="{00000000-0005-0000-0000-000032220000}"/>
    <cellStyle name="Input 12 13" xfId="7644" xr:uid="{00000000-0005-0000-0000-000033220000}"/>
    <cellStyle name="Input 12 13 2" xfId="20245" xr:uid="{00000000-0005-0000-0000-000034220000}"/>
    <cellStyle name="Input 12 14" xfId="7645" xr:uid="{00000000-0005-0000-0000-000035220000}"/>
    <cellStyle name="Input 12 14 2" xfId="20246" xr:uid="{00000000-0005-0000-0000-000036220000}"/>
    <cellStyle name="Input 12 15" xfId="7646" xr:uid="{00000000-0005-0000-0000-000037220000}"/>
    <cellStyle name="Input 12 15 2" xfId="20247" xr:uid="{00000000-0005-0000-0000-000038220000}"/>
    <cellStyle name="Input 12 16" xfId="7647" xr:uid="{00000000-0005-0000-0000-000039220000}"/>
    <cellStyle name="Input 12 16 2" xfId="20248" xr:uid="{00000000-0005-0000-0000-00003A220000}"/>
    <cellStyle name="Input 12 17" xfId="7648" xr:uid="{00000000-0005-0000-0000-00003B220000}"/>
    <cellStyle name="Input 12 17 2" xfId="20249" xr:uid="{00000000-0005-0000-0000-00003C220000}"/>
    <cellStyle name="Input 12 18" xfId="7649" xr:uid="{00000000-0005-0000-0000-00003D220000}"/>
    <cellStyle name="Input 12 18 2" xfId="20250" xr:uid="{00000000-0005-0000-0000-00003E220000}"/>
    <cellStyle name="Input 12 19" xfId="7650" xr:uid="{00000000-0005-0000-0000-00003F220000}"/>
    <cellStyle name="Input 12 19 2" xfId="20251" xr:uid="{00000000-0005-0000-0000-000040220000}"/>
    <cellStyle name="Input 12 2" xfId="2640" xr:uid="{00000000-0005-0000-0000-000041220000}"/>
    <cellStyle name="Input 12 2 2" xfId="7651" xr:uid="{00000000-0005-0000-0000-000042220000}"/>
    <cellStyle name="Input 12 2 2 2" xfId="20252" xr:uid="{00000000-0005-0000-0000-000043220000}"/>
    <cellStyle name="Input 12 20" xfId="7652" xr:uid="{00000000-0005-0000-0000-000044220000}"/>
    <cellStyle name="Input 12 20 2" xfId="20253" xr:uid="{00000000-0005-0000-0000-000045220000}"/>
    <cellStyle name="Input 12 21" xfId="7653" xr:uid="{00000000-0005-0000-0000-000046220000}"/>
    <cellStyle name="Input 12 21 2" xfId="20254" xr:uid="{00000000-0005-0000-0000-000047220000}"/>
    <cellStyle name="Input 12 22" xfId="7654" xr:uid="{00000000-0005-0000-0000-000048220000}"/>
    <cellStyle name="Input 12 22 2" xfId="20255" xr:uid="{00000000-0005-0000-0000-000049220000}"/>
    <cellStyle name="Input 12 23" xfId="7655" xr:uid="{00000000-0005-0000-0000-00004A220000}"/>
    <cellStyle name="Input 12 23 2" xfId="20256" xr:uid="{00000000-0005-0000-0000-00004B220000}"/>
    <cellStyle name="Input 12 24" xfId="7656" xr:uid="{00000000-0005-0000-0000-00004C220000}"/>
    <cellStyle name="Input 12 24 2" xfId="20257" xr:uid="{00000000-0005-0000-0000-00004D220000}"/>
    <cellStyle name="Input 12 25" xfId="7657" xr:uid="{00000000-0005-0000-0000-00004E220000}"/>
    <cellStyle name="Input 12 25 2" xfId="20258" xr:uid="{00000000-0005-0000-0000-00004F220000}"/>
    <cellStyle name="Input 12 26" xfId="7658" xr:uid="{00000000-0005-0000-0000-000050220000}"/>
    <cellStyle name="Input 12 26 2" xfId="20259" xr:uid="{00000000-0005-0000-0000-000051220000}"/>
    <cellStyle name="Input 12 27" xfId="7659" xr:uid="{00000000-0005-0000-0000-000052220000}"/>
    <cellStyle name="Input 12 27 2" xfId="20260" xr:uid="{00000000-0005-0000-0000-000053220000}"/>
    <cellStyle name="Input 12 28" xfId="7660" xr:uid="{00000000-0005-0000-0000-000054220000}"/>
    <cellStyle name="Input 12 28 2" xfId="20261" xr:uid="{00000000-0005-0000-0000-000055220000}"/>
    <cellStyle name="Input 12 29" xfId="7661" xr:uid="{00000000-0005-0000-0000-000056220000}"/>
    <cellStyle name="Input 12 29 2" xfId="20262" xr:uid="{00000000-0005-0000-0000-000057220000}"/>
    <cellStyle name="Input 12 3" xfId="2641" xr:uid="{00000000-0005-0000-0000-000058220000}"/>
    <cellStyle name="Input 12 3 2" xfId="7662" xr:uid="{00000000-0005-0000-0000-000059220000}"/>
    <cellStyle name="Input 12 3 2 2" xfId="20263" xr:uid="{00000000-0005-0000-0000-00005A220000}"/>
    <cellStyle name="Input 12 30" xfId="7663" xr:uid="{00000000-0005-0000-0000-00005B220000}"/>
    <cellStyle name="Input 12 30 2" xfId="20264" xr:uid="{00000000-0005-0000-0000-00005C220000}"/>
    <cellStyle name="Input 12 31" xfId="7664" xr:uid="{00000000-0005-0000-0000-00005D220000}"/>
    <cellStyle name="Input 12 31 2" xfId="20265" xr:uid="{00000000-0005-0000-0000-00005E220000}"/>
    <cellStyle name="Input 12 32" xfId="7665" xr:uid="{00000000-0005-0000-0000-00005F220000}"/>
    <cellStyle name="Input 12 32 2" xfId="20266" xr:uid="{00000000-0005-0000-0000-000060220000}"/>
    <cellStyle name="Input 12 33" xfId="7666" xr:uid="{00000000-0005-0000-0000-000061220000}"/>
    <cellStyle name="Input 12 33 2" xfId="20267" xr:uid="{00000000-0005-0000-0000-000062220000}"/>
    <cellStyle name="Input 12 34" xfId="7667" xr:uid="{00000000-0005-0000-0000-000063220000}"/>
    <cellStyle name="Input 12 34 2" xfId="20268" xr:uid="{00000000-0005-0000-0000-000064220000}"/>
    <cellStyle name="Input 12 35" xfId="7668" xr:uid="{00000000-0005-0000-0000-000065220000}"/>
    <cellStyle name="Input 12 35 2" xfId="20269" xr:uid="{00000000-0005-0000-0000-000066220000}"/>
    <cellStyle name="Input 12 36" xfId="7669" xr:uid="{00000000-0005-0000-0000-000067220000}"/>
    <cellStyle name="Input 12 36 2" xfId="20270" xr:uid="{00000000-0005-0000-0000-000068220000}"/>
    <cellStyle name="Input 12 37" xfId="7670" xr:uid="{00000000-0005-0000-0000-000069220000}"/>
    <cellStyle name="Input 12 37 2" xfId="20271" xr:uid="{00000000-0005-0000-0000-00006A220000}"/>
    <cellStyle name="Input 12 38" xfId="7671" xr:uid="{00000000-0005-0000-0000-00006B220000}"/>
    <cellStyle name="Input 12 38 2" xfId="20272" xr:uid="{00000000-0005-0000-0000-00006C220000}"/>
    <cellStyle name="Input 12 39" xfId="7672" xr:uid="{00000000-0005-0000-0000-00006D220000}"/>
    <cellStyle name="Input 12 39 2" xfId="20273" xr:uid="{00000000-0005-0000-0000-00006E220000}"/>
    <cellStyle name="Input 12 4" xfId="7673" xr:uid="{00000000-0005-0000-0000-00006F220000}"/>
    <cellStyle name="Input 12 4 2" xfId="18126" xr:uid="{00000000-0005-0000-0000-000070220000}"/>
    <cellStyle name="Input 12 4 3" xfId="20274" xr:uid="{00000000-0005-0000-0000-000071220000}"/>
    <cellStyle name="Input 12 40" xfId="7674" xr:uid="{00000000-0005-0000-0000-000072220000}"/>
    <cellStyle name="Input 12 40 2" xfId="20275" xr:uid="{00000000-0005-0000-0000-000073220000}"/>
    <cellStyle name="Input 12 41" xfId="7675" xr:uid="{00000000-0005-0000-0000-000074220000}"/>
    <cellStyle name="Input 12 41 2" xfId="20276" xr:uid="{00000000-0005-0000-0000-000075220000}"/>
    <cellStyle name="Input 12 42" xfId="7676" xr:uid="{00000000-0005-0000-0000-000076220000}"/>
    <cellStyle name="Input 12 42 2" xfId="20277" xr:uid="{00000000-0005-0000-0000-000077220000}"/>
    <cellStyle name="Input 12 43" xfId="7677" xr:uid="{00000000-0005-0000-0000-000078220000}"/>
    <cellStyle name="Input 12 43 2" xfId="20278" xr:uid="{00000000-0005-0000-0000-000079220000}"/>
    <cellStyle name="Input 12 44" xfId="7678" xr:uid="{00000000-0005-0000-0000-00007A220000}"/>
    <cellStyle name="Input 12 44 2" xfId="20279" xr:uid="{00000000-0005-0000-0000-00007B220000}"/>
    <cellStyle name="Input 12 45" xfId="7679" xr:uid="{00000000-0005-0000-0000-00007C220000}"/>
    <cellStyle name="Input 12 45 2" xfId="20280" xr:uid="{00000000-0005-0000-0000-00007D220000}"/>
    <cellStyle name="Input 12 46" xfId="7680" xr:uid="{00000000-0005-0000-0000-00007E220000}"/>
    <cellStyle name="Input 12 46 2" xfId="20281" xr:uid="{00000000-0005-0000-0000-00007F220000}"/>
    <cellStyle name="Input 12 47" xfId="7681" xr:uid="{00000000-0005-0000-0000-000080220000}"/>
    <cellStyle name="Input 12 47 2" xfId="20282" xr:uid="{00000000-0005-0000-0000-000081220000}"/>
    <cellStyle name="Input 12 48" xfId="7682" xr:uid="{00000000-0005-0000-0000-000082220000}"/>
    <cellStyle name="Input 12 48 2" xfId="20283" xr:uid="{00000000-0005-0000-0000-000083220000}"/>
    <cellStyle name="Input 12 49" xfId="7683" xr:uid="{00000000-0005-0000-0000-000084220000}"/>
    <cellStyle name="Input 12 49 2" xfId="20284" xr:uid="{00000000-0005-0000-0000-000085220000}"/>
    <cellStyle name="Input 12 5" xfId="7684" xr:uid="{00000000-0005-0000-0000-000086220000}"/>
    <cellStyle name="Input 12 5 2" xfId="20285" xr:uid="{00000000-0005-0000-0000-000087220000}"/>
    <cellStyle name="Input 12 50" xfId="7685" xr:uid="{00000000-0005-0000-0000-000088220000}"/>
    <cellStyle name="Input 12 50 2" xfId="20286" xr:uid="{00000000-0005-0000-0000-000089220000}"/>
    <cellStyle name="Input 12 51" xfId="7686" xr:uid="{00000000-0005-0000-0000-00008A220000}"/>
    <cellStyle name="Input 12 51 2" xfId="20287" xr:uid="{00000000-0005-0000-0000-00008B220000}"/>
    <cellStyle name="Input 12 52" xfId="7687" xr:uid="{00000000-0005-0000-0000-00008C220000}"/>
    <cellStyle name="Input 12 52 2" xfId="20288" xr:uid="{00000000-0005-0000-0000-00008D220000}"/>
    <cellStyle name="Input 12 53" xfId="7688" xr:uid="{00000000-0005-0000-0000-00008E220000}"/>
    <cellStyle name="Input 12 53 2" xfId="20289" xr:uid="{00000000-0005-0000-0000-00008F220000}"/>
    <cellStyle name="Input 12 54" xfId="7689" xr:uid="{00000000-0005-0000-0000-000090220000}"/>
    <cellStyle name="Input 12 54 2" xfId="20290" xr:uid="{00000000-0005-0000-0000-000091220000}"/>
    <cellStyle name="Input 12 55" xfId="7690" xr:uid="{00000000-0005-0000-0000-000092220000}"/>
    <cellStyle name="Input 12 55 2" xfId="20291" xr:uid="{00000000-0005-0000-0000-000093220000}"/>
    <cellStyle name="Input 12 56" xfId="7691" xr:uid="{00000000-0005-0000-0000-000094220000}"/>
    <cellStyle name="Input 12 56 2" xfId="20292" xr:uid="{00000000-0005-0000-0000-000095220000}"/>
    <cellStyle name="Input 12 57" xfId="7692" xr:uid="{00000000-0005-0000-0000-000096220000}"/>
    <cellStyle name="Input 12 57 2" xfId="20293" xr:uid="{00000000-0005-0000-0000-000097220000}"/>
    <cellStyle name="Input 12 58" xfId="7693" xr:uid="{00000000-0005-0000-0000-000098220000}"/>
    <cellStyle name="Input 12 58 2" xfId="20294" xr:uid="{00000000-0005-0000-0000-000099220000}"/>
    <cellStyle name="Input 12 59" xfId="7694" xr:uid="{00000000-0005-0000-0000-00009A220000}"/>
    <cellStyle name="Input 12 59 2" xfId="20295" xr:uid="{00000000-0005-0000-0000-00009B220000}"/>
    <cellStyle name="Input 12 6" xfId="7695" xr:uid="{00000000-0005-0000-0000-00009C220000}"/>
    <cellStyle name="Input 12 6 2" xfId="20296" xr:uid="{00000000-0005-0000-0000-00009D220000}"/>
    <cellStyle name="Input 12 60" xfId="7696" xr:uid="{00000000-0005-0000-0000-00009E220000}"/>
    <cellStyle name="Input 12 60 2" xfId="20297" xr:uid="{00000000-0005-0000-0000-00009F220000}"/>
    <cellStyle name="Input 12 61" xfId="7697" xr:uid="{00000000-0005-0000-0000-0000A0220000}"/>
    <cellStyle name="Input 12 61 2" xfId="20298" xr:uid="{00000000-0005-0000-0000-0000A1220000}"/>
    <cellStyle name="Input 12 62" xfId="7698" xr:uid="{00000000-0005-0000-0000-0000A2220000}"/>
    <cellStyle name="Input 12 62 2" xfId="20299" xr:uid="{00000000-0005-0000-0000-0000A3220000}"/>
    <cellStyle name="Input 12 63" xfId="7699" xr:uid="{00000000-0005-0000-0000-0000A4220000}"/>
    <cellStyle name="Input 12 63 2" xfId="20300" xr:uid="{00000000-0005-0000-0000-0000A5220000}"/>
    <cellStyle name="Input 12 64" xfId="7700" xr:uid="{00000000-0005-0000-0000-0000A6220000}"/>
    <cellStyle name="Input 12 64 2" xfId="20301" xr:uid="{00000000-0005-0000-0000-0000A7220000}"/>
    <cellStyle name="Input 12 65" xfId="7701" xr:uid="{00000000-0005-0000-0000-0000A8220000}"/>
    <cellStyle name="Input 12 65 2" xfId="20302" xr:uid="{00000000-0005-0000-0000-0000A9220000}"/>
    <cellStyle name="Input 12 66" xfId="7702" xr:uid="{00000000-0005-0000-0000-0000AA220000}"/>
    <cellStyle name="Input 12 66 2" xfId="20303" xr:uid="{00000000-0005-0000-0000-0000AB220000}"/>
    <cellStyle name="Input 12 67" xfId="14076" xr:uid="{00000000-0005-0000-0000-0000AC220000}"/>
    <cellStyle name="Input 12 7" xfId="7703" xr:uid="{00000000-0005-0000-0000-0000AD220000}"/>
    <cellStyle name="Input 12 7 2" xfId="20304" xr:uid="{00000000-0005-0000-0000-0000AE220000}"/>
    <cellStyle name="Input 12 8" xfId="7704" xr:uid="{00000000-0005-0000-0000-0000AF220000}"/>
    <cellStyle name="Input 12 8 2" xfId="20305" xr:uid="{00000000-0005-0000-0000-0000B0220000}"/>
    <cellStyle name="Input 12 9" xfId="7705" xr:uid="{00000000-0005-0000-0000-0000B1220000}"/>
    <cellStyle name="Input 12 9 2" xfId="20306" xr:uid="{00000000-0005-0000-0000-0000B2220000}"/>
    <cellStyle name="Input 13" xfId="2642" xr:uid="{00000000-0005-0000-0000-0000B3220000}"/>
    <cellStyle name="Input 13 10" xfId="7706" xr:uid="{00000000-0005-0000-0000-0000B4220000}"/>
    <cellStyle name="Input 13 10 2" xfId="20307" xr:uid="{00000000-0005-0000-0000-0000B5220000}"/>
    <cellStyle name="Input 13 11" xfId="7707" xr:uid="{00000000-0005-0000-0000-0000B6220000}"/>
    <cellStyle name="Input 13 11 2" xfId="20308" xr:uid="{00000000-0005-0000-0000-0000B7220000}"/>
    <cellStyle name="Input 13 12" xfId="7708" xr:uid="{00000000-0005-0000-0000-0000B8220000}"/>
    <cellStyle name="Input 13 12 2" xfId="20309" xr:uid="{00000000-0005-0000-0000-0000B9220000}"/>
    <cellStyle name="Input 13 13" xfId="7709" xr:uid="{00000000-0005-0000-0000-0000BA220000}"/>
    <cellStyle name="Input 13 13 2" xfId="20310" xr:uid="{00000000-0005-0000-0000-0000BB220000}"/>
    <cellStyle name="Input 13 14" xfId="7710" xr:uid="{00000000-0005-0000-0000-0000BC220000}"/>
    <cellStyle name="Input 13 14 2" xfId="20311" xr:uid="{00000000-0005-0000-0000-0000BD220000}"/>
    <cellStyle name="Input 13 15" xfId="7711" xr:uid="{00000000-0005-0000-0000-0000BE220000}"/>
    <cellStyle name="Input 13 15 2" xfId="20312" xr:uid="{00000000-0005-0000-0000-0000BF220000}"/>
    <cellStyle name="Input 13 16" xfId="7712" xr:uid="{00000000-0005-0000-0000-0000C0220000}"/>
    <cellStyle name="Input 13 16 2" xfId="20313" xr:uid="{00000000-0005-0000-0000-0000C1220000}"/>
    <cellStyle name="Input 13 17" xfId="7713" xr:uid="{00000000-0005-0000-0000-0000C2220000}"/>
    <cellStyle name="Input 13 17 2" xfId="20314" xr:uid="{00000000-0005-0000-0000-0000C3220000}"/>
    <cellStyle name="Input 13 18" xfId="7714" xr:uid="{00000000-0005-0000-0000-0000C4220000}"/>
    <cellStyle name="Input 13 18 2" xfId="20315" xr:uid="{00000000-0005-0000-0000-0000C5220000}"/>
    <cellStyle name="Input 13 19" xfId="7715" xr:uid="{00000000-0005-0000-0000-0000C6220000}"/>
    <cellStyle name="Input 13 19 2" xfId="20316" xr:uid="{00000000-0005-0000-0000-0000C7220000}"/>
    <cellStyle name="Input 13 2" xfId="2643" xr:uid="{00000000-0005-0000-0000-0000C8220000}"/>
    <cellStyle name="Input 13 2 2" xfId="7716" xr:uid="{00000000-0005-0000-0000-0000C9220000}"/>
    <cellStyle name="Input 13 2 2 2" xfId="20317" xr:uid="{00000000-0005-0000-0000-0000CA220000}"/>
    <cellStyle name="Input 13 20" xfId="7717" xr:uid="{00000000-0005-0000-0000-0000CB220000}"/>
    <cellStyle name="Input 13 20 2" xfId="20318" xr:uid="{00000000-0005-0000-0000-0000CC220000}"/>
    <cellStyle name="Input 13 21" xfId="7718" xr:uid="{00000000-0005-0000-0000-0000CD220000}"/>
    <cellStyle name="Input 13 21 2" xfId="20319" xr:uid="{00000000-0005-0000-0000-0000CE220000}"/>
    <cellStyle name="Input 13 22" xfId="7719" xr:uid="{00000000-0005-0000-0000-0000CF220000}"/>
    <cellStyle name="Input 13 22 2" xfId="20320" xr:uid="{00000000-0005-0000-0000-0000D0220000}"/>
    <cellStyle name="Input 13 23" xfId="7720" xr:uid="{00000000-0005-0000-0000-0000D1220000}"/>
    <cellStyle name="Input 13 23 2" xfId="20321" xr:uid="{00000000-0005-0000-0000-0000D2220000}"/>
    <cellStyle name="Input 13 24" xfId="7721" xr:uid="{00000000-0005-0000-0000-0000D3220000}"/>
    <cellStyle name="Input 13 24 2" xfId="20322" xr:uid="{00000000-0005-0000-0000-0000D4220000}"/>
    <cellStyle name="Input 13 25" xfId="7722" xr:uid="{00000000-0005-0000-0000-0000D5220000}"/>
    <cellStyle name="Input 13 25 2" xfId="20323" xr:uid="{00000000-0005-0000-0000-0000D6220000}"/>
    <cellStyle name="Input 13 26" xfId="7723" xr:uid="{00000000-0005-0000-0000-0000D7220000}"/>
    <cellStyle name="Input 13 26 2" xfId="20324" xr:uid="{00000000-0005-0000-0000-0000D8220000}"/>
    <cellStyle name="Input 13 27" xfId="7724" xr:uid="{00000000-0005-0000-0000-0000D9220000}"/>
    <cellStyle name="Input 13 27 2" xfId="20325" xr:uid="{00000000-0005-0000-0000-0000DA220000}"/>
    <cellStyle name="Input 13 28" xfId="7725" xr:uid="{00000000-0005-0000-0000-0000DB220000}"/>
    <cellStyle name="Input 13 28 2" xfId="20326" xr:uid="{00000000-0005-0000-0000-0000DC220000}"/>
    <cellStyle name="Input 13 29" xfId="7726" xr:uid="{00000000-0005-0000-0000-0000DD220000}"/>
    <cellStyle name="Input 13 29 2" xfId="20327" xr:uid="{00000000-0005-0000-0000-0000DE220000}"/>
    <cellStyle name="Input 13 3" xfId="2644" xr:uid="{00000000-0005-0000-0000-0000DF220000}"/>
    <cellStyle name="Input 13 3 2" xfId="7727" xr:uid="{00000000-0005-0000-0000-0000E0220000}"/>
    <cellStyle name="Input 13 3 2 2" xfId="20328" xr:uid="{00000000-0005-0000-0000-0000E1220000}"/>
    <cellStyle name="Input 13 30" xfId="7728" xr:uid="{00000000-0005-0000-0000-0000E2220000}"/>
    <cellStyle name="Input 13 30 2" xfId="20329" xr:uid="{00000000-0005-0000-0000-0000E3220000}"/>
    <cellStyle name="Input 13 31" xfId="7729" xr:uid="{00000000-0005-0000-0000-0000E4220000}"/>
    <cellStyle name="Input 13 31 2" xfId="20330" xr:uid="{00000000-0005-0000-0000-0000E5220000}"/>
    <cellStyle name="Input 13 32" xfId="7730" xr:uid="{00000000-0005-0000-0000-0000E6220000}"/>
    <cellStyle name="Input 13 32 2" xfId="20331" xr:uid="{00000000-0005-0000-0000-0000E7220000}"/>
    <cellStyle name="Input 13 33" xfId="7731" xr:uid="{00000000-0005-0000-0000-0000E8220000}"/>
    <cellStyle name="Input 13 33 2" xfId="20332" xr:uid="{00000000-0005-0000-0000-0000E9220000}"/>
    <cellStyle name="Input 13 34" xfId="7732" xr:uid="{00000000-0005-0000-0000-0000EA220000}"/>
    <cellStyle name="Input 13 34 2" xfId="20333" xr:uid="{00000000-0005-0000-0000-0000EB220000}"/>
    <cellStyle name="Input 13 35" xfId="7733" xr:uid="{00000000-0005-0000-0000-0000EC220000}"/>
    <cellStyle name="Input 13 35 2" xfId="20334" xr:uid="{00000000-0005-0000-0000-0000ED220000}"/>
    <cellStyle name="Input 13 36" xfId="7734" xr:uid="{00000000-0005-0000-0000-0000EE220000}"/>
    <cellStyle name="Input 13 36 2" xfId="20335" xr:uid="{00000000-0005-0000-0000-0000EF220000}"/>
    <cellStyle name="Input 13 37" xfId="7735" xr:uid="{00000000-0005-0000-0000-0000F0220000}"/>
    <cellStyle name="Input 13 37 2" xfId="20336" xr:uid="{00000000-0005-0000-0000-0000F1220000}"/>
    <cellStyle name="Input 13 38" xfId="7736" xr:uid="{00000000-0005-0000-0000-0000F2220000}"/>
    <cellStyle name="Input 13 38 2" xfId="20337" xr:uid="{00000000-0005-0000-0000-0000F3220000}"/>
    <cellStyle name="Input 13 39" xfId="7737" xr:uid="{00000000-0005-0000-0000-0000F4220000}"/>
    <cellStyle name="Input 13 39 2" xfId="20338" xr:uid="{00000000-0005-0000-0000-0000F5220000}"/>
    <cellStyle name="Input 13 4" xfId="7738" xr:uid="{00000000-0005-0000-0000-0000F6220000}"/>
    <cellStyle name="Input 13 4 2" xfId="18127" xr:uid="{00000000-0005-0000-0000-0000F7220000}"/>
    <cellStyle name="Input 13 4 3" xfId="20339" xr:uid="{00000000-0005-0000-0000-0000F8220000}"/>
    <cellStyle name="Input 13 40" xfId="7739" xr:uid="{00000000-0005-0000-0000-0000F9220000}"/>
    <cellStyle name="Input 13 40 2" xfId="20340" xr:uid="{00000000-0005-0000-0000-0000FA220000}"/>
    <cellStyle name="Input 13 41" xfId="7740" xr:uid="{00000000-0005-0000-0000-0000FB220000}"/>
    <cellStyle name="Input 13 41 2" xfId="20341" xr:uid="{00000000-0005-0000-0000-0000FC220000}"/>
    <cellStyle name="Input 13 42" xfId="7741" xr:uid="{00000000-0005-0000-0000-0000FD220000}"/>
    <cellStyle name="Input 13 42 2" xfId="20342" xr:uid="{00000000-0005-0000-0000-0000FE220000}"/>
    <cellStyle name="Input 13 43" xfId="7742" xr:uid="{00000000-0005-0000-0000-0000FF220000}"/>
    <cellStyle name="Input 13 43 2" xfId="20343" xr:uid="{00000000-0005-0000-0000-000000230000}"/>
    <cellStyle name="Input 13 44" xfId="7743" xr:uid="{00000000-0005-0000-0000-000001230000}"/>
    <cellStyle name="Input 13 44 2" xfId="20344" xr:uid="{00000000-0005-0000-0000-000002230000}"/>
    <cellStyle name="Input 13 45" xfId="7744" xr:uid="{00000000-0005-0000-0000-000003230000}"/>
    <cellStyle name="Input 13 45 2" xfId="20345" xr:uid="{00000000-0005-0000-0000-000004230000}"/>
    <cellStyle name="Input 13 46" xfId="7745" xr:uid="{00000000-0005-0000-0000-000005230000}"/>
    <cellStyle name="Input 13 46 2" xfId="20346" xr:uid="{00000000-0005-0000-0000-000006230000}"/>
    <cellStyle name="Input 13 47" xfId="7746" xr:uid="{00000000-0005-0000-0000-000007230000}"/>
    <cellStyle name="Input 13 47 2" xfId="20347" xr:uid="{00000000-0005-0000-0000-000008230000}"/>
    <cellStyle name="Input 13 48" xfId="7747" xr:uid="{00000000-0005-0000-0000-000009230000}"/>
    <cellStyle name="Input 13 48 2" xfId="20348" xr:uid="{00000000-0005-0000-0000-00000A230000}"/>
    <cellStyle name="Input 13 49" xfId="7748" xr:uid="{00000000-0005-0000-0000-00000B230000}"/>
    <cellStyle name="Input 13 49 2" xfId="20349" xr:uid="{00000000-0005-0000-0000-00000C230000}"/>
    <cellStyle name="Input 13 5" xfId="7749" xr:uid="{00000000-0005-0000-0000-00000D230000}"/>
    <cellStyle name="Input 13 5 2" xfId="20350" xr:uid="{00000000-0005-0000-0000-00000E230000}"/>
    <cellStyle name="Input 13 50" xfId="7750" xr:uid="{00000000-0005-0000-0000-00000F230000}"/>
    <cellStyle name="Input 13 50 2" xfId="20351" xr:uid="{00000000-0005-0000-0000-000010230000}"/>
    <cellStyle name="Input 13 51" xfId="7751" xr:uid="{00000000-0005-0000-0000-000011230000}"/>
    <cellStyle name="Input 13 51 2" xfId="20352" xr:uid="{00000000-0005-0000-0000-000012230000}"/>
    <cellStyle name="Input 13 52" xfId="7752" xr:uid="{00000000-0005-0000-0000-000013230000}"/>
    <cellStyle name="Input 13 52 2" xfId="20353" xr:uid="{00000000-0005-0000-0000-000014230000}"/>
    <cellStyle name="Input 13 53" xfId="7753" xr:uid="{00000000-0005-0000-0000-000015230000}"/>
    <cellStyle name="Input 13 53 2" xfId="20354" xr:uid="{00000000-0005-0000-0000-000016230000}"/>
    <cellStyle name="Input 13 54" xfId="7754" xr:uid="{00000000-0005-0000-0000-000017230000}"/>
    <cellStyle name="Input 13 54 2" xfId="20355" xr:uid="{00000000-0005-0000-0000-000018230000}"/>
    <cellStyle name="Input 13 55" xfId="7755" xr:uid="{00000000-0005-0000-0000-000019230000}"/>
    <cellStyle name="Input 13 55 2" xfId="20356" xr:uid="{00000000-0005-0000-0000-00001A230000}"/>
    <cellStyle name="Input 13 56" xfId="7756" xr:uid="{00000000-0005-0000-0000-00001B230000}"/>
    <cellStyle name="Input 13 56 2" xfId="20357" xr:uid="{00000000-0005-0000-0000-00001C230000}"/>
    <cellStyle name="Input 13 57" xfId="7757" xr:uid="{00000000-0005-0000-0000-00001D230000}"/>
    <cellStyle name="Input 13 57 2" xfId="20358" xr:uid="{00000000-0005-0000-0000-00001E230000}"/>
    <cellStyle name="Input 13 58" xfId="7758" xr:uid="{00000000-0005-0000-0000-00001F230000}"/>
    <cellStyle name="Input 13 58 2" xfId="20359" xr:uid="{00000000-0005-0000-0000-000020230000}"/>
    <cellStyle name="Input 13 59" xfId="7759" xr:uid="{00000000-0005-0000-0000-000021230000}"/>
    <cellStyle name="Input 13 59 2" xfId="20360" xr:uid="{00000000-0005-0000-0000-000022230000}"/>
    <cellStyle name="Input 13 6" xfId="7760" xr:uid="{00000000-0005-0000-0000-000023230000}"/>
    <cellStyle name="Input 13 6 2" xfId="20361" xr:uid="{00000000-0005-0000-0000-000024230000}"/>
    <cellStyle name="Input 13 60" xfId="7761" xr:uid="{00000000-0005-0000-0000-000025230000}"/>
    <cellStyle name="Input 13 60 2" xfId="20362" xr:uid="{00000000-0005-0000-0000-000026230000}"/>
    <cellStyle name="Input 13 61" xfId="7762" xr:uid="{00000000-0005-0000-0000-000027230000}"/>
    <cellStyle name="Input 13 61 2" xfId="20363" xr:uid="{00000000-0005-0000-0000-000028230000}"/>
    <cellStyle name="Input 13 62" xfId="7763" xr:uid="{00000000-0005-0000-0000-000029230000}"/>
    <cellStyle name="Input 13 62 2" xfId="20364" xr:uid="{00000000-0005-0000-0000-00002A230000}"/>
    <cellStyle name="Input 13 63" xfId="7764" xr:uid="{00000000-0005-0000-0000-00002B230000}"/>
    <cellStyle name="Input 13 63 2" xfId="20365" xr:uid="{00000000-0005-0000-0000-00002C230000}"/>
    <cellStyle name="Input 13 64" xfId="7765" xr:uid="{00000000-0005-0000-0000-00002D230000}"/>
    <cellStyle name="Input 13 64 2" xfId="20366" xr:uid="{00000000-0005-0000-0000-00002E230000}"/>
    <cellStyle name="Input 13 65" xfId="7766" xr:uid="{00000000-0005-0000-0000-00002F230000}"/>
    <cellStyle name="Input 13 65 2" xfId="20367" xr:uid="{00000000-0005-0000-0000-000030230000}"/>
    <cellStyle name="Input 13 66" xfId="7767" xr:uid="{00000000-0005-0000-0000-000031230000}"/>
    <cellStyle name="Input 13 66 2" xfId="20368" xr:uid="{00000000-0005-0000-0000-000032230000}"/>
    <cellStyle name="Input 13 67" xfId="14077" xr:uid="{00000000-0005-0000-0000-000033230000}"/>
    <cellStyle name="Input 13 7" xfId="7768" xr:uid="{00000000-0005-0000-0000-000034230000}"/>
    <cellStyle name="Input 13 7 2" xfId="20369" xr:uid="{00000000-0005-0000-0000-000035230000}"/>
    <cellStyle name="Input 13 8" xfId="7769" xr:uid="{00000000-0005-0000-0000-000036230000}"/>
    <cellStyle name="Input 13 8 2" xfId="20370" xr:uid="{00000000-0005-0000-0000-000037230000}"/>
    <cellStyle name="Input 13 9" xfId="7770" xr:uid="{00000000-0005-0000-0000-000038230000}"/>
    <cellStyle name="Input 13 9 2" xfId="20371" xr:uid="{00000000-0005-0000-0000-000039230000}"/>
    <cellStyle name="Input 14" xfId="2645" xr:uid="{00000000-0005-0000-0000-00003A230000}"/>
    <cellStyle name="Input 14 10" xfId="7771" xr:uid="{00000000-0005-0000-0000-00003B230000}"/>
    <cellStyle name="Input 14 10 2" xfId="20372" xr:uid="{00000000-0005-0000-0000-00003C230000}"/>
    <cellStyle name="Input 14 11" xfId="7772" xr:uid="{00000000-0005-0000-0000-00003D230000}"/>
    <cellStyle name="Input 14 11 2" xfId="20373" xr:uid="{00000000-0005-0000-0000-00003E230000}"/>
    <cellStyle name="Input 14 12" xfId="7773" xr:uid="{00000000-0005-0000-0000-00003F230000}"/>
    <cellStyle name="Input 14 12 2" xfId="20374" xr:uid="{00000000-0005-0000-0000-000040230000}"/>
    <cellStyle name="Input 14 13" xfId="7774" xr:uid="{00000000-0005-0000-0000-000041230000}"/>
    <cellStyle name="Input 14 13 2" xfId="20375" xr:uid="{00000000-0005-0000-0000-000042230000}"/>
    <cellStyle name="Input 14 14" xfId="7775" xr:uid="{00000000-0005-0000-0000-000043230000}"/>
    <cellStyle name="Input 14 14 2" xfId="20376" xr:uid="{00000000-0005-0000-0000-000044230000}"/>
    <cellStyle name="Input 14 15" xfId="7776" xr:uid="{00000000-0005-0000-0000-000045230000}"/>
    <cellStyle name="Input 14 15 2" xfId="20377" xr:uid="{00000000-0005-0000-0000-000046230000}"/>
    <cellStyle name="Input 14 16" xfId="7777" xr:uid="{00000000-0005-0000-0000-000047230000}"/>
    <cellStyle name="Input 14 16 2" xfId="20378" xr:uid="{00000000-0005-0000-0000-000048230000}"/>
    <cellStyle name="Input 14 17" xfId="7778" xr:uid="{00000000-0005-0000-0000-000049230000}"/>
    <cellStyle name="Input 14 17 2" xfId="20379" xr:uid="{00000000-0005-0000-0000-00004A230000}"/>
    <cellStyle name="Input 14 18" xfId="7779" xr:uid="{00000000-0005-0000-0000-00004B230000}"/>
    <cellStyle name="Input 14 18 2" xfId="20380" xr:uid="{00000000-0005-0000-0000-00004C230000}"/>
    <cellStyle name="Input 14 19" xfId="7780" xr:uid="{00000000-0005-0000-0000-00004D230000}"/>
    <cellStyle name="Input 14 19 2" xfId="20381" xr:uid="{00000000-0005-0000-0000-00004E230000}"/>
    <cellStyle name="Input 14 2" xfId="2646" xr:uid="{00000000-0005-0000-0000-00004F230000}"/>
    <cellStyle name="Input 14 2 2" xfId="7781" xr:uid="{00000000-0005-0000-0000-000050230000}"/>
    <cellStyle name="Input 14 2 2 2" xfId="20382" xr:uid="{00000000-0005-0000-0000-000051230000}"/>
    <cellStyle name="Input 14 20" xfId="7782" xr:uid="{00000000-0005-0000-0000-000052230000}"/>
    <cellStyle name="Input 14 20 2" xfId="20383" xr:uid="{00000000-0005-0000-0000-000053230000}"/>
    <cellStyle name="Input 14 21" xfId="7783" xr:uid="{00000000-0005-0000-0000-000054230000}"/>
    <cellStyle name="Input 14 21 2" xfId="20384" xr:uid="{00000000-0005-0000-0000-000055230000}"/>
    <cellStyle name="Input 14 22" xfId="7784" xr:uid="{00000000-0005-0000-0000-000056230000}"/>
    <cellStyle name="Input 14 22 2" xfId="20385" xr:uid="{00000000-0005-0000-0000-000057230000}"/>
    <cellStyle name="Input 14 23" xfId="7785" xr:uid="{00000000-0005-0000-0000-000058230000}"/>
    <cellStyle name="Input 14 23 2" xfId="20386" xr:uid="{00000000-0005-0000-0000-000059230000}"/>
    <cellStyle name="Input 14 24" xfId="7786" xr:uid="{00000000-0005-0000-0000-00005A230000}"/>
    <cellStyle name="Input 14 24 2" xfId="20387" xr:uid="{00000000-0005-0000-0000-00005B230000}"/>
    <cellStyle name="Input 14 25" xfId="7787" xr:uid="{00000000-0005-0000-0000-00005C230000}"/>
    <cellStyle name="Input 14 25 2" xfId="20388" xr:uid="{00000000-0005-0000-0000-00005D230000}"/>
    <cellStyle name="Input 14 26" xfId="7788" xr:uid="{00000000-0005-0000-0000-00005E230000}"/>
    <cellStyle name="Input 14 26 2" xfId="20389" xr:uid="{00000000-0005-0000-0000-00005F230000}"/>
    <cellStyle name="Input 14 27" xfId="7789" xr:uid="{00000000-0005-0000-0000-000060230000}"/>
    <cellStyle name="Input 14 27 2" xfId="20390" xr:uid="{00000000-0005-0000-0000-000061230000}"/>
    <cellStyle name="Input 14 28" xfId="7790" xr:uid="{00000000-0005-0000-0000-000062230000}"/>
    <cellStyle name="Input 14 28 2" xfId="20391" xr:uid="{00000000-0005-0000-0000-000063230000}"/>
    <cellStyle name="Input 14 29" xfId="7791" xr:uid="{00000000-0005-0000-0000-000064230000}"/>
    <cellStyle name="Input 14 29 2" xfId="20392" xr:uid="{00000000-0005-0000-0000-000065230000}"/>
    <cellStyle name="Input 14 3" xfId="2647" xr:uid="{00000000-0005-0000-0000-000066230000}"/>
    <cellStyle name="Input 14 3 2" xfId="7792" xr:uid="{00000000-0005-0000-0000-000067230000}"/>
    <cellStyle name="Input 14 3 2 2" xfId="20393" xr:uid="{00000000-0005-0000-0000-000068230000}"/>
    <cellStyle name="Input 14 30" xfId="7793" xr:uid="{00000000-0005-0000-0000-000069230000}"/>
    <cellStyle name="Input 14 30 2" xfId="20394" xr:uid="{00000000-0005-0000-0000-00006A230000}"/>
    <cellStyle name="Input 14 31" xfId="7794" xr:uid="{00000000-0005-0000-0000-00006B230000}"/>
    <cellStyle name="Input 14 31 2" xfId="20395" xr:uid="{00000000-0005-0000-0000-00006C230000}"/>
    <cellStyle name="Input 14 32" xfId="7795" xr:uid="{00000000-0005-0000-0000-00006D230000}"/>
    <cellStyle name="Input 14 32 2" xfId="20396" xr:uid="{00000000-0005-0000-0000-00006E230000}"/>
    <cellStyle name="Input 14 33" xfId="7796" xr:uid="{00000000-0005-0000-0000-00006F230000}"/>
    <cellStyle name="Input 14 33 2" xfId="20397" xr:uid="{00000000-0005-0000-0000-000070230000}"/>
    <cellStyle name="Input 14 34" xfId="7797" xr:uid="{00000000-0005-0000-0000-000071230000}"/>
    <cellStyle name="Input 14 34 2" xfId="20398" xr:uid="{00000000-0005-0000-0000-000072230000}"/>
    <cellStyle name="Input 14 35" xfId="7798" xr:uid="{00000000-0005-0000-0000-000073230000}"/>
    <cellStyle name="Input 14 35 2" xfId="20399" xr:uid="{00000000-0005-0000-0000-000074230000}"/>
    <cellStyle name="Input 14 36" xfId="7799" xr:uid="{00000000-0005-0000-0000-000075230000}"/>
    <cellStyle name="Input 14 36 2" xfId="20400" xr:uid="{00000000-0005-0000-0000-000076230000}"/>
    <cellStyle name="Input 14 37" xfId="7800" xr:uid="{00000000-0005-0000-0000-000077230000}"/>
    <cellStyle name="Input 14 37 2" xfId="20401" xr:uid="{00000000-0005-0000-0000-000078230000}"/>
    <cellStyle name="Input 14 38" xfId="7801" xr:uid="{00000000-0005-0000-0000-000079230000}"/>
    <cellStyle name="Input 14 38 2" xfId="20402" xr:uid="{00000000-0005-0000-0000-00007A230000}"/>
    <cellStyle name="Input 14 39" xfId="7802" xr:uid="{00000000-0005-0000-0000-00007B230000}"/>
    <cellStyle name="Input 14 39 2" xfId="20403" xr:uid="{00000000-0005-0000-0000-00007C230000}"/>
    <cellStyle name="Input 14 4" xfId="7803" xr:uid="{00000000-0005-0000-0000-00007D230000}"/>
    <cellStyle name="Input 14 4 2" xfId="18128" xr:uid="{00000000-0005-0000-0000-00007E230000}"/>
    <cellStyle name="Input 14 4 3" xfId="20404" xr:uid="{00000000-0005-0000-0000-00007F230000}"/>
    <cellStyle name="Input 14 40" xfId="7804" xr:uid="{00000000-0005-0000-0000-000080230000}"/>
    <cellStyle name="Input 14 40 2" xfId="20405" xr:uid="{00000000-0005-0000-0000-000081230000}"/>
    <cellStyle name="Input 14 41" xfId="7805" xr:uid="{00000000-0005-0000-0000-000082230000}"/>
    <cellStyle name="Input 14 41 2" xfId="20406" xr:uid="{00000000-0005-0000-0000-000083230000}"/>
    <cellStyle name="Input 14 42" xfId="7806" xr:uid="{00000000-0005-0000-0000-000084230000}"/>
    <cellStyle name="Input 14 42 2" xfId="20407" xr:uid="{00000000-0005-0000-0000-000085230000}"/>
    <cellStyle name="Input 14 43" xfId="7807" xr:uid="{00000000-0005-0000-0000-000086230000}"/>
    <cellStyle name="Input 14 43 2" xfId="20408" xr:uid="{00000000-0005-0000-0000-000087230000}"/>
    <cellStyle name="Input 14 44" xfId="7808" xr:uid="{00000000-0005-0000-0000-000088230000}"/>
    <cellStyle name="Input 14 44 2" xfId="20409" xr:uid="{00000000-0005-0000-0000-000089230000}"/>
    <cellStyle name="Input 14 45" xfId="7809" xr:uid="{00000000-0005-0000-0000-00008A230000}"/>
    <cellStyle name="Input 14 45 2" xfId="20410" xr:uid="{00000000-0005-0000-0000-00008B230000}"/>
    <cellStyle name="Input 14 46" xfId="7810" xr:uid="{00000000-0005-0000-0000-00008C230000}"/>
    <cellStyle name="Input 14 46 2" xfId="20411" xr:uid="{00000000-0005-0000-0000-00008D230000}"/>
    <cellStyle name="Input 14 47" xfId="7811" xr:uid="{00000000-0005-0000-0000-00008E230000}"/>
    <cellStyle name="Input 14 47 2" xfId="20412" xr:uid="{00000000-0005-0000-0000-00008F230000}"/>
    <cellStyle name="Input 14 48" xfId="7812" xr:uid="{00000000-0005-0000-0000-000090230000}"/>
    <cellStyle name="Input 14 48 2" xfId="20413" xr:uid="{00000000-0005-0000-0000-000091230000}"/>
    <cellStyle name="Input 14 49" xfId="7813" xr:uid="{00000000-0005-0000-0000-000092230000}"/>
    <cellStyle name="Input 14 49 2" xfId="20414" xr:uid="{00000000-0005-0000-0000-000093230000}"/>
    <cellStyle name="Input 14 5" xfId="7814" xr:uid="{00000000-0005-0000-0000-000094230000}"/>
    <cellStyle name="Input 14 5 2" xfId="20415" xr:uid="{00000000-0005-0000-0000-000095230000}"/>
    <cellStyle name="Input 14 50" xfId="7815" xr:uid="{00000000-0005-0000-0000-000096230000}"/>
    <cellStyle name="Input 14 50 2" xfId="20416" xr:uid="{00000000-0005-0000-0000-000097230000}"/>
    <cellStyle name="Input 14 51" xfId="7816" xr:uid="{00000000-0005-0000-0000-000098230000}"/>
    <cellStyle name="Input 14 51 2" xfId="20417" xr:uid="{00000000-0005-0000-0000-000099230000}"/>
    <cellStyle name="Input 14 52" xfId="7817" xr:uid="{00000000-0005-0000-0000-00009A230000}"/>
    <cellStyle name="Input 14 52 2" xfId="20418" xr:uid="{00000000-0005-0000-0000-00009B230000}"/>
    <cellStyle name="Input 14 53" xfId="7818" xr:uid="{00000000-0005-0000-0000-00009C230000}"/>
    <cellStyle name="Input 14 53 2" xfId="20419" xr:uid="{00000000-0005-0000-0000-00009D230000}"/>
    <cellStyle name="Input 14 54" xfId="7819" xr:uid="{00000000-0005-0000-0000-00009E230000}"/>
    <cellStyle name="Input 14 54 2" xfId="20420" xr:uid="{00000000-0005-0000-0000-00009F230000}"/>
    <cellStyle name="Input 14 55" xfId="7820" xr:uid="{00000000-0005-0000-0000-0000A0230000}"/>
    <cellStyle name="Input 14 55 2" xfId="20421" xr:uid="{00000000-0005-0000-0000-0000A1230000}"/>
    <cellStyle name="Input 14 56" xfId="7821" xr:uid="{00000000-0005-0000-0000-0000A2230000}"/>
    <cellStyle name="Input 14 56 2" xfId="20422" xr:uid="{00000000-0005-0000-0000-0000A3230000}"/>
    <cellStyle name="Input 14 57" xfId="7822" xr:uid="{00000000-0005-0000-0000-0000A4230000}"/>
    <cellStyle name="Input 14 57 2" xfId="20423" xr:uid="{00000000-0005-0000-0000-0000A5230000}"/>
    <cellStyle name="Input 14 58" xfId="7823" xr:uid="{00000000-0005-0000-0000-0000A6230000}"/>
    <cellStyle name="Input 14 58 2" xfId="20424" xr:uid="{00000000-0005-0000-0000-0000A7230000}"/>
    <cellStyle name="Input 14 59" xfId="7824" xr:uid="{00000000-0005-0000-0000-0000A8230000}"/>
    <cellStyle name="Input 14 59 2" xfId="20425" xr:uid="{00000000-0005-0000-0000-0000A9230000}"/>
    <cellStyle name="Input 14 6" xfId="7825" xr:uid="{00000000-0005-0000-0000-0000AA230000}"/>
    <cellStyle name="Input 14 6 2" xfId="20426" xr:uid="{00000000-0005-0000-0000-0000AB230000}"/>
    <cellStyle name="Input 14 60" xfId="7826" xr:uid="{00000000-0005-0000-0000-0000AC230000}"/>
    <cellStyle name="Input 14 60 2" xfId="20427" xr:uid="{00000000-0005-0000-0000-0000AD230000}"/>
    <cellStyle name="Input 14 61" xfId="7827" xr:uid="{00000000-0005-0000-0000-0000AE230000}"/>
    <cellStyle name="Input 14 61 2" xfId="20428" xr:uid="{00000000-0005-0000-0000-0000AF230000}"/>
    <cellStyle name="Input 14 62" xfId="7828" xr:uid="{00000000-0005-0000-0000-0000B0230000}"/>
    <cellStyle name="Input 14 62 2" xfId="20429" xr:uid="{00000000-0005-0000-0000-0000B1230000}"/>
    <cellStyle name="Input 14 63" xfId="7829" xr:uid="{00000000-0005-0000-0000-0000B2230000}"/>
    <cellStyle name="Input 14 63 2" xfId="20430" xr:uid="{00000000-0005-0000-0000-0000B3230000}"/>
    <cellStyle name="Input 14 64" xfId="7830" xr:uid="{00000000-0005-0000-0000-0000B4230000}"/>
    <cellStyle name="Input 14 64 2" xfId="20431" xr:uid="{00000000-0005-0000-0000-0000B5230000}"/>
    <cellStyle name="Input 14 65" xfId="7831" xr:uid="{00000000-0005-0000-0000-0000B6230000}"/>
    <cellStyle name="Input 14 65 2" xfId="20432" xr:uid="{00000000-0005-0000-0000-0000B7230000}"/>
    <cellStyle name="Input 14 66" xfId="7832" xr:uid="{00000000-0005-0000-0000-0000B8230000}"/>
    <cellStyle name="Input 14 66 2" xfId="20433" xr:uid="{00000000-0005-0000-0000-0000B9230000}"/>
    <cellStyle name="Input 14 67" xfId="14078" xr:uid="{00000000-0005-0000-0000-0000BA230000}"/>
    <cellStyle name="Input 14 7" xfId="7833" xr:uid="{00000000-0005-0000-0000-0000BB230000}"/>
    <cellStyle name="Input 14 7 2" xfId="20434" xr:uid="{00000000-0005-0000-0000-0000BC230000}"/>
    <cellStyle name="Input 14 8" xfId="7834" xr:uid="{00000000-0005-0000-0000-0000BD230000}"/>
    <cellStyle name="Input 14 8 2" xfId="20435" xr:uid="{00000000-0005-0000-0000-0000BE230000}"/>
    <cellStyle name="Input 14 9" xfId="7835" xr:uid="{00000000-0005-0000-0000-0000BF230000}"/>
    <cellStyle name="Input 14 9 2" xfId="20436" xr:uid="{00000000-0005-0000-0000-0000C0230000}"/>
    <cellStyle name="Input 15" xfId="2648" xr:uid="{00000000-0005-0000-0000-0000C1230000}"/>
    <cellStyle name="Input 15 10" xfId="7836" xr:uid="{00000000-0005-0000-0000-0000C2230000}"/>
    <cellStyle name="Input 15 10 2" xfId="20437" xr:uid="{00000000-0005-0000-0000-0000C3230000}"/>
    <cellStyle name="Input 15 11" xfId="7837" xr:uid="{00000000-0005-0000-0000-0000C4230000}"/>
    <cellStyle name="Input 15 11 2" xfId="20438" xr:uid="{00000000-0005-0000-0000-0000C5230000}"/>
    <cellStyle name="Input 15 12" xfId="7838" xr:uid="{00000000-0005-0000-0000-0000C6230000}"/>
    <cellStyle name="Input 15 12 2" xfId="20439" xr:uid="{00000000-0005-0000-0000-0000C7230000}"/>
    <cellStyle name="Input 15 13" xfId="7839" xr:uid="{00000000-0005-0000-0000-0000C8230000}"/>
    <cellStyle name="Input 15 13 2" xfId="20440" xr:uid="{00000000-0005-0000-0000-0000C9230000}"/>
    <cellStyle name="Input 15 14" xfId="7840" xr:uid="{00000000-0005-0000-0000-0000CA230000}"/>
    <cellStyle name="Input 15 14 2" xfId="20441" xr:uid="{00000000-0005-0000-0000-0000CB230000}"/>
    <cellStyle name="Input 15 15" xfId="7841" xr:uid="{00000000-0005-0000-0000-0000CC230000}"/>
    <cellStyle name="Input 15 15 2" xfId="20442" xr:uid="{00000000-0005-0000-0000-0000CD230000}"/>
    <cellStyle name="Input 15 16" xfId="7842" xr:uid="{00000000-0005-0000-0000-0000CE230000}"/>
    <cellStyle name="Input 15 16 2" xfId="20443" xr:uid="{00000000-0005-0000-0000-0000CF230000}"/>
    <cellStyle name="Input 15 17" xfId="7843" xr:uid="{00000000-0005-0000-0000-0000D0230000}"/>
    <cellStyle name="Input 15 17 2" xfId="20444" xr:uid="{00000000-0005-0000-0000-0000D1230000}"/>
    <cellStyle name="Input 15 18" xfId="7844" xr:uid="{00000000-0005-0000-0000-0000D2230000}"/>
    <cellStyle name="Input 15 18 2" xfId="20445" xr:uid="{00000000-0005-0000-0000-0000D3230000}"/>
    <cellStyle name="Input 15 19" xfId="7845" xr:uid="{00000000-0005-0000-0000-0000D4230000}"/>
    <cellStyle name="Input 15 19 2" xfId="20446" xr:uid="{00000000-0005-0000-0000-0000D5230000}"/>
    <cellStyle name="Input 15 2" xfId="2649" xr:uid="{00000000-0005-0000-0000-0000D6230000}"/>
    <cellStyle name="Input 15 2 2" xfId="7846" xr:uid="{00000000-0005-0000-0000-0000D7230000}"/>
    <cellStyle name="Input 15 2 2 2" xfId="20447" xr:uid="{00000000-0005-0000-0000-0000D8230000}"/>
    <cellStyle name="Input 15 20" xfId="7847" xr:uid="{00000000-0005-0000-0000-0000D9230000}"/>
    <cellStyle name="Input 15 20 2" xfId="20448" xr:uid="{00000000-0005-0000-0000-0000DA230000}"/>
    <cellStyle name="Input 15 21" xfId="7848" xr:uid="{00000000-0005-0000-0000-0000DB230000}"/>
    <cellStyle name="Input 15 21 2" xfId="20449" xr:uid="{00000000-0005-0000-0000-0000DC230000}"/>
    <cellStyle name="Input 15 22" xfId="7849" xr:uid="{00000000-0005-0000-0000-0000DD230000}"/>
    <cellStyle name="Input 15 22 2" xfId="20450" xr:uid="{00000000-0005-0000-0000-0000DE230000}"/>
    <cellStyle name="Input 15 23" xfId="7850" xr:uid="{00000000-0005-0000-0000-0000DF230000}"/>
    <cellStyle name="Input 15 23 2" xfId="20451" xr:uid="{00000000-0005-0000-0000-0000E0230000}"/>
    <cellStyle name="Input 15 24" xfId="7851" xr:uid="{00000000-0005-0000-0000-0000E1230000}"/>
    <cellStyle name="Input 15 24 2" xfId="20452" xr:uid="{00000000-0005-0000-0000-0000E2230000}"/>
    <cellStyle name="Input 15 25" xfId="7852" xr:uid="{00000000-0005-0000-0000-0000E3230000}"/>
    <cellStyle name="Input 15 25 2" xfId="20453" xr:uid="{00000000-0005-0000-0000-0000E4230000}"/>
    <cellStyle name="Input 15 26" xfId="7853" xr:uid="{00000000-0005-0000-0000-0000E5230000}"/>
    <cellStyle name="Input 15 26 2" xfId="20454" xr:uid="{00000000-0005-0000-0000-0000E6230000}"/>
    <cellStyle name="Input 15 27" xfId="7854" xr:uid="{00000000-0005-0000-0000-0000E7230000}"/>
    <cellStyle name="Input 15 27 2" xfId="20455" xr:uid="{00000000-0005-0000-0000-0000E8230000}"/>
    <cellStyle name="Input 15 28" xfId="7855" xr:uid="{00000000-0005-0000-0000-0000E9230000}"/>
    <cellStyle name="Input 15 28 2" xfId="20456" xr:uid="{00000000-0005-0000-0000-0000EA230000}"/>
    <cellStyle name="Input 15 29" xfId="7856" xr:uid="{00000000-0005-0000-0000-0000EB230000}"/>
    <cellStyle name="Input 15 29 2" xfId="20457" xr:uid="{00000000-0005-0000-0000-0000EC230000}"/>
    <cellStyle name="Input 15 3" xfId="2650" xr:uid="{00000000-0005-0000-0000-0000ED230000}"/>
    <cellStyle name="Input 15 3 2" xfId="7857" xr:uid="{00000000-0005-0000-0000-0000EE230000}"/>
    <cellStyle name="Input 15 3 2 2" xfId="20458" xr:uid="{00000000-0005-0000-0000-0000EF230000}"/>
    <cellStyle name="Input 15 30" xfId="7858" xr:uid="{00000000-0005-0000-0000-0000F0230000}"/>
    <cellStyle name="Input 15 30 2" xfId="20459" xr:uid="{00000000-0005-0000-0000-0000F1230000}"/>
    <cellStyle name="Input 15 31" xfId="7859" xr:uid="{00000000-0005-0000-0000-0000F2230000}"/>
    <cellStyle name="Input 15 31 2" xfId="20460" xr:uid="{00000000-0005-0000-0000-0000F3230000}"/>
    <cellStyle name="Input 15 32" xfId="7860" xr:uid="{00000000-0005-0000-0000-0000F4230000}"/>
    <cellStyle name="Input 15 32 2" xfId="20461" xr:uid="{00000000-0005-0000-0000-0000F5230000}"/>
    <cellStyle name="Input 15 33" xfId="7861" xr:uid="{00000000-0005-0000-0000-0000F6230000}"/>
    <cellStyle name="Input 15 33 2" xfId="20462" xr:uid="{00000000-0005-0000-0000-0000F7230000}"/>
    <cellStyle name="Input 15 34" xfId="7862" xr:uid="{00000000-0005-0000-0000-0000F8230000}"/>
    <cellStyle name="Input 15 34 2" xfId="20463" xr:uid="{00000000-0005-0000-0000-0000F9230000}"/>
    <cellStyle name="Input 15 35" xfId="7863" xr:uid="{00000000-0005-0000-0000-0000FA230000}"/>
    <cellStyle name="Input 15 35 2" xfId="20464" xr:uid="{00000000-0005-0000-0000-0000FB230000}"/>
    <cellStyle name="Input 15 36" xfId="7864" xr:uid="{00000000-0005-0000-0000-0000FC230000}"/>
    <cellStyle name="Input 15 36 2" xfId="20465" xr:uid="{00000000-0005-0000-0000-0000FD230000}"/>
    <cellStyle name="Input 15 37" xfId="7865" xr:uid="{00000000-0005-0000-0000-0000FE230000}"/>
    <cellStyle name="Input 15 37 2" xfId="20466" xr:uid="{00000000-0005-0000-0000-0000FF230000}"/>
    <cellStyle name="Input 15 38" xfId="7866" xr:uid="{00000000-0005-0000-0000-000000240000}"/>
    <cellStyle name="Input 15 38 2" xfId="20467" xr:uid="{00000000-0005-0000-0000-000001240000}"/>
    <cellStyle name="Input 15 39" xfId="7867" xr:uid="{00000000-0005-0000-0000-000002240000}"/>
    <cellStyle name="Input 15 39 2" xfId="20468" xr:uid="{00000000-0005-0000-0000-000003240000}"/>
    <cellStyle name="Input 15 4" xfId="7868" xr:uid="{00000000-0005-0000-0000-000004240000}"/>
    <cellStyle name="Input 15 4 2" xfId="18129" xr:uid="{00000000-0005-0000-0000-000005240000}"/>
    <cellStyle name="Input 15 4 3" xfId="20469" xr:uid="{00000000-0005-0000-0000-000006240000}"/>
    <cellStyle name="Input 15 40" xfId="7869" xr:uid="{00000000-0005-0000-0000-000007240000}"/>
    <cellStyle name="Input 15 40 2" xfId="20470" xr:uid="{00000000-0005-0000-0000-000008240000}"/>
    <cellStyle name="Input 15 41" xfId="7870" xr:uid="{00000000-0005-0000-0000-000009240000}"/>
    <cellStyle name="Input 15 41 2" xfId="20471" xr:uid="{00000000-0005-0000-0000-00000A240000}"/>
    <cellStyle name="Input 15 42" xfId="7871" xr:uid="{00000000-0005-0000-0000-00000B240000}"/>
    <cellStyle name="Input 15 42 2" xfId="20472" xr:uid="{00000000-0005-0000-0000-00000C240000}"/>
    <cellStyle name="Input 15 43" xfId="7872" xr:uid="{00000000-0005-0000-0000-00000D240000}"/>
    <cellStyle name="Input 15 43 2" xfId="20473" xr:uid="{00000000-0005-0000-0000-00000E240000}"/>
    <cellStyle name="Input 15 44" xfId="7873" xr:uid="{00000000-0005-0000-0000-00000F240000}"/>
    <cellStyle name="Input 15 44 2" xfId="20474" xr:uid="{00000000-0005-0000-0000-000010240000}"/>
    <cellStyle name="Input 15 45" xfId="7874" xr:uid="{00000000-0005-0000-0000-000011240000}"/>
    <cellStyle name="Input 15 45 2" xfId="20475" xr:uid="{00000000-0005-0000-0000-000012240000}"/>
    <cellStyle name="Input 15 46" xfId="7875" xr:uid="{00000000-0005-0000-0000-000013240000}"/>
    <cellStyle name="Input 15 46 2" xfId="20476" xr:uid="{00000000-0005-0000-0000-000014240000}"/>
    <cellStyle name="Input 15 47" xfId="7876" xr:uid="{00000000-0005-0000-0000-000015240000}"/>
    <cellStyle name="Input 15 47 2" xfId="20477" xr:uid="{00000000-0005-0000-0000-000016240000}"/>
    <cellStyle name="Input 15 48" xfId="7877" xr:uid="{00000000-0005-0000-0000-000017240000}"/>
    <cellStyle name="Input 15 48 2" xfId="20478" xr:uid="{00000000-0005-0000-0000-000018240000}"/>
    <cellStyle name="Input 15 49" xfId="7878" xr:uid="{00000000-0005-0000-0000-000019240000}"/>
    <cellStyle name="Input 15 49 2" xfId="20479" xr:uid="{00000000-0005-0000-0000-00001A240000}"/>
    <cellStyle name="Input 15 5" xfId="7879" xr:uid="{00000000-0005-0000-0000-00001B240000}"/>
    <cellStyle name="Input 15 5 2" xfId="20480" xr:uid="{00000000-0005-0000-0000-00001C240000}"/>
    <cellStyle name="Input 15 50" xfId="7880" xr:uid="{00000000-0005-0000-0000-00001D240000}"/>
    <cellStyle name="Input 15 50 2" xfId="20481" xr:uid="{00000000-0005-0000-0000-00001E240000}"/>
    <cellStyle name="Input 15 51" xfId="7881" xr:uid="{00000000-0005-0000-0000-00001F240000}"/>
    <cellStyle name="Input 15 51 2" xfId="20482" xr:uid="{00000000-0005-0000-0000-000020240000}"/>
    <cellStyle name="Input 15 52" xfId="7882" xr:uid="{00000000-0005-0000-0000-000021240000}"/>
    <cellStyle name="Input 15 52 2" xfId="20483" xr:uid="{00000000-0005-0000-0000-000022240000}"/>
    <cellStyle name="Input 15 53" xfId="7883" xr:uid="{00000000-0005-0000-0000-000023240000}"/>
    <cellStyle name="Input 15 53 2" xfId="20484" xr:uid="{00000000-0005-0000-0000-000024240000}"/>
    <cellStyle name="Input 15 54" xfId="7884" xr:uid="{00000000-0005-0000-0000-000025240000}"/>
    <cellStyle name="Input 15 54 2" xfId="20485" xr:uid="{00000000-0005-0000-0000-000026240000}"/>
    <cellStyle name="Input 15 55" xfId="7885" xr:uid="{00000000-0005-0000-0000-000027240000}"/>
    <cellStyle name="Input 15 55 2" xfId="20486" xr:uid="{00000000-0005-0000-0000-000028240000}"/>
    <cellStyle name="Input 15 56" xfId="7886" xr:uid="{00000000-0005-0000-0000-000029240000}"/>
    <cellStyle name="Input 15 56 2" xfId="20487" xr:uid="{00000000-0005-0000-0000-00002A240000}"/>
    <cellStyle name="Input 15 57" xfId="7887" xr:uid="{00000000-0005-0000-0000-00002B240000}"/>
    <cellStyle name="Input 15 57 2" xfId="20488" xr:uid="{00000000-0005-0000-0000-00002C240000}"/>
    <cellStyle name="Input 15 58" xfId="7888" xr:uid="{00000000-0005-0000-0000-00002D240000}"/>
    <cellStyle name="Input 15 58 2" xfId="20489" xr:uid="{00000000-0005-0000-0000-00002E240000}"/>
    <cellStyle name="Input 15 59" xfId="7889" xr:uid="{00000000-0005-0000-0000-00002F240000}"/>
    <cellStyle name="Input 15 59 2" xfId="20490" xr:uid="{00000000-0005-0000-0000-000030240000}"/>
    <cellStyle name="Input 15 6" xfId="7890" xr:uid="{00000000-0005-0000-0000-000031240000}"/>
    <cellStyle name="Input 15 6 2" xfId="20491" xr:uid="{00000000-0005-0000-0000-000032240000}"/>
    <cellStyle name="Input 15 60" xfId="7891" xr:uid="{00000000-0005-0000-0000-000033240000}"/>
    <cellStyle name="Input 15 60 2" xfId="20492" xr:uid="{00000000-0005-0000-0000-000034240000}"/>
    <cellStyle name="Input 15 61" xfId="7892" xr:uid="{00000000-0005-0000-0000-000035240000}"/>
    <cellStyle name="Input 15 61 2" xfId="20493" xr:uid="{00000000-0005-0000-0000-000036240000}"/>
    <cellStyle name="Input 15 62" xfId="7893" xr:uid="{00000000-0005-0000-0000-000037240000}"/>
    <cellStyle name="Input 15 62 2" xfId="20494" xr:uid="{00000000-0005-0000-0000-000038240000}"/>
    <cellStyle name="Input 15 63" xfId="7894" xr:uid="{00000000-0005-0000-0000-000039240000}"/>
    <cellStyle name="Input 15 63 2" xfId="20495" xr:uid="{00000000-0005-0000-0000-00003A240000}"/>
    <cellStyle name="Input 15 64" xfId="7895" xr:uid="{00000000-0005-0000-0000-00003B240000}"/>
    <cellStyle name="Input 15 64 2" xfId="20496" xr:uid="{00000000-0005-0000-0000-00003C240000}"/>
    <cellStyle name="Input 15 65" xfId="7896" xr:uid="{00000000-0005-0000-0000-00003D240000}"/>
    <cellStyle name="Input 15 65 2" xfId="20497" xr:uid="{00000000-0005-0000-0000-00003E240000}"/>
    <cellStyle name="Input 15 66" xfId="7897" xr:uid="{00000000-0005-0000-0000-00003F240000}"/>
    <cellStyle name="Input 15 66 2" xfId="20498" xr:uid="{00000000-0005-0000-0000-000040240000}"/>
    <cellStyle name="Input 15 67" xfId="14079" xr:uid="{00000000-0005-0000-0000-000041240000}"/>
    <cellStyle name="Input 15 7" xfId="7898" xr:uid="{00000000-0005-0000-0000-000042240000}"/>
    <cellStyle name="Input 15 7 2" xfId="20499" xr:uid="{00000000-0005-0000-0000-000043240000}"/>
    <cellStyle name="Input 15 8" xfId="7899" xr:uid="{00000000-0005-0000-0000-000044240000}"/>
    <cellStyle name="Input 15 8 2" xfId="20500" xr:uid="{00000000-0005-0000-0000-000045240000}"/>
    <cellStyle name="Input 15 9" xfId="7900" xr:uid="{00000000-0005-0000-0000-000046240000}"/>
    <cellStyle name="Input 15 9 2" xfId="20501" xr:uid="{00000000-0005-0000-0000-000047240000}"/>
    <cellStyle name="Input 16" xfId="2651" xr:uid="{00000000-0005-0000-0000-000048240000}"/>
    <cellStyle name="Input 16 10" xfId="7901" xr:uid="{00000000-0005-0000-0000-000049240000}"/>
    <cellStyle name="Input 16 10 2" xfId="20502" xr:uid="{00000000-0005-0000-0000-00004A240000}"/>
    <cellStyle name="Input 16 11" xfId="7902" xr:uid="{00000000-0005-0000-0000-00004B240000}"/>
    <cellStyle name="Input 16 11 2" xfId="20503" xr:uid="{00000000-0005-0000-0000-00004C240000}"/>
    <cellStyle name="Input 16 12" xfId="7903" xr:uid="{00000000-0005-0000-0000-00004D240000}"/>
    <cellStyle name="Input 16 12 2" xfId="20504" xr:uid="{00000000-0005-0000-0000-00004E240000}"/>
    <cellStyle name="Input 16 13" xfId="7904" xr:uid="{00000000-0005-0000-0000-00004F240000}"/>
    <cellStyle name="Input 16 13 2" xfId="20505" xr:uid="{00000000-0005-0000-0000-000050240000}"/>
    <cellStyle name="Input 16 14" xfId="7905" xr:uid="{00000000-0005-0000-0000-000051240000}"/>
    <cellStyle name="Input 16 14 2" xfId="20506" xr:uid="{00000000-0005-0000-0000-000052240000}"/>
    <cellStyle name="Input 16 15" xfId="7906" xr:uid="{00000000-0005-0000-0000-000053240000}"/>
    <cellStyle name="Input 16 15 2" xfId="20507" xr:uid="{00000000-0005-0000-0000-000054240000}"/>
    <cellStyle name="Input 16 16" xfId="7907" xr:uid="{00000000-0005-0000-0000-000055240000}"/>
    <cellStyle name="Input 16 16 2" xfId="20508" xr:uid="{00000000-0005-0000-0000-000056240000}"/>
    <cellStyle name="Input 16 17" xfId="7908" xr:uid="{00000000-0005-0000-0000-000057240000}"/>
    <cellStyle name="Input 16 17 2" xfId="20509" xr:uid="{00000000-0005-0000-0000-000058240000}"/>
    <cellStyle name="Input 16 18" xfId="7909" xr:uid="{00000000-0005-0000-0000-000059240000}"/>
    <cellStyle name="Input 16 18 2" xfId="20510" xr:uid="{00000000-0005-0000-0000-00005A240000}"/>
    <cellStyle name="Input 16 19" xfId="7910" xr:uid="{00000000-0005-0000-0000-00005B240000}"/>
    <cellStyle name="Input 16 19 2" xfId="20511" xr:uid="{00000000-0005-0000-0000-00005C240000}"/>
    <cellStyle name="Input 16 2" xfId="2652" xr:uid="{00000000-0005-0000-0000-00005D240000}"/>
    <cellStyle name="Input 16 2 2" xfId="7911" xr:uid="{00000000-0005-0000-0000-00005E240000}"/>
    <cellStyle name="Input 16 2 2 2" xfId="20512" xr:uid="{00000000-0005-0000-0000-00005F240000}"/>
    <cellStyle name="Input 16 20" xfId="7912" xr:uid="{00000000-0005-0000-0000-000060240000}"/>
    <cellStyle name="Input 16 20 2" xfId="20513" xr:uid="{00000000-0005-0000-0000-000061240000}"/>
    <cellStyle name="Input 16 21" xfId="7913" xr:uid="{00000000-0005-0000-0000-000062240000}"/>
    <cellStyle name="Input 16 21 2" xfId="20514" xr:uid="{00000000-0005-0000-0000-000063240000}"/>
    <cellStyle name="Input 16 22" xfId="7914" xr:uid="{00000000-0005-0000-0000-000064240000}"/>
    <cellStyle name="Input 16 22 2" xfId="20515" xr:uid="{00000000-0005-0000-0000-000065240000}"/>
    <cellStyle name="Input 16 23" xfId="7915" xr:uid="{00000000-0005-0000-0000-000066240000}"/>
    <cellStyle name="Input 16 23 2" xfId="20516" xr:uid="{00000000-0005-0000-0000-000067240000}"/>
    <cellStyle name="Input 16 24" xfId="7916" xr:uid="{00000000-0005-0000-0000-000068240000}"/>
    <cellStyle name="Input 16 24 2" xfId="20517" xr:uid="{00000000-0005-0000-0000-000069240000}"/>
    <cellStyle name="Input 16 25" xfId="7917" xr:uid="{00000000-0005-0000-0000-00006A240000}"/>
    <cellStyle name="Input 16 25 2" xfId="20518" xr:uid="{00000000-0005-0000-0000-00006B240000}"/>
    <cellStyle name="Input 16 26" xfId="7918" xr:uid="{00000000-0005-0000-0000-00006C240000}"/>
    <cellStyle name="Input 16 26 2" xfId="20519" xr:uid="{00000000-0005-0000-0000-00006D240000}"/>
    <cellStyle name="Input 16 27" xfId="7919" xr:uid="{00000000-0005-0000-0000-00006E240000}"/>
    <cellStyle name="Input 16 27 2" xfId="20520" xr:uid="{00000000-0005-0000-0000-00006F240000}"/>
    <cellStyle name="Input 16 28" xfId="7920" xr:uid="{00000000-0005-0000-0000-000070240000}"/>
    <cellStyle name="Input 16 28 2" xfId="20521" xr:uid="{00000000-0005-0000-0000-000071240000}"/>
    <cellStyle name="Input 16 29" xfId="7921" xr:uid="{00000000-0005-0000-0000-000072240000}"/>
    <cellStyle name="Input 16 29 2" xfId="20522" xr:uid="{00000000-0005-0000-0000-000073240000}"/>
    <cellStyle name="Input 16 3" xfId="2653" xr:uid="{00000000-0005-0000-0000-000074240000}"/>
    <cellStyle name="Input 16 3 2" xfId="7922" xr:uid="{00000000-0005-0000-0000-000075240000}"/>
    <cellStyle name="Input 16 3 2 2" xfId="20523" xr:uid="{00000000-0005-0000-0000-000076240000}"/>
    <cellStyle name="Input 16 30" xfId="7923" xr:uid="{00000000-0005-0000-0000-000077240000}"/>
    <cellStyle name="Input 16 30 2" xfId="20524" xr:uid="{00000000-0005-0000-0000-000078240000}"/>
    <cellStyle name="Input 16 31" xfId="7924" xr:uid="{00000000-0005-0000-0000-000079240000}"/>
    <cellStyle name="Input 16 31 2" xfId="20525" xr:uid="{00000000-0005-0000-0000-00007A240000}"/>
    <cellStyle name="Input 16 32" xfId="7925" xr:uid="{00000000-0005-0000-0000-00007B240000}"/>
    <cellStyle name="Input 16 32 2" xfId="20526" xr:uid="{00000000-0005-0000-0000-00007C240000}"/>
    <cellStyle name="Input 16 33" xfId="7926" xr:uid="{00000000-0005-0000-0000-00007D240000}"/>
    <cellStyle name="Input 16 33 2" xfId="20527" xr:uid="{00000000-0005-0000-0000-00007E240000}"/>
    <cellStyle name="Input 16 34" xfId="7927" xr:uid="{00000000-0005-0000-0000-00007F240000}"/>
    <cellStyle name="Input 16 34 2" xfId="20528" xr:uid="{00000000-0005-0000-0000-000080240000}"/>
    <cellStyle name="Input 16 35" xfId="7928" xr:uid="{00000000-0005-0000-0000-000081240000}"/>
    <cellStyle name="Input 16 35 2" xfId="20529" xr:uid="{00000000-0005-0000-0000-000082240000}"/>
    <cellStyle name="Input 16 36" xfId="7929" xr:uid="{00000000-0005-0000-0000-000083240000}"/>
    <cellStyle name="Input 16 36 2" xfId="20530" xr:uid="{00000000-0005-0000-0000-000084240000}"/>
    <cellStyle name="Input 16 37" xfId="7930" xr:uid="{00000000-0005-0000-0000-000085240000}"/>
    <cellStyle name="Input 16 37 2" xfId="20531" xr:uid="{00000000-0005-0000-0000-000086240000}"/>
    <cellStyle name="Input 16 38" xfId="7931" xr:uid="{00000000-0005-0000-0000-000087240000}"/>
    <cellStyle name="Input 16 38 2" xfId="20532" xr:uid="{00000000-0005-0000-0000-000088240000}"/>
    <cellStyle name="Input 16 39" xfId="7932" xr:uid="{00000000-0005-0000-0000-000089240000}"/>
    <cellStyle name="Input 16 39 2" xfId="20533" xr:uid="{00000000-0005-0000-0000-00008A240000}"/>
    <cellStyle name="Input 16 4" xfId="7933" xr:uid="{00000000-0005-0000-0000-00008B240000}"/>
    <cellStyle name="Input 16 4 2" xfId="18130" xr:uid="{00000000-0005-0000-0000-00008C240000}"/>
    <cellStyle name="Input 16 4 3" xfId="20534" xr:uid="{00000000-0005-0000-0000-00008D240000}"/>
    <cellStyle name="Input 16 40" xfId="7934" xr:uid="{00000000-0005-0000-0000-00008E240000}"/>
    <cellStyle name="Input 16 40 2" xfId="20535" xr:uid="{00000000-0005-0000-0000-00008F240000}"/>
    <cellStyle name="Input 16 41" xfId="7935" xr:uid="{00000000-0005-0000-0000-000090240000}"/>
    <cellStyle name="Input 16 41 2" xfId="20536" xr:uid="{00000000-0005-0000-0000-000091240000}"/>
    <cellStyle name="Input 16 42" xfId="7936" xr:uid="{00000000-0005-0000-0000-000092240000}"/>
    <cellStyle name="Input 16 42 2" xfId="20537" xr:uid="{00000000-0005-0000-0000-000093240000}"/>
    <cellStyle name="Input 16 43" xfId="7937" xr:uid="{00000000-0005-0000-0000-000094240000}"/>
    <cellStyle name="Input 16 43 2" xfId="20538" xr:uid="{00000000-0005-0000-0000-000095240000}"/>
    <cellStyle name="Input 16 44" xfId="7938" xr:uid="{00000000-0005-0000-0000-000096240000}"/>
    <cellStyle name="Input 16 44 2" xfId="20539" xr:uid="{00000000-0005-0000-0000-000097240000}"/>
    <cellStyle name="Input 16 45" xfId="7939" xr:uid="{00000000-0005-0000-0000-000098240000}"/>
    <cellStyle name="Input 16 45 2" xfId="20540" xr:uid="{00000000-0005-0000-0000-000099240000}"/>
    <cellStyle name="Input 16 46" xfId="7940" xr:uid="{00000000-0005-0000-0000-00009A240000}"/>
    <cellStyle name="Input 16 46 2" xfId="20541" xr:uid="{00000000-0005-0000-0000-00009B240000}"/>
    <cellStyle name="Input 16 47" xfId="7941" xr:uid="{00000000-0005-0000-0000-00009C240000}"/>
    <cellStyle name="Input 16 47 2" xfId="20542" xr:uid="{00000000-0005-0000-0000-00009D240000}"/>
    <cellStyle name="Input 16 48" xfId="7942" xr:uid="{00000000-0005-0000-0000-00009E240000}"/>
    <cellStyle name="Input 16 48 2" xfId="20543" xr:uid="{00000000-0005-0000-0000-00009F240000}"/>
    <cellStyle name="Input 16 49" xfId="7943" xr:uid="{00000000-0005-0000-0000-0000A0240000}"/>
    <cellStyle name="Input 16 49 2" xfId="20544" xr:uid="{00000000-0005-0000-0000-0000A1240000}"/>
    <cellStyle name="Input 16 5" xfId="7944" xr:uid="{00000000-0005-0000-0000-0000A2240000}"/>
    <cellStyle name="Input 16 5 2" xfId="20545" xr:uid="{00000000-0005-0000-0000-0000A3240000}"/>
    <cellStyle name="Input 16 50" xfId="7945" xr:uid="{00000000-0005-0000-0000-0000A4240000}"/>
    <cellStyle name="Input 16 50 2" xfId="20546" xr:uid="{00000000-0005-0000-0000-0000A5240000}"/>
    <cellStyle name="Input 16 51" xfId="7946" xr:uid="{00000000-0005-0000-0000-0000A6240000}"/>
    <cellStyle name="Input 16 51 2" xfId="20547" xr:uid="{00000000-0005-0000-0000-0000A7240000}"/>
    <cellStyle name="Input 16 52" xfId="7947" xr:uid="{00000000-0005-0000-0000-0000A8240000}"/>
    <cellStyle name="Input 16 52 2" xfId="20548" xr:uid="{00000000-0005-0000-0000-0000A9240000}"/>
    <cellStyle name="Input 16 53" xfId="7948" xr:uid="{00000000-0005-0000-0000-0000AA240000}"/>
    <cellStyle name="Input 16 53 2" xfId="20549" xr:uid="{00000000-0005-0000-0000-0000AB240000}"/>
    <cellStyle name="Input 16 54" xfId="7949" xr:uid="{00000000-0005-0000-0000-0000AC240000}"/>
    <cellStyle name="Input 16 54 2" xfId="20550" xr:uid="{00000000-0005-0000-0000-0000AD240000}"/>
    <cellStyle name="Input 16 55" xfId="7950" xr:uid="{00000000-0005-0000-0000-0000AE240000}"/>
    <cellStyle name="Input 16 55 2" xfId="20551" xr:uid="{00000000-0005-0000-0000-0000AF240000}"/>
    <cellStyle name="Input 16 56" xfId="7951" xr:uid="{00000000-0005-0000-0000-0000B0240000}"/>
    <cellStyle name="Input 16 56 2" xfId="20552" xr:uid="{00000000-0005-0000-0000-0000B1240000}"/>
    <cellStyle name="Input 16 57" xfId="7952" xr:uid="{00000000-0005-0000-0000-0000B2240000}"/>
    <cellStyle name="Input 16 57 2" xfId="20553" xr:uid="{00000000-0005-0000-0000-0000B3240000}"/>
    <cellStyle name="Input 16 58" xfId="7953" xr:uid="{00000000-0005-0000-0000-0000B4240000}"/>
    <cellStyle name="Input 16 58 2" xfId="20554" xr:uid="{00000000-0005-0000-0000-0000B5240000}"/>
    <cellStyle name="Input 16 59" xfId="7954" xr:uid="{00000000-0005-0000-0000-0000B6240000}"/>
    <cellStyle name="Input 16 59 2" xfId="20555" xr:uid="{00000000-0005-0000-0000-0000B7240000}"/>
    <cellStyle name="Input 16 6" xfId="7955" xr:uid="{00000000-0005-0000-0000-0000B8240000}"/>
    <cellStyle name="Input 16 6 2" xfId="20556" xr:uid="{00000000-0005-0000-0000-0000B9240000}"/>
    <cellStyle name="Input 16 60" xfId="7956" xr:uid="{00000000-0005-0000-0000-0000BA240000}"/>
    <cellStyle name="Input 16 60 2" xfId="20557" xr:uid="{00000000-0005-0000-0000-0000BB240000}"/>
    <cellStyle name="Input 16 61" xfId="7957" xr:uid="{00000000-0005-0000-0000-0000BC240000}"/>
    <cellStyle name="Input 16 61 2" xfId="20558" xr:uid="{00000000-0005-0000-0000-0000BD240000}"/>
    <cellStyle name="Input 16 62" xfId="7958" xr:uid="{00000000-0005-0000-0000-0000BE240000}"/>
    <cellStyle name="Input 16 62 2" xfId="20559" xr:uid="{00000000-0005-0000-0000-0000BF240000}"/>
    <cellStyle name="Input 16 63" xfId="7959" xr:uid="{00000000-0005-0000-0000-0000C0240000}"/>
    <cellStyle name="Input 16 63 2" xfId="20560" xr:uid="{00000000-0005-0000-0000-0000C1240000}"/>
    <cellStyle name="Input 16 64" xfId="7960" xr:uid="{00000000-0005-0000-0000-0000C2240000}"/>
    <cellStyle name="Input 16 64 2" xfId="20561" xr:uid="{00000000-0005-0000-0000-0000C3240000}"/>
    <cellStyle name="Input 16 65" xfId="7961" xr:uid="{00000000-0005-0000-0000-0000C4240000}"/>
    <cellStyle name="Input 16 65 2" xfId="20562" xr:uid="{00000000-0005-0000-0000-0000C5240000}"/>
    <cellStyle name="Input 16 66" xfId="7962" xr:uid="{00000000-0005-0000-0000-0000C6240000}"/>
    <cellStyle name="Input 16 66 2" xfId="20563" xr:uid="{00000000-0005-0000-0000-0000C7240000}"/>
    <cellStyle name="Input 16 67" xfId="14080" xr:uid="{00000000-0005-0000-0000-0000C8240000}"/>
    <cellStyle name="Input 16 7" xfId="7963" xr:uid="{00000000-0005-0000-0000-0000C9240000}"/>
    <cellStyle name="Input 16 7 2" xfId="20564" xr:uid="{00000000-0005-0000-0000-0000CA240000}"/>
    <cellStyle name="Input 16 8" xfId="7964" xr:uid="{00000000-0005-0000-0000-0000CB240000}"/>
    <cellStyle name="Input 16 8 2" xfId="20565" xr:uid="{00000000-0005-0000-0000-0000CC240000}"/>
    <cellStyle name="Input 16 9" xfId="7965" xr:uid="{00000000-0005-0000-0000-0000CD240000}"/>
    <cellStyle name="Input 16 9 2" xfId="20566" xr:uid="{00000000-0005-0000-0000-0000CE240000}"/>
    <cellStyle name="Input 17" xfId="2654" xr:uid="{00000000-0005-0000-0000-0000CF240000}"/>
    <cellStyle name="Input 17 10" xfId="7966" xr:uid="{00000000-0005-0000-0000-0000D0240000}"/>
    <cellStyle name="Input 17 10 2" xfId="20567" xr:uid="{00000000-0005-0000-0000-0000D1240000}"/>
    <cellStyle name="Input 17 11" xfId="7967" xr:uid="{00000000-0005-0000-0000-0000D2240000}"/>
    <cellStyle name="Input 17 11 2" xfId="20568" xr:uid="{00000000-0005-0000-0000-0000D3240000}"/>
    <cellStyle name="Input 17 12" xfId="7968" xr:uid="{00000000-0005-0000-0000-0000D4240000}"/>
    <cellStyle name="Input 17 12 2" xfId="20569" xr:uid="{00000000-0005-0000-0000-0000D5240000}"/>
    <cellStyle name="Input 17 13" xfId="7969" xr:uid="{00000000-0005-0000-0000-0000D6240000}"/>
    <cellStyle name="Input 17 13 2" xfId="20570" xr:uid="{00000000-0005-0000-0000-0000D7240000}"/>
    <cellStyle name="Input 17 14" xfId="7970" xr:uid="{00000000-0005-0000-0000-0000D8240000}"/>
    <cellStyle name="Input 17 14 2" xfId="20571" xr:uid="{00000000-0005-0000-0000-0000D9240000}"/>
    <cellStyle name="Input 17 15" xfId="7971" xr:uid="{00000000-0005-0000-0000-0000DA240000}"/>
    <cellStyle name="Input 17 15 2" xfId="20572" xr:uid="{00000000-0005-0000-0000-0000DB240000}"/>
    <cellStyle name="Input 17 16" xfId="7972" xr:uid="{00000000-0005-0000-0000-0000DC240000}"/>
    <cellStyle name="Input 17 16 2" xfId="20573" xr:uid="{00000000-0005-0000-0000-0000DD240000}"/>
    <cellStyle name="Input 17 17" xfId="7973" xr:uid="{00000000-0005-0000-0000-0000DE240000}"/>
    <cellStyle name="Input 17 17 2" xfId="20574" xr:uid="{00000000-0005-0000-0000-0000DF240000}"/>
    <cellStyle name="Input 17 18" xfId="7974" xr:uid="{00000000-0005-0000-0000-0000E0240000}"/>
    <cellStyle name="Input 17 18 2" xfId="20575" xr:uid="{00000000-0005-0000-0000-0000E1240000}"/>
    <cellStyle name="Input 17 19" xfId="7975" xr:uid="{00000000-0005-0000-0000-0000E2240000}"/>
    <cellStyle name="Input 17 19 2" xfId="20576" xr:uid="{00000000-0005-0000-0000-0000E3240000}"/>
    <cellStyle name="Input 17 2" xfId="2655" xr:uid="{00000000-0005-0000-0000-0000E4240000}"/>
    <cellStyle name="Input 17 2 2" xfId="7976" xr:uid="{00000000-0005-0000-0000-0000E5240000}"/>
    <cellStyle name="Input 17 2 2 2" xfId="20577" xr:uid="{00000000-0005-0000-0000-0000E6240000}"/>
    <cellStyle name="Input 17 20" xfId="7977" xr:uid="{00000000-0005-0000-0000-0000E7240000}"/>
    <cellStyle name="Input 17 20 2" xfId="20578" xr:uid="{00000000-0005-0000-0000-0000E8240000}"/>
    <cellStyle name="Input 17 21" xfId="7978" xr:uid="{00000000-0005-0000-0000-0000E9240000}"/>
    <cellStyle name="Input 17 21 2" xfId="20579" xr:uid="{00000000-0005-0000-0000-0000EA240000}"/>
    <cellStyle name="Input 17 22" xfId="7979" xr:uid="{00000000-0005-0000-0000-0000EB240000}"/>
    <cellStyle name="Input 17 22 2" xfId="20580" xr:uid="{00000000-0005-0000-0000-0000EC240000}"/>
    <cellStyle name="Input 17 23" xfId="7980" xr:uid="{00000000-0005-0000-0000-0000ED240000}"/>
    <cellStyle name="Input 17 23 2" xfId="20581" xr:uid="{00000000-0005-0000-0000-0000EE240000}"/>
    <cellStyle name="Input 17 24" xfId="7981" xr:uid="{00000000-0005-0000-0000-0000EF240000}"/>
    <cellStyle name="Input 17 24 2" xfId="20582" xr:uid="{00000000-0005-0000-0000-0000F0240000}"/>
    <cellStyle name="Input 17 25" xfId="7982" xr:uid="{00000000-0005-0000-0000-0000F1240000}"/>
    <cellStyle name="Input 17 25 2" xfId="20583" xr:uid="{00000000-0005-0000-0000-0000F2240000}"/>
    <cellStyle name="Input 17 26" xfId="7983" xr:uid="{00000000-0005-0000-0000-0000F3240000}"/>
    <cellStyle name="Input 17 26 2" xfId="20584" xr:uid="{00000000-0005-0000-0000-0000F4240000}"/>
    <cellStyle name="Input 17 27" xfId="7984" xr:uid="{00000000-0005-0000-0000-0000F5240000}"/>
    <cellStyle name="Input 17 27 2" xfId="20585" xr:uid="{00000000-0005-0000-0000-0000F6240000}"/>
    <cellStyle name="Input 17 28" xfId="7985" xr:uid="{00000000-0005-0000-0000-0000F7240000}"/>
    <cellStyle name="Input 17 28 2" xfId="20586" xr:uid="{00000000-0005-0000-0000-0000F8240000}"/>
    <cellStyle name="Input 17 29" xfId="7986" xr:uid="{00000000-0005-0000-0000-0000F9240000}"/>
    <cellStyle name="Input 17 29 2" xfId="20587" xr:uid="{00000000-0005-0000-0000-0000FA240000}"/>
    <cellStyle name="Input 17 3" xfId="2656" xr:uid="{00000000-0005-0000-0000-0000FB240000}"/>
    <cellStyle name="Input 17 3 2" xfId="7987" xr:uid="{00000000-0005-0000-0000-0000FC240000}"/>
    <cellStyle name="Input 17 3 2 2" xfId="20588" xr:uid="{00000000-0005-0000-0000-0000FD240000}"/>
    <cellStyle name="Input 17 30" xfId="7988" xr:uid="{00000000-0005-0000-0000-0000FE240000}"/>
    <cellStyle name="Input 17 30 2" xfId="20589" xr:uid="{00000000-0005-0000-0000-0000FF240000}"/>
    <cellStyle name="Input 17 31" xfId="7989" xr:uid="{00000000-0005-0000-0000-000000250000}"/>
    <cellStyle name="Input 17 31 2" xfId="20590" xr:uid="{00000000-0005-0000-0000-000001250000}"/>
    <cellStyle name="Input 17 32" xfId="7990" xr:uid="{00000000-0005-0000-0000-000002250000}"/>
    <cellStyle name="Input 17 32 2" xfId="20591" xr:uid="{00000000-0005-0000-0000-000003250000}"/>
    <cellStyle name="Input 17 33" xfId="7991" xr:uid="{00000000-0005-0000-0000-000004250000}"/>
    <cellStyle name="Input 17 33 2" xfId="20592" xr:uid="{00000000-0005-0000-0000-000005250000}"/>
    <cellStyle name="Input 17 34" xfId="7992" xr:uid="{00000000-0005-0000-0000-000006250000}"/>
    <cellStyle name="Input 17 34 2" xfId="20593" xr:uid="{00000000-0005-0000-0000-000007250000}"/>
    <cellStyle name="Input 17 35" xfId="7993" xr:uid="{00000000-0005-0000-0000-000008250000}"/>
    <cellStyle name="Input 17 35 2" xfId="20594" xr:uid="{00000000-0005-0000-0000-000009250000}"/>
    <cellStyle name="Input 17 36" xfId="7994" xr:uid="{00000000-0005-0000-0000-00000A250000}"/>
    <cellStyle name="Input 17 36 2" xfId="20595" xr:uid="{00000000-0005-0000-0000-00000B250000}"/>
    <cellStyle name="Input 17 37" xfId="7995" xr:uid="{00000000-0005-0000-0000-00000C250000}"/>
    <cellStyle name="Input 17 37 2" xfId="20596" xr:uid="{00000000-0005-0000-0000-00000D250000}"/>
    <cellStyle name="Input 17 38" xfId="7996" xr:uid="{00000000-0005-0000-0000-00000E250000}"/>
    <cellStyle name="Input 17 38 2" xfId="20597" xr:uid="{00000000-0005-0000-0000-00000F250000}"/>
    <cellStyle name="Input 17 39" xfId="7997" xr:uid="{00000000-0005-0000-0000-000010250000}"/>
    <cellStyle name="Input 17 39 2" xfId="20598" xr:uid="{00000000-0005-0000-0000-000011250000}"/>
    <cellStyle name="Input 17 4" xfId="7998" xr:uid="{00000000-0005-0000-0000-000012250000}"/>
    <cellStyle name="Input 17 4 2" xfId="18131" xr:uid="{00000000-0005-0000-0000-000013250000}"/>
    <cellStyle name="Input 17 4 3" xfId="20599" xr:uid="{00000000-0005-0000-0000-000014250000}"/>
    <cellStyle name="Input 17 40" xfId="7999" xr:uid="{00000000-0005-0000-0000-000015250000}"/>
    <cellStyle name="Input 17 40 2" xfId="20600" xr:uid="{00000000-0005-0000-0000-000016250000}"/>
    <cellStyle name="Input 17 41" xfId="8000" xr:uid="{00000000-0005-0000-0000-000017250000}"/>
    <cellStyle name="Input 17 41 2" xfId="20601" xr:uid="{00000000-0005-0000-0000-000018250000}"/>
    <cellStyle name="Input 17 42" xfId="8001" xr:uid="{00000000-0005-0000-0000-000019250000}"/>
    <cellStyle name="Input 17 42 2" xfId="20602" xr:uid="{00000000-0005-0000-0000-00001A250000}"/>
    <cellStyle name="Input 17 43" xfId="8002" xr:uid="{00000000-0005-0000-0000-00001B250000}"/>
    <cellStyle name="Input 17 43 2" xfId="20603" xr:uid="{00000000-0005-0000-0000-00001C250000}"/>
    <cellStyle name="Input 17 44" xfId="8003" xr:uid="{00000000-0005-0000-0000-00001D250000}"/>
    <cellStyle name="Input 17 44 2" xfId="20604" xr:uid="{00000000-0005-0000-0000-00001E250000}"/>
    <cellStyle name="Input 17 45" xfId="8004" xr:uid="{00000000-0005-0000-0000-00001F250000}"/>
    <cellStyle name="Input 17 45 2" xfId="20605" xr:uid="{00000000-0005-0000-0000-000020250000}"/>
    <cellStyle name="Input 17 46" xfId="8005" xr:uid="{00000000-0005-0000-0000-000021250000}"/>
    <cellStyle name="Input 17 46 2" xfId="20606" xr:uid="{00000000-0005-0000-0000-000022250000}"/>
    <cellStyle name="Input 17 47" xfId="8006" xr:uid="{00000000-0005-0000-0000-000023250000}"/>
    <cellStyle name="Input 17 47 2" xfId="20607" xr:uid="{00000000-0005-0000-0000-000024250000}"/>
    <cellStyle name="Input 17 48" xfId="8007" xr:uid="{00000000-0005-0000-0000-000025250000}"/>
    <cellStyle name="Input 17 48 2" xfId="20608" xr:uid="{00000000-0005-0000-0000-000026250000}"/>
    <cellStyle name="Input 17 49" xfId="8008" xr:uid="{00000000-0005-0000-0000-000027250000}"/>
    <cellStyle name="Input 17 49 2" xfId="20609" xr:uid="{00000000-0005-0000-0000-000028250000}"/>
    <cellStyle name="Input 17 5" xfId="8009" xr:uid="{00000000-0005-0000-0000-000029250000}"/>
    <cellStyle name="Input 17 5 2" xfId="20610" xr:uid="{00000000-0005-0000-0000-00002A250000}"/>
    <cellStyle name="Input 17 50" xfId="8010" xr:uid="{00000000-0005-0000-0000-00002B250000}"/>
    <cellStyle name="Input 17 50 2" xfId="20611" xr:uid="{00000000-0005-0000-0000-00002C250000}"/>
    <cellStyle name="Input 17 51" xfId="8011" xr:uid="{00000000-0005-0000-0000-00002D250000}"/>
    <cellStyle name="Input 17 51 2" xfId="20612" xr:uid="{00000000-0005-0000-0000-00002E250000}"/>
    <cellStyle name="Input 17 52" xfId="8012" xr:uid="{00000000-0005-0000-0000-00002F250000}"/>
    <cellStyle name="Input 17 52 2" xfId="20613" xr:uid="{00000000-0005-0000-0000-000030250000}"/>
    <cellStyle name="Input 17 53" xfId="8013" xr:uid="{00000000-0005-0000-0000-000031250000}"/>
    <cellStyle name="Input 17 53 2" xfId="20614" xr:uid="{00000000-0005-0000-0000-000032250000}"/>
    <cellStyle name="Input 17 54" xfId="8014" xr:uid="{00000000-0005-0000-0000-000033250000}"/>
    <cellStyle name="Input 17 54 2" xfId="20615" xr:uid="{00000000-0005-0000-0000-000034250000}"/>
    <cellStyle name="Input 17 55" xfId="8015" xr:uid="{00000000-0005-0000-0000-000035250000}"/>
    <cellStyle name="Input 17 55 2" xfId="20616" xr:uid="{00000000-0005-0000-0000-000036250000}"/>
    <cellStyle name="Input 17 56" xfId="8016" xr:uid="{00000000-0005-0000-0000-000037250000}"/>
    <cellStyle name="Input 17 56 2" xfId="20617" xr:uid="{00000000-0005-0000-0000-000038250000}"/>
    <cellStyle name="Input 17 57" xfId="8017" xr:uid="{00000000-0005-0000-0000-000039250000}"/>
    <cellStyle name="Input 17 57 2" xfId="20618" xr:uid="{00000000-0005-0000-0000-00003A250000}"/>
    <cellStyle name="Input 17 58" xfId="8018" xr:uid="{00000000-0005-0000-0000-00003B250000}"/>
    <cellStyle name="Input 17 58 2" xfId="20619" xr:uid="{00000000-0005-0000-0000-00003C250000}"/>
    <cellStyle name="Input 17 59" xfId="8019" xr:uid="{00000000-0005-0000-0000-00003D250000}"/>
    <cellStyle name="Input 17 59 2" xfId="20620" xr:uid="{00000000-0005-0000-0000-00003E250000}"/>
    <cellStyle name="Input 17 6" xfId="8020" xr:uid="{00000000-0005-0000-0000-00003F250000}"/>
    <cellStyle name="Input 17 6 2" xfId="20621" xr:uid="{00000000-0005-0000-0000-000040250000}"/>
    <cellStyle name="Input 17 60" xfId="8021" xr:uid="{00000000-0005-0000-0000-000041250000}"/>
    <cellStyle name="Input 17 60 2" xfId="20622" xr:uid="{00000000-0005-0000-0000-000042250000}"/>
    <cellStyle name="Input 17 61" xfId="8022" xr:uid="{00000000-0005-0000-0000-000043250000}"/>
    <cellStyle name="Input 17 61 2" xfId="20623" xr:uid="{00000000-0005-0000-0000-000044250000}"/>
    <cellStyle name="Input 17 62" xfId="8023" xr:uid="{00000000-0005-0000-0000-000045250000}"/>
    <cellStyle name="Input 17 62 2" xfId="20624" xr:uid="{00000000-0005-0000-0000-000046250000}"/>
    <cellStyle name="Input 17 63" xfId="8024" xr:uid="{00000000-0005-0000-0000-000047250000}"/>
    <cellStyle name="Input 17 63 2" xfId="20625" xr:uid="{00000000-0005-0000-0000-000048250000}"/>
    <cellStyle name="Input 17 64" xfId="8025" xr:uid="{00000000-0005-0000-0000-000049250000}"/>
    <cellStyle name="Input 17 64 2" xfId="20626" xr:uid="{00000000-0005-0000-0000-00004A250000}"/>
    <cellStyle name="Input 17 65" xfId="8026" xr:uid="{00000000-0005-0000-0000-00004B250000}"/>
    <cellStyle name="Input 17 65 2" xfId="20627" xr:uid="{00000000-0005-0000-0000-00004C250000}"/>
    <cellStyle name="Input 17 66" xfId="8027" xr:uid="{00000000-0005-0000-0000-00004D250000}"/>
    <cellStyle name="Input 17 66 2" xfId="20628" xr:uid="{00000000-0005-0000-0000-00004E250000}"/>
    <cellStyle name="Input 17 67" xfId="14081" xr:uid="{00000000-0005-0000-0000-00004F250000}"/>
    <cellStyle name="Input 17 7" xfId="8028" xr:uid="{00000000-0005-0000-0000-000050250000}"/>
    <cellStyle name="Input 17 7 2" xfId="20629" xr:uid="{00000000-0005-0000-0000-000051250000}"/>
    <cellStyle name="Input 17 8" xfId="8029" xr:uid="{00000000-0005-0000-0000-000052250000}"/>
    <cellStyle name="Input 17 8 2" xfId="20630" xr:uid="{00000000-0005-0000-0000-000053250000}"/>
    <cellStyle name="Input 17 9" xfId="8030" xr:uid="{00000000-0005-0000-0000-000054250000}"/>
    <cellStyle name="Input 17 9 2" xfId="20631" xr:uid="{00000000-0005-0000-0000-000055250000}"/>
    <cellStyle name="Input 18" xfId="2657" xr:uid="{00000000-0005-0000-0000-000056250000}"/>
    <cellStyle name="Input 18 10" xfId="8031" xr:uid="{00000000-0005-0000-0000-000057250000}"/>
    <cellStyle name="Input 18 10 2" xfId="20632" xr:uid="{00000000-0005-0000-0000-000058250000}"/>
    <cellStyle name="Input 18 11" xfId="8032" xr:uid="{00000000-0005-0000-0000-000059250000}"/>
    <cellStyle name="Input 18 11 2" xfId="20633" xr:uid="{00000000-0005-0000-0000-00005A250000}"/>
    <cellStyle name="Input 18 12" xfId="8033" xr:uid="{00000000-0005-0000-0000-00005B250000}"/>
    <cellStyle name="Input 18 12 2" xfId="20634" xr:uid="{00000000-0005-0000-0000-00005C250000}"/>
    <cellStyle name="Input 18 13" xfId="8034" xr:uid="{00000000-0005-0000-0000-00005D250000}"/>
    <cellStyle name="Input 18 13 2" xfId="20635" xr:uid="{00000000-0005-0000-0000-00005E250000}"/>
    <cellStyle name="Input 18 14" xfId="8035" xr:uid="{00000000-0005-0000-0000-00005F250000}"/>
    <cellStyle name="Input 18 14 2" xfId="20636" xr:uid="{00000000-0005-0000-0000-000060250000}"/>
    <cellStyle name="Input 18 15" xfId="8036" xr:uid="{00000000-0005-0000-0000-000061250000}"/>
    <cellStyle name="Input 18 15 2" xfId="20637" xr:uid="{00000000-0005-0000-0000-000062250000}"/>
    <cellStyle name="Input 18 16" xfId="8037" xr:uid="{00000000-0005-0000-0000-000063250000}"/>
    <cellStyle name="Input 18 16 2" xfId="20638" xr:uid="{00000000-0005-0000-0000-000064250000}"/>
    <cellStyle name="Input 18 17" xfId="8038" xr:uid="{00000000-0005-0000-0000-000065250000}"/>
    <cellStyle name="Input 18 17 2" xfId="20639" xr:uid="{00000000-0005-0000-0000-000066250000}"/>
    <cellStyle name="Input 18 18" xfId="8039" xr:uid="{00000000-0005-0000-0000-000067250000}"/>
    <cellStyle name="Input 18 18 2" xfId="20640" xr:uid="{00000000-0005-0000-0000-000068250000}"/>
    <cellStyle name="Input 18 19" xfId="8040" xr:uid="{00000000-0005-0000-0000-000069250000}"/>
    <cellStyle name="Input 18 19 2" xfId="20641" xr:uid="{00000000-0005-0000-0000-00006A250000}"/>
    <cellStyle name="Input 18 2" xfId="2658" xr:uid="{00000000-0005-0000-0000-00006B250000}"/>
    <cellStyle name="Input 18 2 2" xfId="8041" xr:uid="{00000000-0005-0000-0000-00006C250000}"/>
    <cellStyle name="Input 18 2 2 2" xfId="20642" xr:uid="{00000000-0005-0000-0000-00006D250000}"/>
    <cellStyle name="Input 18 20" xfId="8042" xr:uid="{00000000-0005-0000-0000-00006E250000}"/>
    <cellStyle name="Input 18 20 2" xfId="20643" xr:uid="{00000000-0005-0000-0000-00006F250000}"/>
    <cellStyle name="Input 18 21" xfId="8043" xr:uid="{00000000-0005-0000-0000-000070250000}"/>
    <cellStyle name="Input 18 21 2" xfId="20644" xr:uid="{00000000-0005-0000-0000-000071250000}"/>
    <cellStyle name="Input 18 22" xfId="8044" xr:uid="{00000000-0005-0000-0000-000072250000}"/>
    <cellStyle name="Input 18 22 2" xfId="20645" xr:uid="{00000000-0005-0000-0000-000073250000}"/>
    <cellStyle name="Input 18 23" xfId="8045" xr:uid="{00000000-0005-0000-0000-000074250000}"/>
    <cellStyle name="Input 18 23 2" xfId="20646" xr:uid="{00000000-0005-0000-0000-000075250000}"/>
    <cellStyle name="Input 18 24" xfId="8046" xr:uid="{00000000-0005-0000-0000-000076250000}"/>
    <cellStyle name="Input 18 24 2" xfId="20647" xr:uid="{00000000-0005-0000-0000-000077250000}"/>
    <cellStyle name="Input 18 25" xfId="8047" xr:uid="{00000000-0005-0000-0000-000078250000}"/>
    <cellStyle name="Input 18 25 2" xfId="20648" xr:uid="{00000000-0005-0000-0000-000079250000}"/>
    <cellStyle name="Input 18 26" xfId="8048" xr:uid="{00000000-0005-0000-0000-00007A250000}"/>
    <cellStyle name="Input 18 26 2" xfId="20649" xr:uid="{00000000-0005-0000-0000-00007B250000}"/>
    <cellStyle name="Input 18 27" xfId="8049" xr:uid="{00000000-0005-0000-0000-00007C250000}"/>
    <cellStyle name="Input 18 27 2" xfId="20650" xr:uid="{00000000-0005-0000-0000-00007D250000}"/>
    <cellStyle name="Input 18 28" xfId="8050" xr:uid="{00000000-0005-0000-0000-00007E250000}"/>
    <cellStyle name="Input 18 28 2" xfId="20651" xr:uid="{00000000-0005-0000-0000-00007F250000}"/>
    <cellStyle name="Input 18 29" xfId="8051" xr:uid="{00000000-0005-0000-0000-000080250000}"/>
    <cellStyle name="Input 18 29 2" xfId="20652" xr:uid="{00000000-0005-0000-0000-000081250000}"/>
    <cellStyle name="Input 18 3" xfId="2659" xr:uid="{00000000-0005-0000-0000-000082250000}"/>
    <cellStyle name="Input 18 3 2" xfId="8052" xr:uid="{00000000-0005-0000-0000-000083250000}"/>
    <cellStyle name="Input 18 3 2 2" xfId="20653" xr:uid="{00000000-0005-0000-0000-000084250000}"/>
    <cellStyle name="Input 18 30" xfId="8053" xr:uid="{00000000-0005-0000-0000-000085250000}"/>
    <cellStyle name="Input 18 30 2" xfId="20654" xr:uid="{00000000-0005-0000-0000-000086250000}"/>
    <cellStyle name="Input 18 31" xfId="8054" xr:uid="{00000000-0005-0000-0000-000087250000}"/>
    <cellStyle name="Input 18 31 2" xfId="20655" xr:uid="{00000000-0005-0000-0000-000088250000}"/>
    <cellStyle name="Input 18 32" xfId="8055" xr:uid="{00000000-0005-0000-0000-000089250000}"/>
    <cellStyle name="Input 18 32 2" xfId="20656" xr:uid="{00000000-0005-0000-0000-00008A250000}"/>
    <cellStyle name="Input 18 33" xfId="8056" xr:uid="{00000000-0005-0000-0000-00008B250000}"/>
    <cellStyle name="Input 18 33 2" xfId="20657" xr:uid="{00000000-0005-0000-0000-00008C250000}"/>
    <cellStyle name="Input 18 34" xfId="8057" xr:uid="{00000000-0005-0000-0000-00008D250000}"/>
    <cellStyle name="Input 18 34 2" xfId="20658" xr:uid="{00000000-0005-0000-0000-00008E250000}"/>
    <cellStyle name="Input 18 35" xfId="8058" xr:uid="{00000000-0005-0000-0000-00008F250000}"/>
    <cellStyle name="Input 18 35 2" xfId="20659" xr:uid="{00000000-0005-0000-0000-000090250000}"/>
    <cellStyle name="Input 18 36" xfId="8059" xr:uid="{00000000-0005-0000-0000-000091250000}"/>
    <cellStyle name="Input 18 36 2" xfId="20660" xr:uid="{00000000-0005-0000-0000-000092250000}"/>
    <cellStyle name="Input 18 37" xfId="8060" xr:uid="{00000000-0005-0000-0000-000093250000}"/>
    <cellStyle name="Input 18 37 2" xfId="20661" xr:uid="{00000000-0005-0000-0000-000094250000}"/>
    <cellStyle name="Input 18 38" xfId="8061" xr:uid="{00000000-0005-0000-0000-000095250000}"/>
    <cellStyle name="Input 18 38 2" xfId="20662" xr:uid="{00000000-0005-0000-0000-000096250000}"/>
    <cellStyle name="Input 18 39" xfId="8062" xr:uid="{00000000-0005-0000-0000-000097250000}"/>
    <cellStyle name="Input 18 39 2" xfId="20663" xr:uid="{00000000-0005-0000-0000-000098250000}"/>
    <cellStyle name="Input 18 4" xfId="8063" xr:uid="{00000000-0005-0000-0000-000099250000}"/>
    <cellStyle name="Input 18 4 2" xfId="18132" xr:uid="{00000000-0005-0000-0000-00009A250000}"/>
    <cellStyle name="Input 18 4 3" xfId="20664" xr:uid="{00000000-0005-0000-0000-00009B250000}"/>
    <cellStyle name="Input 18 40" xfId="8064" xr:uid="{00000000-0005-0000-0000-00009C250000}"/>
    <cellStyle name="Input 18 40 2" xfId="20665" xr:uid="{00000000-0005-0000-0000-00009D250000}"/>
    <cellStyle name="Input 18 41" xfId="8065" xr:uid="{00000000-0005-0000-0000-00009E250000}"/>
    <cellStyle name="Input 18 41 2" xfId="20666" xr:uid="{00000000-0005-0000-0000-00009F250000}"/>
    <cellStyle name="Input 18 42" xfId="8066" xr:uid="{00000000-0005-0000-0000-0000A0250000}"/>
    <cellStyle name="Input 18 42 2" xfId="20667" xr:uid="{00000000-0005-0000-0000-0000A1250000}"/>
    <cellStyle name="Input 18 43" xfId="8067" xr:uid="{00000000-0005-0000-0000-0000A2250000}"/>
    <cellStyle name="Input 18 43 2" xfId="20668" xr:uid="{00000000-0005-0000-0000-0000A3250000}"/>
    <cellStyle name="Input 18 44" xfId="8068" xr:uid="{00000000-0005-0000-0000-0000A4250000}"/>
    <cellStyle name="Input 18 44 2" xfId="20669" xr:uid="{00000000-0005-0000-0000-0000A5250000}"/>
    <cellStyle name="Input 18 45" xfId="8069" xr:uid="{00000000-0005-0000-0000-0000A6250000}"/>
    <cellStyle name="Input 18 45 2" xfId="20670" xr:uid="{00000000-0005-0000-0000-0000A7250000}"/>
    <cellStyle name="Input 18 46" xfId="8070" xr:uid="{00000000-0005-0000-0000-0000A8250000}"/>
    <cellStyle name="Input 18 46 2" xfId="20671" xr:uid="{00000000-0005-0000-0000-0000A9250000}"/>
    <cellStyle name="Input 18 47" xfId="8071" xr:uid="{00000000-0005-0000-0000-0000AA250000}"/>
    <cellStyle name="Input 18 47 2" xfId="20672" xr:uid="{00000000-0005-0000-0000-0000AB250000}"/>
    <cellStyle name="Input 18 48" xfId="8072" xr:uid="{00000000-0005-0000-0000-0000AC250000}"/>
    <cellStyle name="Input 18 48 2" xfId="20673" xr:uid="{00000000-0005-0000-0000-0000AD250000}"/>
    <cellStyle name="Input 18 49" xfId="8073" xr:uid="{00000000-0005-0000-0000-0000AE250000}"/>
    <cellStyle name="Input 18 49 2" xfId="20674" xr:uid="{00000000-0005-0000-0000-0000AF250000}"/>
    <cellStyle name="Input 18 5" xfId="8074" xr:uid="{00000000-0005-0000-0000-0000B0250000}"/>
    <cellStyle name="Input 18 5 2" xfId="20675" xr:uid="{00000000-0005-0000-0000-0000B1250000}"/>
    <cellStyle name="Input 18 50" xfId="8075" xr:uid="{00000000-0005-0000-0000-0000B2250000}"/>
    <cellStyle name="Input 18 50 2" xfId="20676" xr:uid="{00000000-0005-0000-0000-0000B3250000}"/>
    <cellStyle name="Input 18 51" xfId="8076" xr:uid="{00000000-0005-0000-0000-0000B4250000}"/>
    <cellStyle name="Input 18 51 2" xfId="20677" xr:uid="{00000000-0005-0000-0000-0000B5250000}"/>
    <cellStyle name="Input 18 52" xfId="8077" xr:uid="{00000000-0005-0000-0000-0000B6250000}"/>
    <cellStyle name="Input 18 52 2" xfId="20678" xr:uid="{00000000-0005-0000-0000-0000B7250000}"/>
    <cellStyle name="Input 18 53" xfId="8078" xr:uid="{00000000-0005-0000-0000-0000B8250000}"/>
    <cellStyle name="Input 18 53 2" xfId="20679" xr:uid="{00000000-0005-0000-0000-0000B9250000}"/>
    <cellStyle name="Input 18 54" xfId="8079" xr:uid="{00000000-0005-0000-0000-0000BA250000}"/>
    <cellStyle name="Input 18 54 2" xfId="20680" xr:uid="{00000000-0005-0000-0000-0000BB250000}"/>
    <cellStyle name="Input 18 55" xfId="8080" xr:uid="{00000000-0005-0000-0000-0000BC250000}"/>
    <cellStyle name="Input 18 55 2" xfId="20681" xr:uid="{00000000-0005-0000-0000-0000BD250000}"/>
    <cellStyle name="Input 18 56" xfId="8081" xr:uid="{00000000-0005-0000-0000-0000BE250000}"/>
    <cellStyle name="Input 18 56 2" xfId="20682" xr:uid="{00000000-0005-0000-0000-0000BF250000}"/>
    <cellStyle name="Input 18 57" xfId="8082" xr:uid="{00000000-0005-0000-0000-0000C0250000}"/>
    <cellStyle name="Input 18 57 2" xfId="20683" xr:uid="{00000000-0005-0000-0000-0000C1250000}"/>
    <cellStyle name="Input 18 58" xfId="8083" xr:uid="{00000000-0005-0000-0000-0000C2250000}"/>
    <cellStyle name="Input 18 58 2" xfId="20684" xr:uid="{00000000-0005-0000-0000-0000C3250000}"/>
    <cellStyle name="Input 18 59" xfId="8084" xr:uid="{00000000-0005-0000-0000-0000C4250000}"/>
    <cellStyle name="Input 18 59 2" xfId="20685" xr:uid="{00000000-0005-0000-0000-0000C5250000}"/>
    <cellStyle name="Input 18 6" xfId="8085" xr:uid="{00000000-0005-0000-0000-0000C6250000}"/>
    <cellStyle name="Input 18 6 2" xfId="20686" xr:uid="{00000000-0005-0000-0000-0000C7250000}"/>
    <cellStyle name="Input 18 60" xfId="8086" xr:uid="{00000000-0005-0000-0000-0000C8250000}"/>
    <cellStyle name="Input 18 60 2" xfId="20687" xr:uid="{00000000-0005-0000-0000-0000C9250000}"/>
    <cellStyle name="Input 18 61" xfId="8087" xr:uid="{00000000-0005-0000-0000-0000CA250000}"/>
    <cellStyle name="Input 18 61 2" xfId="20688" xr:uid="{00000000-0005-0000-0000-0000CB250000}"/>
    <cellStyle name="Input 18 62" xfId="8088" xr:uid="{00000000-0005-0000-0000-0000CC250000}"/>
    <cellStyle name="Input 18 62 2" xfId="20689" xr:uid="{00000000-0005-0000-0000-0000CD250000}"/>
    <cellStyle name="Input 18 63" xfId="8089" xr:uid="{00000000-0005-0000-0000-0000CE250000}"/>
    <cellStyle name="Input 18 63 2" xfId="20690" xr:uid="{00000000-0005-0000-0000-0000CF250000}"/>
    <cellStyle name="Input 18 64" xfId="8090" xr:uid="{00000000-0005-0000-0000-0000D0250000}"/>
    <cellStyle name="Input 18 64 2" xfId="20691" xr:uid="{00000000-0005-0000-0000-0000D1250000}"/>
    <cellStyle name="Input 18 65" xfId="8091" xr:uid="{00000000-0005-0000-0000-0000D2250000}"/>
    <cellStyle name="Input 18 65 2" xfId="20692" xr:uid="{00000000-0005-0000-0000-0000D3250000}"/>
    <cellStyle name="Input 18 66" xfId="8092" xr:uid="{00000000-0005-0000-0000-0000D4250000}"/>
    <cellStyle name="Input 18 66 2" xfId="20693" xr:uid="{00000000-0005-0000-0000-0000D5250000}"/>
    <cellStyle name="Input 18 67" xfId="14082" xr:uid="{00000000-0005-0000-0000-0000D6250000}"/>
    <cellStyle name="Input 18 7" xfId="8093" xr:uid="{00000000-0005-0000-0000-0000D7250000}"/>
    <cellStyle name="Input 18 7 2" xfId="20694" xr:uid="{00000000-0005-0000-0000-0000D8250000}"/>
    <cellStyle name="Input 18 8" xfId="8094" xr:uid="{00000000-0005-0000-0000-0000D9250000}"/>
    <cellStyle name="Input 18 8 2" xfId="20695" xr:uid="{00000000-0005-0000-0000-0000DA250000}"/>
    <cellStyle name="Input 18 9" xfId="8095" xr:uid="{00000000-0005-0000-0000-0000DB250000}"/>
    <cellStyle name="Input 18 9 2" xfId="20696" xr:uid="{00000000-0005-0000-0000-0000DC250000}"/>
    <cellStyle name="Input 19" xfId="2660" xr:uid="{00000000-0005-0000-0000-0000DD250000}"/>
    <cellStyle name="Input 19 2" xfId="2661" xr:uid="{00000000-0005-0000-0000-0000DE250000}"/>
    <cellStyle name="Input 19 3" xfId="17375" xr:uid="{00000000-0005-0000-0000-0000DF250000}"/>
    <cellStyle name="Input 2" xfId="2662" xr:uid="{00000000-0005-0000-0000-0000E0250000}"/>
    <cellStyle name="Input 2 2" xfId="2663" xr:uid="{00000000-0005-0000-0000-0000E1250000}"/>
    <cellStyle name="Input 2 2 10" xfId="8097" xr:uid="{00000000-0005-0000-0000-0000E2250000}"/>
    <cellStyle name="Input 2 2 10 2" xfId="20698" xr:uid="{00000000-0005-0000-0000-0000E3250000}"/>
    <cellStyle name="Input 2 2 11" xfId="8098" xr:uid="{00000000-0005-0000-0000-0000E4250000}"/>
    <cellStyle name="Input 2 2 11 2" xfId="20699" xr:uid="{00000000-0005-0000-0000-0000E5250000}"/>
    <cellStyle name="Input 2 2 12" xfId="8099" xr:uid="{00000000-0005-0000-0000-0000E6250000}"/>
    <cellStyle name="Input 2 2 12 2" xfId="20700" xr:uid="{00000000-0005-0000-0000-0000E7250000}"/>
    <cellStyle name="Input 2 2 13" xfId="8100" xr:uid="{00000000-0005-0000-0000-0000E8250000}"/>
    <cellStyle name="Input 2 2 13 2" xfId="20701" xr:uid="{00000000-0005-0000-0000-0000E9250000}"/>
    <cellStyle name="Input 2 2 14" xfId="8101" xr:uid="{00000000-0005-0000-0000-0000EA250000}"/>
    <cellStyle name="Input 2 2 14 2" xfId="20702" xr:uid="{00000000-0005-0000-0000-0000EB250000}"/>
    <cellStyle name="Input 2 2 15" xfId="8102" xr:uid="{00000000-0005-0000-0000-0000EC250000}"/>
    <cellStyle name="Input 2 2 15 2" xfId="20703" xr:uid="{00000000-0005-0000-0000-0000ED250000}"/>
    <cellStyle name="Input 2 2 16" xfId="8103" xr:uid="{00000000-0005-0000-0000-0000EE250000}"/>
    <cellStyle name="Input 2 2 16 2" xfId="20704" xr:uid="{00000000-0005-0000-0000-0000EF250000}"/>
    <cellStyle name="Input 2 2 17" xfId="8104" xr:uid="{00000000-0005-0000-0000-0000F0250000}"/>
    <cellStyle name="Input 2 2 17 2" xfId="20705" xr:uid="{00000000-0005-0000-0000-0000F1250000}"/>
    <cellStyle name="Input 2 2 18" xfId="8105" xr:uid="{00000000-0005-0000-0000-0000F2250000}"/>
    <cellStyle name="Input 2 2 18 2" xfId="20706" xr:uid="{00000000-0005-0000-0000-0000F3250000}"/>
    <cellStyle name="Input 2 2 19" xfId="8106" xr:uid="{00000000-0005-0000-0000-0000F4250000}"/>
    <cellStyle name="Input 2 2 19 2" xfId="20707" xr:uid="{00000000-0005-0000-0000-0000F5250000}"/>
    <cellStyle name="Input 2 2 2" xfId="8107" xr:uid="{00000000-0005-0000-0000-0000F6250000}"/>
    <cellStyle name="Input 2 2 2 2" xfId="18133" xr:uid="{00000000-0005-0000-0000-0000F7250000}"/>
    <cellStyle name="Input 2 2 2 3" xfId="20708" xr:uid="{00000000-0005-0000-0000-0000F8250000}"/>
    <cellStyle name="Input 2 2 20" xfId="8108" xr:uid="{00000000-0005-0000-0000-0000F9250000}"/>
    <cellStyle name="Input 2 2 20 2" xfId="20709" xr:uid="{00000000-0005-0000-0000-0000FA250000}"/>
    <cellStyle name="Input 2 2 21" xfId="8109" xr:uid="{00000000-0005-0000-0000-0000FB250000}"/>
    <cellStyle name="Input 2 2 21 2" xfId="20710" xr:uid="{00000000-0005-0000-0000-0000FC250000}"/>
    <cellStyle name="Input 2 2 22" xfId="8110" xr:uid="{00000000-0005-0000-0000-0000FD250000}"/>
    <cellStyle name="Input 2 2 22 2" xfId="20711" xr:uid="{00000000-0005-0000-0000-0000FE250000}"/>
    <cellStyle name="Input 2 2 23" xfId="8111" xr:uid="{00000000-0005-0000-0000-0000FF250000}"/>
    <cellStyle name="Input 2 2 23 2" xfId="20712" xr:uid="{00000000-0005-0000-0000-000000260000}"/>
    <cellStyle name="Input 2 2 24" xfId="8112" xr:uid="{00000000-0005-0000-0000-000001260000}"/>
    <cellStyle name="Input 2 2 24 2" xfId="20713" xr:uid="{00000000-0005-0000-0000-000002260000}"/>
    <cellStyle name="Input 2 2 25" xfId="8113" xr:uid="{00000000-0005-0000-0000-000003260000}"/>
    <cellStyle name="Input 2 2 25 2" xfId="20714" xr:uid="{00000000-0005-0000-0000-000004260000}"/>
    <cellStyle name="Input 2 2 26" xfId="8114" xr:uid="{00000000-0005-0000-0000-000005260000}"/>
    <cellStyle name="Input 2 2 26 2" xfId="20715" xr:uid="{00000000-0005-0000-0000-000006260000}"/>
    <cellStyle name="Input 2 2 27" xfId="8115" xr:uid="{00000000-0005-0000-0000-000007260000}"/>
    <cellStyle name="Input 2 2 27 2" xfId="20716" xr:uid="{00000000-0005-0000-0000-000008260000}"/>
    <cellStyle name="Input 2 2 28" xfId="8116" xr:uid="{00000000-0005-0000-0000-000009260000}"/>
    <cellStyle name="Input 2 2 28 2" xfId="20717" xr:uid="{00000000-0005-0000-0000-00000A260000}"/>
    <cellStyle name="Input 2 2 29" xfId="8117" xr:uid="{00000000-0005-0000-0000-00000B260000}"/>
    <cellStyle name="Input 2 2 29 2" xfId="20718" xr:uid="{00000000-0005-0000-0000-00000C260000}"/>
    <cellStyle name="Input 2 2 3" xfId="8118" xr:uid="{00000000-0005-0000-0000-00000D260000}"/>
    <cellStyle name="Input 2 2 3 2" xfId="20719" xr:uid="{00000000-0005-0000-0000-00000E260000}"/>
    <cellStyle name="Input 2 2 30" xfId="8119" xr:uid="{00000000-0005-0000-0000-00000F260000}"/>
    <cellStyle name="Input 2 2 30 2" xfId="20720" xr:uid="{00000000-0005-0000-0000-000010260000}"/>
    <cellStyle name="Input 2 2 31" xfId="8120" xr:uid="{00000000-0005-0000-0000-000011260000}"/>
    <cellStyle name="Input 2 2 31 2" xfId="20721" xr:uid="{00000000-0005-0000-0000-000012260000}"/>
    <cellStyle name="Input 2 2 32" xfId="8121" xr:uid="{00000000-0005-0000-0000-000013260000}"/>
    <cellStyle name="Input 2 2 32 2" xfId="20722" xr:uid="{00000000-0005-0000-0000-000014260000}"/>
    <cellStyle name="Input 2 2 33" xfId="8122" xr:uid="{00000000-0005-0000-0000-000015260000}"/>
    <cellStyle name="Input 2 2 33 2" xfId="20723" xr:uid="{00000000-0005-0000-0000-000016260000}"/>
    <cellStyle name="Input 2 2 34" xfId="8123" xr:uid="{00000000-0005-0000-0000-000017260000}"/>
    <cellStyle name="Input 2 2 34 2" xfId="20724" xr:uid="{00000000-0005-0000-0000-000018260000}"/>
    <cellStyle name="Input 2 2 35" xfId="8124" xr:uid="{00000000-0005-0000-0000-000019260000}"/>
    <cellStyle name="Input 2 2 35 2" xfId="20725" xr:uid="{00000000-0005-0000-0000-00001A260000}"/>
    <cellStyle name="Input 2 2 36" xfId="8125" xr:uid="{00000000-0005-0000-0000-00001B260000}"/>
    <cellStyle name="Input 2 2 36 2" xfId="20726" xr:uid="{00000000-0005-0000-0000-00001C260000}"/>
    <cellStyle name="Input 2 2 37" xfId="8126" xr:uid="{00000000-0005-0000-0000-00001D260000}"/>
    <cellStyle name="Input 2 2 37 2" xfId="20727" xr:uid="{00000000-0005-0000-0000-00001E260000}"/>
    <cellStyle name="Input 2 2 38" xfId="8127" xr:uid="{00000000-0005-0000-0000-00001F260000}"/>
    <cellStyle name="Input 2 2 38 2" xfId="20728" xr:uid="{00000000-0005-0000-0000-000020260000}"/>
    <cellStyle name="Input 2 2 39" xfId="8128" xr:uid="{00000000-0005-0000-0000-000021260000}"/>
    <cellStyle name="Input 2 2 39 2" xfId="20729" xr:uid="{00000000-0005-0000-0000-000022260000}"/>
    <cellStyle name="Input 2 2 4" xfId="8129" xr:uid="{00000000-0005-0000-0000-000023260000}"/>
    <cellStyle name="Input 2 2 4 2" xfId="20730" xr:uid="{00000000-0005-0000-0000-000024260000}"/>
    <cellStyle name="Input 2 2 40" xfId="8130" xr:uid="{00000000-0005-0000-0000-000025260000}"/>
    <cellStyle name="Input 2 2 40 2" xfId="20731" xr:uid="{00000000-0005-0000-0000-000026260000}"/>
    <cellStyle name="Input 2 2 41" xfId="8131" xr:uid="{00000000-0005-0000-0000-000027260000}"/>
    <cellStyle name="Input 2 2 41 2" xfId="20732" xr:uid="{00000000-0005-0000-0000-000028260000}"/>
    <cellStyle name="Input 2 2 42" xfId="8132" xr:uid="{00000000-0005-0000-0000-000029260000}"/>
    <cellStyle name="Input 2 2 42 2" xfId="20733" xr:uid="{00000000-0005-0000-0000-00002A260000}"/>
    <cellStyle name="Input 2 2 43" xfId="8133" xr:uid="{00000000-0005-0000-0000-00002B260000}"/>
    <cellStyle name="Input 2 2 43 2" xfId="20734" xr:uid="{00000000-0005-0000-0000-00002C260000}"/>
    <cellStyle name="Input 2 2 44" xfId="8134" xr:uid="{00000000-0005-0000-0000-00002D260000}"/>
    <cellStyle name="Input 2 2 44 2" xfId="20735" xr:uid="{00000000-0005-0000-0000-00002E260000}"/>
    <cellStyle name="Input 2 2 45" xfId="8135" xr:uid="{00000000-0005-0000-0000-00002F260000}"/>
    <cellStyle name="Input 2 2 45 2" xfId="20736" xr:uid="{00000000-0005-0000-0000-000030260000}"/>
    <cellStyle name="Input 2 2 46" xfId="8136" xr:uid="{00000000-0005-0000-0000-000031260000}"/>
    <cellStyle name="Input 2 2 46 2" xfId="20737" xr:uid="{00000000-0005-0000-0000-000032260000}"/>
    <cellStyle name="Input 2 2 47" xfId="8137" xr:uid="{00000000-0005-0000-0000-000033260000}"/>
    <cellStyle name="Input 2 2 47 2" xfId="20738" xr:uid="{00000000-0005-0000-0000-000034260000}"/>
    <cellStyle name="Input 2 2 48" xfId="8138" xr:uid="{00000000-0005-0000-0000-000035260000}"/>
    <cellStyle name="Input 2 2 48 2" xfId="20739" xr:uid="{00000000-0005-0000-0000-000036260000}"/>
    <cellStyle name="Input 2 2 49" xfId="8139" xr:uid="{00000000-0005-0000-0000-000037260000}"/>
    <cellStyle name="Input 2 2 49 2" xfId="20740" xr:uid="{00000000-0005-0000-0000-000038260000}"/>
    <cellStyle name="Input 2 2 5" xfId="8140" xr:uid="{00000000-0005-0000-0000-000039260000}"/>
    <cellStyle name="Input 2 2 5 2" xfId="20741" xr:uid="{00000000-0005-0000-0000-00003A260000}"/>
    <cellStyle name="Input 2 2 50" xfId="8141" xr:uid="{00000000-0005-0000-0000-00003B260000}"/>
    <cellStyle name="Input 2 2 50 2" xfId="20742" xr:uid="{00000000-0005-0000-0000-00003C260000}"/>
    <cellStyle name="Input 2 2 51" xfId="8142" xr:uid="{00000000-0005-0000-0000-00003D260000}"/>
    <cellStyle name="Input 2 2 51 2" xfId="20743" xr:uid="{00000000-0005-0000-0000-00003E260000}"/>
    <cellStyle name="Input 2 2 52" xfId="8143" xr:uid="{00000000-0005-0000-0000-00003F260000}"/>
    <cellStyle name="Input 2 2 52 2" xfId="20744" xr:uid="{00000000-0005-0000-0000-000040260000}"/>
    <cellStyle name="Input 2 2 53" xfId="8144" xr:uid="{00000000-0005-0000-0000-000041260000}"/>
    <cellStyle name="Input 2 2 53 2" xfId="20745" xr:uid="{00000000-0005-0000-0000-000042260000}"/>
    <cellStyle name="Input 2 2 54" xfId="8145" xr:uid="{00000000-0005-0000-0000-000043260000}"/>
    <cellStyle name="Input 2 2 54 2" xfId="20746" xr:uid="{00000000-0005-0000-0000-000044260000}"/>
    <cellStyle name="Input 2 2 55" xfId="8146" xr:uid="{00000000-0005-0000-0000-000045260000}"/>
    <cellStyle name="Input 2 2 55 2" xfId="20747" xr:uid="{00000000-0005-0000-0000-000046260000}"/>
    <cellStyle name="Input 2 2 56" xfId="8147" xr:uid="{00000000-0005-0000-0000-000047260000}"/>
    <cellStyle name="Input 2 2 56 2" xfId="20748" xr:uid="{00000000-0005-0000-0000-000048260000}"/>
    <cellStyle name="Input 2 2 57" xfId="8148" xr:uid="{00000000-0005-0000-0000-000049260000}"/>
    <cellStyle name="Input 2 2 57 2" xfId="20749" xr:uid="{00000000-0005-0000-0000-00004A260000}"/>
    <cellStyle name="Input 2 2 58" xfId="8149" xr:uid="{00000000-0005-0000-0000-00004B260000}"/>
    <cellStyle name="Input 2 2 58 2" xfId="20750" xr:uid="{00000000-0005-0000-0000-00004C260000}"/>
    <cellStyle name="Input 2 2 59" xfId="8150" xr:uid="{00000000-0005-0000-0000-00004D260000}"/>
    <cellStyle name="Input 2 2 59 2" xfId="20751" xr:uid="{00000000-0005-0000-0000-00004E260000}"/>
    <cellStyle name="Input 2 2 6" xfId="8151" xr:uid="{00000000-0005-0000-0000-00004F260000}"/>
    <cellStyle name="Input 2 2 6 2" xfId="20752" xr:uid="{00000000-0005-0000-0000-000050260000}"/>
    <cellStyle name="Input 2 2 60" xfId="8152" xr:uid="{00000000-0005-0000-0000-000051260000}"/>
    <cellStyle name="Input 2 2 60 2" xfId="20753" xr:uid="{00000000-0005-0000-0000-000052260000}"/>
    <cellStyle name="Input 2 2 61" xfId="8153" xr:uid="{00000000-0005-0000-0000-000053260000}"/>
    <cellStyle name="Input 2 2 61 2" xfId="20754" xr:uid="{00000000-0005-0000-0000-000054260000}"/>
    <cellStyle name="Input 2 2 62" xfId="8154" xr:uid="{00000000-0005-0000-0000-000055260000}"/>
    <cellStyle name="Input 2 2 62 2" xfId="20755" xr:uid="{00000000-0005-0000-0000-000056260000}"/>
    <cellStyle name="Input 2 2 63" xfId="8155" xr:uid="{00000000-0005-0000-0000-000057260000}"/>
    <cellStyle name="Input 2 2 63 2" xfId="20756" xr:uid="{00000000-0005-0000-0000-000058260000}"/>
    <cellStyle name="Input 2 2 64" xfId="8156" xr:uid="{00000000-0005-0000-0000-000059260000}"/>
    <cellStyle name="Input 2 2 64 2" xfId="20757" xr:uid="{00000000-0005-0000-0000-00005A260000}"/>
    <cellStyle name="Input 2 2 65" xfId="8157" xr:uid="{00000000-0005-0000-0000-00005B260000}"/>
    <cellStyle name="Input 2 2 65 2" xfId="20758" xr:uid="{00000000-0005-0000-0000-00005C260000}"/>
    <cellStyle name="Input 2 2 66" xfId="8158" xr:uid="{00000000-0005-0000-0000-00005D260000}"/>
    <cellStyle name="Input 2 2 66 2" xfId="20759" xr:uid="{00000000-0005-0000-0000-00005E260000}"/>
    <cellStyle name="Input 2 2 67" xfId="8096" xr:uid="{00000000-0005-0000-0000-00005F260000}"/>
    <cellStyle name="Input 2 2 67 2" xfId="20697" xr:uid="{00000000-0005-0000-0000-000060260000}"/>
    <cellStyle name="Input 2 2 7" xfId="8159" xr:uid="{00000000-0005-0000-0000-000061260000}"/>
    <cellStyle name="Input 2 2 7 2" xfId="20760" xr:uid="{00000000-0005-0000-0000-000062260000}"/>
    <cellStyle name="Input 2 2 8" xfId="8160" xr:uid="{00000000-0005-0000-0000-000063260000}"/>
    <cellStyle name="Input 2 2 8 2" xfId="20761" xr:uid="{00000000-0005-0000-0000-000064260000}"/>
    <cellStyle name="Input 2 2 9" xfId="8161" xr:uid="{00000000-0005-0000-0000-000065260000}"/>
    <cellStyle name="Input 2 2 9 2" xfId="20762" xr:uid="{00000000-0005-0000-0000-000066260000}"/>
    <cellStyle name="Input 2 3" xfId="2664" xr:uid="{00000000-0005-0000-0000-000067260000}"/>
    <cellStyle name="Input 2 4" xfId="17298" xr:uid="{00000000-0005-0000-0000-000068260000}"/>
    <cellStyle name="Input 2 5" xfId="14083" xr:uid="{00000000-0005-0000-0000-000069260000}"/>
    <cellStyle name="Input 20" xfId="2665" xr:uid="{00000000-0005-0000-0000-00006A260000}"/>
    <cellStyle name="Input 20 2" xfId="2666" xr:uid="{00000000-0005-0000-0000-00006B260000}"/>
    <cellStyle name="Input 21" xfId="2667" xr:uid="{00000000-0005-0000-0000-00006C260000}"/>
    <cellStyle name="Input 21 2" xfId="2668" xr:uid="{00000000-0005-0000-0000-00006D260000}"/>
    <cellStyle name="Input 22" xfId="2669" xr:uid="{00000000-0005-0000-0000-00006E260000}"/>
    <cellStyle name="Input 22 2" xfId="2670" xr:uid="{00000000-0005-0000-0000-00006F260000}"/>
    <cellStyle name="Input 23" xfId="2671" xr:uid="{00000000-0005-0000-0000-000070260000}"/>
    <cellStyle name="Input 23 2" xfId="2672" xr:uid="{00000000-0005-0000-0000-000071260000}"/>
    <cellStyle name="Input 24" xfId="2673" xr:uid="{00000000-0005-0000-0000-000072260000}"/>
    <cellStyle name="Input 3" xfId="2674" xr:uid="{00000000-0005-0000-0000-000073260000}"/>
    <cellStyle name="Input 3 10" xfId="8162" xr:uid="{00000000-0005-0000-0000-000074260000}"/>
    <cellStyle name="Input 3 10 2" xfId="20763" xr:uid="{00000000-0005-0000-0000-000075260000}"/>
    <cellStyle name="Input 3 11" xfId="8163" xr:uid="{00000000-0005-0000-0000-000076260000}"/>
    <cellStyle name="Input 3 11 2" xfId="20764" xr:uid="{00000000-0005-0000-0000-000077260000}"/>
    <cellStyle name="Input 3 12" xfId="8164" xr:uid="{00000000-0005-0000-0000-000078260000}"/>
    <cellStyle name="Input 3 12 2" xfId="20765" xr:uid="{00000000-0005-0000-0000-000079260000}"/>
    <cellStyle name="Input 3 13" xfId="8165" xr:uid="{00000000-0005-0000-0000-00007A260000}"/>
    <cellStyle name="Input 3 13 2" xfId="20766" xr:uid="{00000000-0005-0000-0000-00007B260000}"/>
    <cellStyle name="Input 3 14" xfId="8166" xr:uid="{00000000-0005-0000-0000-00007C260000}"/>
    <cellStyle name="Input 3 14 2" xfId="20767" xr:uid="{00000000-0005-0000-0000-00007D260000}"/>
    <cellStyle name="Input 3 15" xfId="8167" xr:uid="{00000000-0005-0000-0000-00007E260000}"/>
    <cellStyle name="Input 3 15 2" xfId="20768" xr:uid="{00000000-0005-0000-0000-00007F260000}"/>
    <cellStyle name="Input 3 16" xfId="8168" xr:uid="{00000000-0005-0000-0000-000080260000}"/>
    <cellStyle name="Input 3 16 2" xfId="20769" xr:uid="{00000000-0005-0000-0000-000081260000}"/>
    <cellStyle name="Input 3 17" xfId="8169" xr:uid="{00000000-0005-0000-0000-000082260000}"/>
    <cellStyle name="Input 3 17 2" xfId="20770" xr:uid="{00000000-0005-0000-0000-000083260000}"/>
    <cellStyle name="Input 3 18" xfId="8170" xr:uid="{00000000-0005-0000-0000-000084260000}"/>
    <cellStyle name="Input 3 18 2" xfId="20771" xr:uid="{00000000-0005-0000-0000-000085260000}"/>
    <cellStyle name="Input 3 19" xfId="8171" xr:uid="{00000000-0005-0000-0000-000086260000}"/>
    <cellStyle name="Input 3 19 2" xfId="20772" xr:uid="{00000000-0005-0000-0000-000087260000}"/>
    <cellStyle name="Input 3 2" xfId="2675" xr:uid="{00000000-0005-0000-0000-000088260000}"/>
    <cellStyle name="Input 3 2 2" xfId="8172" xr:uid="{00000000-0005-0000-0000-000089260000}"/>
    <cellStyle name="Input 3 2 2 2" xfId="20773" xr:uid="{00000000-0005-0000-0000-00008A260000}"/>
    <cellStyle name="Input 3 20" xfId="8173" xr:uid="{00000000-0005-0000-0000-00008B260000}"/>
    <cellStyle name="Input 3 20 2" xfId="20774" xr:uid="{00000000-0005-0000-0000-00008C260000}"/>
    <cellStyle name="Input 3 21" xfId="8174" xr:uid="{00000000-0005-0000-0000-00008D260000}"/>
    <cellStyle name="Input 3 21 2" xfId="20775" xr:uid="{00000000-0005-0000-0000-00008E260000}"/>
    <cellStyle name="Input 3 22" xfId="8175" xr:uid="{00000000-0005-0000-0000-00008F260000}"/>
    <cellStyle name="Input 3 22 2" xfId="20776" xr:uid="{00000000-0005-0000-0000-000090260000}"/>
    <cellStyle name="Input 3 23" xfId="8176" xr:uid="{00000000-0005-0000-0000-000091260000}"/>
    <cellStyle name="Input 3 23 2" xfId="20777" xr:uid="{00000000-0005-0000-0000-000092260000}"/>
    <cellStyle name="Input 3 24" xfId="8177" xr:uid="{00000000-0005-0000-0000-000093260000}"/>
    <cellStyle name="Input 3 24 2" xfId="20778" xr:uid="{00000000-0005-0000-0000-000094260000}"/>
    <cellStyle name="Input 3 25" xfId="8178" xr:uid="{00000000-0005-0000-0000-000095260000}"/>
    <cellStyle name="Input 3 25 2" xfId="20779" xr:uid="{00000000-0005-0000-0000-000096260000}"/>
    <cellStyle name="Input 3 26" xfId="8179" xr:uid="{00000000-0005-0000-0000-000097260000}"/>
    <cellStyle name="Input 3 26 2" xfId="20780" xr:uid="{00000000-0005-0000-0000-000098260000}"/>
    <cellStyle name="Input 3 27" xfId="8180" xr:uid="{00000000-0005-0000-0000-000099260000}"/>
    <cellStyle name="Input 3 27 2" xfId="20781" xr:uid="{00000000-0005-0000-0000-00009A260000}"/>
    <cellStyle name="Input 3 28" xfId="8181" xr:uid="{00000000-0005-0000-0000-00009B260000}"/>
    <cellStyle name="Input 3 28 2" xfId="20782" xr:uid="{00000000-0005-0000-0000-00009C260000}"/>
    <cellStyle name="Input 3 29" xfId="8182" xr:uid="{00000000-0005-0000-0000-00009D260000}"/>
    <cellStyle name="Input 3 29 2" xfId="20783" xr:uid="{00000000-0005-0000-0000-00009E260000}"/>
    <cellStyle name="Input 3 3" xfId="2676" xr:uid="{00000000-0005-0000-0000-00009F260000}"/>
    <cellStyle name="Input 3 3 2" xfId="8183" xr:uid="{00000000-0005-0000-0000-0000A0260000}"/>
    <cellStyle name="Input 3 3 2 2" xfId="20784" xr:uid="{00000000-0005-0000-0000-0000A1260000}"/>
    <cellStyle name="Input 3 30" xfId="8184" xr:uid="{00000000-0005-0000-0000-0000A2260000}"/>
    <cellStyle name="Input 3 30 2" xfId="20785" xr:uid="{00000000-0005-0000-0000-0000A3260000}"/>
    <cellStyle name="Input 3 31" xfId="8185" xr:uid="{00000000-0005-0000-0000-0000A4260000}"/>
    <cellStyle name="Input 3 31 2" xfId="20786" xr:uid="{00000000-0005-0000-0000-0000A5260000}"/>
    <cellStyle name="Input 3 32" xfId="8186" xr:uid="{00000000-0005-0000-0000-0000A6260000}"/>
    <cellStyle name="Input 3 32 2" xfId="20787" xr:uid="{00000000-0005-0000-0000-0000A7260000}"/>
    <cellStyle name="Input 3 33" xfId="8187" xr:uid="{00000000-0005-0000-0000-0000A8260000}"/>
    <cellStyle name="Input 3 33 2" xfId="20788" xr:uid="{00000000-0005-0000-0000-0000A9260000}"/>
    <cellStyle name="Input 3 34" xfId="8188" xr:uid="{00000000-0005-0000-0000-0000AA260000}"/>
    <cellStyle name="Input 3 34 2" xfId="20789" xr:uid="{00000000-0005-0000-0000-0000AB260000}"/>
    <cellStyle name="Input 3 35" xfId="8189" xr:uid="{00000000-0005-0000-0000-0000AC260000}"/>
    <cellStyle name="Input 3 35 2" xfId="20790" xr:uid="{00000000-0005-0000-0000-0000AD260000}"/>
    <cellStyle name="Input 3 36" xfId="8190" xr:uid="{00000000-0005-0000-0000-0000AE260000}"/>
    <cellStyle name="Input 3 36 2" xfId="20791" xr:uid="{00000000-0005-0000-0000-0000AF260000}"/>
    <cellStyle name="Input 3 37" xfId="8191" xr:uid="{00000000-0005-0000-0000-0000B0260000}"/>
    <cellStyle name="Input 3 37 2" xfId="20792" xr:uid="{00000000-0005-0000-0000-0000B1260000}"/>
    <cellStyle name="Input 3 38" xfId="8192" xr:uid="{00000000-0005-0000-0000-0000B2260000}"/>
    <cellStyle name="Input 3 38 2" xfId="20793" xr:uid="{00000000-0005-0000-0000-0000B3260000}"/>
    <cellStyle name="Input 3 39" xfId="8193" xr:uid="{00000000-0005-0000-0000-0000B4260000}"/>
    <cellStyle name="Input 3 39 2" xfId="20794" xr:uid="{00000000-0005-0000-0000-0000B5260000}"/>
    <cellStyle name="Input 3 4" xfId="8194" xr:uid="{00000000-0005-0000-0000-0000B6260000}"/>
    <cellStyle name="Input 3 4 2" xfId="18134" xr:uid="{00000000-0005-0000-0000-0000B7260000}"/>
    <cellStyle name="Input 3 4 3" xfId="20795" xr:uid="{00000000-0005-0000-0000-0000B8260000}"/>
    <cellStyle name="Input 3 40" xfId="8195" xr:uid="{00000000-0005-0000-0000-0000B9260000}"/>
    <cellStyle name="Input 3 40 2" xfId="20796" xr:uid="{00000000-0005-0000-0000-0000BA260000}"/>
    <cellStyle name="Input 3 41" xfId="8196" xr:uid="{00000000-0005-0000-0000-0000BB260000}"/>
    <cellStyle name="Input 3 41 2" xfId="20797" xr:uid="{00000000-0005-0000-0000-0000BC260000}"/>
    <cellStyle name="Input 3 42" xfId="8197" xr:uid="{00000000-0005-0000-0000-0000BD260000}"/>
    <cellStyle name="Input 3 42 2" xfId="20798" xr:uid="{00000000-0005-0000-0000-0000BE260000}"/>
    <cellStyle name="Input 3 43" xfId="8198" xr:uid="{00000000-0005-0000-0000-0000BF260000}"/>
    <cellStyle name="Input 3 43 2" xfId="20799" xr:uid="{00000000-0005-0000-0000-0000C0260000}"/>
    <cellStyle name="Input 3 44" xfId="8199" xr:uid="{00000000-0005-0000-0000-0000C1260000}"/>
    <cellStyle name="Input 3 44 2" xfId="20800" xr:uid="{00000000-0005-0000-0000-0000C2260000}"/>
    <cellStyle name="Input 3 45" xfId="8200" xr:uid="{00000000-0005-0000-0000-0000C3260000}"/>
    <cellStyle name="Input 3 45 2" xfId="20801" xr:uid="{00000000-0005-0000-0000-0000C4260000}"/>
    <cellStyle name="Input 3 46" xfId="8201" xr:uid="{00000000-0005-0000-0000-0000C5260000}"/>
    <cellStyle name="Input 3 46 2" xfId="20802" xr:uid="{00000000-0005-0000-0000-0000C6260000}"/>
    <cellStyle name="Input 3 47" xfId="8202" xr:uid="{00000000-0005-0000-0000-0000C7260000}"/>
    <cellStyle name="Input 3 47 2" xfId="20803" xr:uid="{00000000-0005-0000-0000-0000C8260000}"/>
    <cellStyle name="Input 3 48" xfId="8203" xr:uid="{00000000-0005-0000-0000-0000C9260000}"/>
    <cellStyle name="Input 3 48 2" xfId="20804" xr:uid="{00000000-0005-0000-0000-0000CA260000}"/>
    <cellStyle name="Input 3 49" xfId="8204" xr:uid="{00000000-0005-0000-0000-0000CB260000}"/>
    <cellStyle name="Input 3 49 2" xfId="20805" xr:uid="{00000000-0005-0000-0000-0000CC260000}"/>
    <cellStyle name="Input 3 5" xfId="8205" xr:uid="{00000000-0005-0000-0000-0000CD260000}"/>
    <cellStyle name="Input 3 5 2" xfId="20806" xr:uid="{00000000-0005-0000-0000-0000CE260000}"/>
    <cellStyle name="Input 3 50" xfId="8206" xr:uid="{00000000-0005-0000-0000-0000CF260000}"/>
    <cellStyle name="Input 3 50 2" xfId="20807" xr:uid="{00000000-0005-0000-0000-0000D0260000}"/>
    <cellStyle name="Input 3 51" xfId="8207" xr:uid="{00000000-0005-0000-0000-0000D1260000}"/>
    <cellStyle name="Input 3 51 2" xfId="20808" xr:uid="{00000000-0005-0000-0000-0000D2260000}"/>
    <cellStyle name="Input 3 52" xfId="8208" xr:uid="{00000000-0005-0000-0000-0000D3260000}"/>
    <cellStyle name="Input 3 52 2" xfId="20809" xr:uid="{00000000-0005-0000-0000-0000D4260000}"/>
    <cellStyle name="Input 3 53" xfId="8209" xr:uid="{00000000-0005-0000-0000-0000D5260000}"/>
    <cellStyle name="Input 3 53 2" xfId="20810" xr:uid="{00000000-0005-0000-0000-0000D6260000}"/>
    <cellStyle name="Input 3 54" xfId="8210" xr:uid="{00000000-0005-0000-0000-0000D7260000}"/>
    <cellStyle name="Input 3 54 2" xfId="20811" xr:uid="{00000000-0005-0000-0000-0000D8260000}"/>
    <cellStyle name="Input 3 55" xfId="8211" xr:uid="{00000000-0005-0000-0000-0000D9260000}"/>
    <cellStyle name="Input 3 55 2" xfId="20812" xr:uid="{00000000-0005-0000-0000-0000DA260000}"/>
    <cellStyle name="Input 3 56" xfId="8212" xr:uid="{00000000-0005-0000-0000-0000DB260000}"/>
    <cellStyle name="Input 3 56 2" xfId="20813" xr:uid="{00000000-0005-0000-0000-0000DC260000}"/>
    <cellStyle name="Input 3 57" xfId="8213" xr:uid="{00000000-0005-0000-0000-0000DD260000}"/>
    <cellStyle name="Input 3 57 2" xfId="20814" xr:uid="{00000000-0005-0000-0000-0000DE260000}"/>
    <cellStyle name="Input 3 58" xfId="8214" xr:uid="{00000000-0005-0000-0000-0000DF260000}"/>
    <cellStyle name="Input 3 58 2" xfId="20815" xr:uid="{00000000-0005-0000-0000-0000E0260000}"/>
    <cellStyle name="Input 3 59" xfId="8215" xr:uid="{00000000-0005-0000-0000-0000E1260000}"/>
    <cellStyle name="Input 3 59 2" xfId="20816" xr:uid="{00000000-0005-0000-0000-0000E2260000}"/>
    <cellStyle name="Input 3 6" xfId="8216" xr:uid="{00000000-0005-0000-0000-0000E3260000}"/>
    <cellStyle name="Input 3 6 2" xfId="20817" xr:uid="{00000000-0005-0000-0000-0000E4260000}"/>
    <cellStyle name="Input 3 60" xfId="8217" xr:uid="{00000000-0005-0000-0000-0000E5260000}"/>
    <cellStyle name="Input 3 60 2" xfId="20818" xr:uid="{00000000-0005-0000-0000-0000E6260000}"/>
    <cellStyle name="Input 3 61" xfId="8218" xr:uid="{00000000-0005-0000-0000-0000E7260000}"/>
    <cellStyle name="Input 3 61 2" xfId="20819" xr:uid="{00000000-0005-0000-0000-0000E8260000}"/>
    <cellStyle name="Input 3 62" xfId="8219" xr:uid="{00000000-0005-0000-0000-0000E9260000}"/>
    <cellStyle name="Input 3 62 2" xfId="20820" xr:uid="{00000000-0005-0000-0000-0000EA260000}"/>
    <cellStyle name="Input 3 63" xfId="8220" xr:uid="{00000000-0005-0000-0000-0000EB260000}"/>
    <cellStyle name="Input 3 63 2" xfId="20821" xr:uid="{00000000-0005-0000-0000-0000EC260000}"/>
    <cellStyle name="Input 3 64" xfId="8221" xr:uid="{00000000-0005-0000-0000-0000ED260000}"/>
    <cellStyle name="Input 3 64 2" xfId="20822" xr:uid="{00000000-0005-0000-0000-0000EE260000}"/>
    <cellStyle name="Input 3 65" xfId="8222" xr:uid="{00000000-0005-0000-0000-0000EF260000}"/>
    <cellStyle name="Input 3 65 2" xfId="20823" xr:uid="{00000000-0005-0000-0000-0000F0260000}"/>
    <cellStyle name="Input 3 66" xfId="8223" xr:uid="{00000000-0005-0000-0000-0000F1260000}"/>
    <cellStyle name="Input 3 66 2" xfId="20824" xr:uid="{00000000-0005-0000-0000-0000F2260000}"/>
    <cellStyle name="Input 3 67" xfId="14084" xr:uid="{00000000-0005-0000-0000-0000F3260000}"/>
    <cellStyle name="Input 3 7" xfId="8224" xr:uid="{00000000-0005-0000-0000-0000F4260000}"/>
    <cellStyle name="Input 3 7 2" xfId="20825" xr:uid="{00000000-0005-0000-0000-0000F5260000}"/>
    <cellStyle name="Input 3 8" xfId="8225" xr:uid="{00000000-0005-0000-0000-0000F6260000}"/>
    <cellStyle name="Input 3 8 2" xfId="20826" xr:uid="{00000000-0005-0000-0000-0000F7260000}"/>
    <cellStyle name="Input 3 9" xfId="8226" xr:uid="{00000000-0005-0000-0000-0000F8260000}"/>
    <cellStyle name="Input 3 9 2" xfId="20827" xr:uid="{00000000-0005-0000-0000-0000F9260000}"/>
    <cellStyle name="Input 4" xfId="2677" xr:uid="{00000000-0005-0000-0000-0000FA260000}"/>
    <cellStyle name="Input 4 10" xfId="8227" xr:uid="{00000000-0005-0000-0000-0000FB260000}"/>
    <cellStyle name="Input 4 10 2" xfId="20828" xr:uid="{00000000-0005-0000-0000-0000FC260000}"/>
    <cellStyle name="Input 4 11" xfId="8228" xr:uid="{00000000-0005-0000-0000-0000FD260000}"/>
    <cellStyle name="Input 4 11 2" xfId="20829" xr:uid="{00000000-0005-0000-0000-0000FE260000}"/>
    <cellStyle name="Input 4 12" xfId="8229" xr:uid="{00000000-0005-0000-0000-0000FF260000}"/>
    <cellStyle name="Input 4 12 2" xfId="20830" xr:uid="{00000000-0005-0000-0000-000000270000}"/>
    <cellStyle name="Input 4 13" xfId="8230" xr:uid="{00000000-0005-0000-0000-000001270000}"/>
    <cellStyle name="Input 4 13 2" xfId="20831" xr:uid="{00000000-0005-0000-0000-000002270000}"/>
    <cellStyle name="Input 4 14" xfId="8231" xr:uid="{00000000-0005-0000-0000-000003270000}"/>
    <cellStyle name="Input 4 14 2" xfId="20832" xr:uid="{00000000-0005-0000-0000-000004270000}"/>
    <cellStyle name="Input 4 15" xfId="8232" xr:uid="{00000000-0005-0000-0000-000005270000}"/>
    <cellStyle name="Input 4 15 2" xfId="20833" xr:uid="{00000000-0005-0000-0000-000006270000}"/>
    <cellStyle name="Input 4 16" xfId="8233" xr:uid="{00000000-0005-0000-0000-000007270000}"/>
    <cellStyle name="Input 4 16 2" xfId="20834" xr:uid="{00000000-0005-0000-0000-000008270000}"/>
    <cellStyle name="Input 4 17" xfId="8234" xr:uid="{00000000-0005-0000-0000-000009270000}"/>
    <cellStyle name="Input 4 17 2" xfId="20835" xr:uid="{00000000-0005-0000-0000-00000A270000}"/>
    <cellStyle name="Input 4 18" xfId="8235" xr:uid="{00000000-0005-0000-0000-00000B270000}"/>
    <cellStyle name="Input 4 18 2" xfId="20836" xr:uid="{00000000-0005-0000-0000-00000C270000}"/>
    <cellStyle name="Input 4 19" xfId="8236" xr:uid="{00000000-0005-0000-0000-00000D270000}"/>
    <cellStyle name="Input 4 19 2" xfId="20837" xr:uid="{00000000-0005-0000-0000-00000E270000}"/>
    <cellStyle name="Input 4 2" xfId="2678" xr:uid="{00000000-0005-0000-0000-00000F270000}"/>
    <cellStyle name="Input 4 2 2" xfId="8237" xr:uid="{00000000-0005-0000-0000-000010270000}"/>
    <cellStyle name="Input 4 2 2 2" xfId="20838" xr:uid="{00000000-0005-0000-0000-000011270000}"/>
    <cellStyle name="Input 4 20" xfId="8238" xr:uid="{00000000-0005-0000-0000-000012270000}"/>
    <cellStyle name="Input 4 20 2" xfId="20839" xr:uid="{00000000-0005-0000-0000-000013270000}"/>
    <cellStyle name="Input 4 21" xfId="8239" xr:uid="{00000000-0005-0000-0000-000014270000}"/>
    <cellStyle name="Input 4 21 2" xfId="20840" xr:uid="{00000000-0005-0000-0000-000015270000}"/>
    <cellStyle name="Input 4 22" xfId="8240" xr:uid="{00000000-0005-0000-0000-000016270000}"/>
    <cellStyle name="Input 4 22 2" xfId="20841" xr:uid="{00000000-0005-0000-0000-000017270000}"/>
    <cellStyle name="Input 4 23" xfId="8241" xr:uid="{00000000-0005-0000-0000-000018270000}"/>
    <cellStyle name="Input 4 23 2" xfId="20842" xr:uid="{00000000-0005-0000-0000-000019270000}"/>
    <cellStyle name="Input 4 24" xfId="8242" xr:uid="{00000000-0005-0000-0000-00001A270000}"/>
    <cellStyle name="Input 4 24 2" xfId="20843" xr:uid="{00000000-0005-0000-0000-00001B270000}"/>
    <cellStyle name="Input 4 25" xfId="8243" xr:uid="{00000000-0005-0000-0000-00001C270000}"/>
    <cellStyle name="Input 4 25 2" xfId="20844" xr:uid="{00000000-0005-0000-0000-00001D270000}"/>
    <cellStyle name="Input 4 26" xfId="8244" xr:uid="{00000000-0005-0000-0000-00001E270000}"/>
    <cellStyle name="Input 4 26 2" xfId="20845" xr:uid="{00000000-0005-0000-0000-00001F270000}"/>
    <cellStyle name="Input 4 27" xfId="8245" xr:uid="{00000000-0005-0000-0000-000020270000}"/>
    <cellStyle name="Input 4 27 2" xfId="20846" xr:uid="{00000000-0005-0000-0000-000021270000}"/>
    <cellStyle name="Input 4 28" xfId="8246" xr:uid="{00000000-0005-0000-0000-000022270000}"/>
    <cellStyle name="Input 4 28 2" xfId="20847" xr:uid="{00000000-0005-0000-0000-000023270000}"/>
    <cellStyle name="Input 4 29" xfId="8247" xr:uid="{00000000-0005-0000-0000-000024270000}"/>
    <cellStyle name="Input 4 29 2" xfId="20848" xr:uid="{00000000-0005-0000-0000-000025270000}"/>
    <cellStyle name="Input 4 3" xfId="2679" xr:uid="{00000000-0005-0000-0000-000026270000}"/>
    <cellStyle name="Input 4 3 2" xfId="8248" xr:uid="{00000000-0005-0000-0000-000027270000}"/>
    <cellStyle name="Input 4 3 2 2" xfId="20849" xr:uid="{00000000-0005-0000-0000-000028270000}"/>
    <cellStyle name="Input 4 30" xfId="8249" xr:uid="{00000000-0005-0000-0000-000029270000}"/>
    <cellStyle name="Input 4 30 2" xfId="20850" xr:uid="{00000000-0005-0000-0000-00002A270000}"/>
    <cellStyle name="Input 4 31" xfId="8250" xr:uid="{00000000-0005-0000-0000-00002B270000}"/>
    <cellStyle name="Input 4 31 2" xfId="20851" xr:uid="{00000000-0005-0000-0000-00002C270000}"/>
    <cellStyle name="Input 4 32" xfId="8251" xr:uid="{00000000-0005-0000-0000-00002D270000}"/>
    <cellStyle name="Input 4 32 2" xfId="20852" xr:uid="{00000000-0005-0000-0000-00002E270000}"/>
    <cellStyle name="Input 4 33" xfId="8252" xr:uid="{00000000-0005-0000-0000-00002F270000}"/>
    <cellStyle name="Input 4 33 2" xfId="20853" xr:uid="{00000000-0005-0000-0000-000030270000}"/>
    <cellStyle name="Input 4 34" xfId="8253" xr:uid="{00000000-0005-0000-0000-000031270000}"/>
    <cellStyle name="Input 4 34 2" xfId="20854" xr:uid="{00000000-0005-0000-0000-000032270000}"/>
    <cellStyle name="Input 4 35" xfId="8254" xr:uid="{00000000-0005-0000-0000-000033270000}"/>
    <cellStyle name="Input 4 35 2" xfId="20855" xr:uid="{00000000-0005-0000-0000-000034270000}"/>
    <cellStyle name="Input 4 36" xfId="8255" xr:uid="{00000000-0005-0000-0000-000035270000}"/>
    <cellStyle name="Input 4 36 2" xfId="20856" xr:uid="{00000000-0005-0000-0000-000036270000}"/>
    <cellStyle name="Input 4 37" xfId="8256" xr:uid="{00000000-0005-0000-0000-000037270000}"/>
    <cellStyle name="Input 4 37 2" xfId="20857" xr:uid="{00000000-0005-0000-0000-000038270000}"/>
    <cellStyle name="Input 4 38" xfId="8257" xr:uid="{00000000-0005-0000-0000-000039270000}"/>
    <cellStyle name="Input 4 38 2" xfId="20858" xr:uid="{00000000-0005-0000-0000-00003A270000}"/>
    <cellStyle name="Input 4 39" xfId="8258" xr:uid="{00000000-0005-0000-0000-00003B270000}"/>
    <cellStyle name="Input 4 39 2" xfId="20859" xr:uid="{00000000-0005-0000-0000-00003C270000}"/>
    <cellStyle name="Input 4 4" xfId="8259" xr:uid="{00000000-0005-0000-0000-00003D270000}"/>
    <cellStyle name="Input 4 4 2" xfId="18135" xr:uid="{00000000-0005-0000-0000-00003E270000}"/>
    <cellStyle name="Input 4 4 3" xfId="20860" xr:uid="{00000000-0005-0000-0000-00003F270000}"/>
    <cellStyle name="Input 4 40" xfId="8260" xr:uid="{00000000-0005-0000-0000-000040270000}"/>
    <cellStyle name="Input 4 40 2" xfId="20861" xr:uid="{00000000-0005-0000-0000-000041270000}"/>
    <cellStyle name="Input 4 41" xfId="8261" xr:uid="{00000000-0005-0000-0000-000042270000}"/>
    <cellStyle name="Input 4 41 2" xfId="20862" xr:uid="{00000000-0005-0000-0000-000043270000}"/>
    <cellStyle name="Input 4 42" xfId="8262" xr:uid="{00000000-0005-0000-0000-000044270000}"/>
    <cellStyle name="Input 4 42 2" xfId="20863" xr:uid="{00000000-0005-0000-0000-000045270000}"/>
    <cellStyle name="Input 4 43" xfId="8263" xr:uid="{00000000-0005-0000-0000-000046270000}"/>
    <cellStyle name="Input 4 43 2" xfId="20864" xr:uid="{00000000-0005-0000-0000-000047270000}"/>
    <cellStyle name="Input 4 44" xfId="8264" xr:uid="{00000000-0005-0000-0000-000048270000}"/>
    <cellStyle name="Input 4 44 2" xfId="20865" xr:uid="{00000000-0005-0000-0000-000049270000}"/>
    <cellStyle name="Input 4 45" xfId="8265" xr:uid="{00000000-0005-0000-0000-00004A270000}"/>
    <cellStyle name="Input 4 45 2" xfId="20866" xr:uid="{00000000-0005-0000-0000-00004B270000}"/>
    <cellStyle name="Input 4 46" xfId="8266" xr:uid="{00000000-0005-0000-0000-00004C270000}"/>
    <cellStyle name="Input 4 46 2" xfId="20867" xr:uid="{00000000-0005-0000-0000-00004D270000}"/>
    <cellStyle name="Input 4 47" xfId="8267" xr:uid="{00000000-0005-0000-0000-00004E270000}"/>
    <cellStyle name="Input 4 47 2" xfId="20868" xr:uid="{00000000-0005-0000-0000-00004F270000}"/>
    <cellStyle name="Input 4 48" xfId="8268" xr:uid="{00000000-0005-0000-0000-000050270000}"/>
    <cellStyle name="Input 4 48 2" xfId="20869" xr:uid="{00000000-0005-0000-0000-000051270000}"/>
    <cellStyle name="Input 4 49" xfId="8269" xr:uid="{00000000-0005-0000-0000-000052270000}"/>
    <cellStyle name="Input 4 49 2" xfId="20870" xr:uid="{00000000-0005-0000-0000-000053270000}"/>
    <cellStyle name="Input 4 5" xfId="8270" xr:uid="{00000000-0005-0000-0000-000054270000}"/>
    <cellStyle name="Input 4 5 2" xfId="20871" xr:uid="{00000000-0005-0000-0000-000055270000}"/>
    <cellStyle name="Input 4 50" xfId="8271" xr:uid="{00000000-0005-0000-0000-000056270000}"/>
    <cellStyle name="Input 4 50 2" xfId="20872" xr:uid="{00000000-0005-0000-0000-000057270000}"/>
    <cellStyle name="Input 4 51" xfId="8272" xr:uid="{00000000-0005-0000-0000-000058270000}"/>
    <cellStyle name="Input 4 51 2" xfId="20873" xr:uid="{00000000-0005-0000-0000-000059270000}"/>
    <cellStyle name="Input 4 52" xfId="8273" xr:uid="{00000000-0005-0000-0000-00005A270000}"/>
    <cellStyle name="Input 4 52 2" xfId="20874" xr:uid="{00000000-0005-0000-0000-00005B270000}"/>
    <cellStyle name="Input 4 53" xfId="8274" xr:uid="{00000000-0005-0000-0000-00005C270000}"/>
    <cellStyle name="Input 4 53 2" xfId="20875" xr:uid="{00000000-0005-0000-0000-00005D270000}"/>
    <cellStyle name="Input 4 54" xfId="8275" xr:uid="{00000000-0005-0000-0000-00005E270000}"/>
    <cellStyle name="Input 4 54 2" xfId="20876" xr:uid="{00000000-0005-0000-0000-00005F270000}"/>
    <cellStyle name="Input 4 55" xfId="8276" xr:uid="{00000000-0005-0000-0000-000060270000}"/>
    <cellStyle name="Input 4 55 2" xfId="20877" xr:uid="{00000000-0005-0000-0000-000061270000}"/>
    <cellStyle name="Input 4 56" xfId="8277" xr:uid="{00000000-0005-0000-0000-000062270000}"/>
    <cellStyle name="Input 4 56 2" xfId="20878" xr:uid="{00000000-0005-0000-0000-000063270000}"/>
    <cellStyle name="Input 4 57" xfId="8278" xr:uid="{00000000-0005-0000-0000-000064270000}"/>
    <cellStyle name="Input 4 57 2" xfId="20879" xr:uid="{00000000-0005-0000-0000-000065270000}"/>
    <cellStyle name="Input 4 58" xfId="8279" xr:uid="{00000000-0005-0000-0000-000066270000}"/>
    <cellStyle name="Input 4 58 2" xfId="20880" xr:uid="{00000000-0005-0000-0000-000067270000}"/>
    <cellStyle name="Input 4 59" xfId="8280" xr:uid="{00000000-0005-0000-0000-000068270000}"/>
    <cellStyle name="Input 4 59 2" xfId="20881" xr:uid="{00000000-0005-0000-0000-000069270000}"/>
    <cellStyle name="Input 4 6" xfId="8281" xr:uid="{00000000-0005-0000-0000-00006A270000}"/>
    <cellStyle name="Input 4 6 2" xfId="20882" xr:uid="{00000000-0005-0000-0000-00006B270000}"/>
    <cellStyle name="Input 4 60" xfId="8282" xr:uid="{00000000-0005-0000-0000-00006C270000}"/>
    <cellStyle name="Input 4 60 2" xfId="20883" xr:uid="{00000000-0005-0000-0000-00006D270000}"/>
    <cellStyle name="Input 4 61" xfId="8283" xr:uid="{00000000-0005-0000-0000-00006E270000}"/>
    <cellStyle name="Input 4 61 2" xfId="20884" xr:uid="{00000000-0005-0000-0000-00006F270000}"/>
    <cellStyle name="Input 4 62" xfId="8284" xr:uid="{00000000-0005-0000-0000-000070270000}"/>
    <cellStyle name="Input 4 62 2" xfId="20885" xr:uid="{00000000-0005-0000-0000-000071270000}"/>
    <cellStyle name="Input 4 63" xfId="8285" xr:uid="{00000000-0005-0000-0000-000072270000}"/>
    <cellStyle name="Input 4 63 2" xfId="20886" xr:uid="{00000000-0005-0000-0000-000073270000}"/>
    <cellStyle name="Input 4 64" xfId="8286" xr:uid="{00000000-0005-0000-0000-000074270000}"/>
    <cellStyle name="Input 4 64 2" xfId="20887" xr:uid="{00000000-0005-0000-0000-000075270000}"/>
    <cellStyle name="Input 4 65" xfId="8287" xr:uid="{00000000-0005-0000-0000-000076270000}"/>
    <cellStyle name="Input 4 65 2" xfId="20888" xr:uid="{00000000-0005-0000-0000-000077270000}"/>
    <cellStyle name="Input 4 66" xfId="8288" xr:uid="{00000000-0005-0000-0000-000078270000}"/>
    <cellStyle name="Input 4 66 2" xfId="20889" xr:uid="{00000000-0005-0000-0000-000079270000}"/>
    <cellStyle name="Input 4 67" xfId="14085" xr:uid="{00000000-0005-0000-0000-00007A270000}"/>
    <cellStyle name="Input 4 7" xfId="8289" xr:uid="{00000000-0005-0000-0000-00007B270000}"/>
    <cellStyle name="Input 4 7 2" xfId="20890" xr:uid="{00000000-0005-0000-0000-00007C270000}"/>
    <cellStyle name="Input 4 8" xfId="8290" xr:uid="{00000000-0005-0000-0000-00007D270000}"/>
    <cellStyle name="Input 4 8 2" xfId="20891" xr:uid="{00000000-0005-0000-0000-00007E270000}"/>
    <cellStyle name="Input 4 9" xfId="8291" xr:uid="{00000000-0005-0000-0000-00007F270000}"/>
    <cellStyle name="Input 4 9 2" xfId="20892" xr:uid="{00000000-0005-0000-0000-000080270000}"/>
    <cellStyle name="Input 5" xfId="2680" xr:uid="{00000000-0005-0000-0000-000081270000}"/>
    <cellStyle name="Input 5 10" xfId="8292" xr:uid="{00000000-0005-0000-0000-000082270000}"/>
    <cellStyle name="Input 5 10 2" xfId="20893" xr:uid="{00000000-0005-0000-0000-000083270000}"/>
    <cellStyle name="Input 5 11" xfId="8293" xr:uid="{00000000-0005-0000-0000-000084270000}"/>
    <cellStyle name="Input 5 11 2" xfId="20894" xr:uid="{00000000-0005-0000-0000-000085270000}"/>
    <cellStyle name="Input 5 12" xfId="8294" xr:uid="{00000000-0005-0000-0000-000086270000}"/>
    <cellStyle name="Input 5 12 2" xfId="20895" xr:uid="{00000000-0005-0000-0000-000087270000}"/>
    <cellStyle name="Input 5 13" xfId="8295" xr:uid="{00000000-0005-0000-0000-000088270000}"/>
    <cellStyle name="Input 5 13 2" xfId="20896" xr:uid="{00000000-0005-0000-0000-000089270000}"/>
    <cellStyle name="Input 5 14" xfId="8296" xr:uid="{00000000-0005-0000-0000-00008A270000}"/>
    <cellStyle name="Input 5 14 2" xfId="20897" xr:uid="{00000000-0005-0000-0000-00008B270000}"/>
    <cellStyle name="Input 5 15" xfId="8297" xr:uid="{00000000-0005-0000-0000-00008C270000}"/>
    <cellStyle name="Input 5 15 2" xfId="20898" xr:uid="{00000000-0005-0000-0000-00008D270000}"/>
    <cellStyle name="Input 5 16" xfId="8298" xr:uid="{00000000-0005-0000-0000-00008E270000}"/>
    <cellStyle name="Input 5 16 2" xfId="20899" xr:uid="{00000000-0005-0000-0000-00008F270000}"/>
    <cellStyle name="Input 5 17" xfId="8299" xr:uid="{00000000-0005-0000-0000-000090270000}"/>
    <cellStyle name="Input 5 17 2" xfId="20900" xr:uid="{00000000-0005-0000-0000-000091270000}"/>
    <cellStyle name="Input 5 18" xfId="8300" xr:uid="{00000000-0005-0000-0000-000092270000}"/>
    <cellStyle name="Input 5 18 2" xfId="20901" xr:uid="{00000000-0005-0000-0000-000093270000}"/>
    <cellStyle name="Input 5 19" xfId="8301" xr:uid="{00000000-0005-0000-0000-000094270000}"/>
    <cellStyle name="Input 5 19 2" xfId="20902" xr:uid="{00000000-0005-0000-0000-000095270000}"/>
    <cellStyle name="Input 5 2" xfId="2681" xr:uid="{00000000-0005-0000-0000-000096270000}"/>
    <cellStyle name="Input 5 2 2" xfId="8302" xr:uid="{00000000-0005-0000-0000-000097270000}"/>
    <cellStyle name="Input 5 2 2 2" xfId="20903" xr:uid="{00000000-0005-0000-0000-000098270000}"/>
    <cellStyle name="Input 5 20" xfId="8303" xr:uid="{00000000-0005-0000-0000-000099270000}"/>
    <cellStyle name="Input 5 20 2" xfId="20904" xr:uid="{00000000-0005-0000-0000-00009A270000}"/>
    <cellStyle name="Input 5 21" xfId="8304" xr:uid="{00000000-0005-0000-0000-00009B270000}"/>
    <cellStyle name="Input 5 21 2" xfId="20905" xr:uid="{00000000-0005-0000-0000-00009C270000}"/>
    <cellStyle name="Input 5 22" xfId="8305" xr:uid="{00000000-0005-0000-0000-00009D270000}"/>
    <cellStyle name="Input 5 22 2" xfId="20906" xr:uid="{00000000-0005-0000-0000-00009E270000}"/>
    <cellStyle name="Input 5 23" xfId="8306" xr:uid="{00000000-0005-0000-0000-00009F270000}"/>
    <cellStyle name="Input 5 23 2" xfId="20907" xr:uid="{00000000-0005-0000-0000-0000A0270000}"/>
    <cellStyle name="Input 5 24" xfId="8307" xr:uid="{00000000-0005-0000-0000-0000A1270000}"/>
    <cellStyle name="Input 5 24 2" xfId="20908" xr:uid="{00000000-0005-0000-0000-0000A2270000}"/>
    <cellStyle name="Input 5 25" xfId="8308" xr:uid="{00000000-0005-0000-0000-0000A3270000}"/>
    <cellStyle name="Input 5 25 2" xfId="20909" xr:uid="{00000000-0005-0000-0000-0000A4270000}"/>
    <cellStyle name="Input 5 26" xfId="8309" xr:uid="{00000000-0005-0000-0000-0000A5270000}"/>
    <cellStyle name="Input 5 26 2" xfId="20910" xr:uid="{00000000-0005-0000-0000-0000A6270000}"/>
    <cellStyle name="Input 5 27" xfId="8310" xr:uid="{00000000-0005-0000-0000-0000A7270000}"/>
    <cellStyle name="Input 5 27 2" xfId="20911" xr:uid="{00000000-0005-0000-0000-0000A8270000}"/>
    <cellStyle name="Input 5 28" xfId="8311" xr:uid="{00000000-0005-0000-0000-0000A9270000}"/>
    <cellStyle name="Input 5 28 2" xfId="20912" xr:uid="{00000000-0005-0000-0000-0000AA270000}"/>
    <cellStyle name="Input 5 29" xfId="8312" xr:uid="{00000000-0005-0000-0000-0000AB270000}"/>
    <cellStyle name="Input 5 29 2" xfId="20913" xr:uid="{00000000-0005-0000-0000-0000AC270000}"/>
    <cellStyle name="Input 5 3" xfId="2682" xr:uid="{00000000-0005-0000-0000-0000AD270000}"/>
    <cellStyle name="Input 5 3 2" xfId="8313" xr:uid="{00000000-0005-0000-0000-0000AE270000}"/>
    <cellStyle name="Input 5 3 2 2" xfId="20914" xr:uid="{00000000-0005-0000-0000-0000AF270000}"/>
    <cellStyle name="Input 5 30" xfId="8314" xr:uid="{00000000-0005-0000-0000-0000B0270000}"/>
    <cellStyle name="Input 5 30 2" xfId="20915" xr:uid="{00000000-0005-0000-0000-0000B1270000}"/>
    <cellStyle name="Input 5 31" xfId="8315" xr:uid="{00000000-0005-0000-0000-0000B2270000}"/>
    <cellStyle name="Input 5 31 2" xfId="20916" xr:uid="{00000000-0005-0000-0000-0000B3270000}"/>
    <cellStyle name="Input 5 32" xfId="8316" xr:uid="{00000000-0005-0000-0000-0000B4270000}"/>
    <cellStyle name="Input 5 32 2" xfId="20917" xr:uid="{00000000-0005-0000-0000-0000B5270000}"/>
    <cellStyle name="Input 5 33" xfId="8317" xr:uid="{00000000-0005-0000-0000-0000B6270000}"/>
    <cellStyle name="Input 5 33 2" xfId="20918" xr:uid="{00000000-0005-0000-0000-0000B7270000}"/>
    <cellStyle name="Input 5 34" xfId="8318" xr:uid="{00000000-0005-0000-0000-0000B8270000}"/>
    <cellStyle name="Input 5 34 2" xfId="20919" xr:uid="{00000000-0005-0000-0000-0000B9270000}"/>
    <cellStyle name="Input 5 35" xfId="8319" xr:uid="{00000000-0005-0000-0000-0000BA270000}"/>
    <cellStyle name="Input 5 35 2" xfId="20920" xr:uid="{00000000-0005-0000-0000-0000BB270000}"/>
    <cellStyle name="Input 5 36" xfId="8320" xr:uid="{00000000-0005-0000-0000-0000BC270000}"/>
    <cellStyle name="Input 5 36 2" xfId="20921" xr:uid="{00000000-0005-0000-0000-0000BD270000}"/>
    <cellStyle name="Input 5 37" xfId="8321" xr:uid="{00000000-0005-0000-0000-0000BE270000}"/>
    <cellStyle name="Input 5 37 2" xfId="20922" xr:uid="{00000000-0005-0000-0000-0000BF270000}"/>
    <cellStyle name="Input 5 38" xfId="8322" xr:uid="{00000000-0005-0000-0000-0000C0270000}"/>
    <cellStyle name="Input 5 38 2" xfId="20923" xr:uid="{00000000-0005-0000-0000-0000C1270000}"/>
    <cellStyle name="Input 5 39" xfId="8323" xr:uid="{00000000-0005-0000-0000-0000C2270000}"/>
    <cellStyle name="Input 5 39 2" xfId="20924" xr:uid="{00000000-0005-0000-0000-0000C3270000}"/>
    <cellStyle name="Input 5 4" xfId="8324" xr:uid="{00000000-0005-0000-0000-0000C4270000}"/>
    <cellStyle name="Input 5 4 2" xfId="18136" xr:uid="{00000000-0005-0000-0000-0000C5270000}"/>
    <cellStyle name="Input 5 4 3" xfId="20925" xr:uid="{00000000-0005-0000-0000-0000C6270000}"/>
    <cellStyle name="Input 5 40" xfId="8325" xr:uid="{00000000-0005-0000-0000-0000C7270000}"/>
    <cellStyle name="Input 5 40 2" xfId="20926" xr:uid="{00000000-0005-0000-0000-0000C8270000}"/>
    <cellStyle name="Input 5 41" xfId="8326" xr:uid="{00000000-0005-0000-0000-0000C9270000}"/>
    <cellStyle name="Input 5 41 2" xfId="20927" xr:uid="{00000000-0005-0000-0000-0000CA270000}"/>
    <cellStyle name="Input 5 42" xfId="8327" xr:uid="{00000000-0005-0000-0000-0000CB270000}"/>
    <cellStyle name="Input 5 42 2" xfId="20928" xr:uid="{00000000-0005-0000-0000-0000CC270000}"/>
    <cellStyle name="Input 5 43" xfId="8328" xr:uid="{00000000-0005-0000-0000-0000CD270000}"/>
    <cellStyle name="Input 5 43 2" xfId="20929" xr:uid="{00000000-0005-0000-0000-0000CE270000}"/>
    <cellStyle name="Input 5 44" xfId="8329" xr:uid="{00000000-0005-0000-0000-0000CF270000}"/>
    <cellStyle name="Input 5 44 2" xfId="20930" xr:uid="{00000000-0005-0000-0000-0000D0270000}"/>
    <cellStyle name="Input 5 45" xfId="8330" xr:uid="{00000000-0005-0000-0000-0000D1270000}"/>
    <cellStyle name="Input 5 45 2" xfId="20931" xr:uid="{00000000-0005-0000-0000-0000D2270000}"/>
    <cellStyle name="Input 5 46" xfId="8331" xr:uid="{00000000-0005-0000-0000-0000D3270000}"/>
    <cellStyle name="Input 5 46 2" xfId="20932" xr:uid="{00000000-0005-0000-0000-0000D4270000}"/>
    <cellStyle name="Input 5 47" xfId="8332" xr:uid="{00000000-0005-0000-0000-0000D5270000}"/>
    <cellStyle name="Input 5 47 2" xfId="20933" xr:uid="{00000000-0005-0000-0000-0000D6270000}"/>
    <cellStyle name="Input 5 48" xfId="8333" xr:uid="{00000000-0005-0000-0000-0000D7270000}"/>
    <cellStyle name="Input 5 48 2" xfId="20934" xr:uid="{00000000-0005-0000-0000-0000D8270000}"/>
    <cellStyle name="Input 5 49" xfId="8334" xr:uid="{00000000-0005-0000-0000-0000D9270000}"/>
    <cellStyle name="Input 5 49 2" xfId="20935" xr:uid="{00000000-0005-0000-0000-0000DA270000}"/>
    <cellStyle name="Input 5 5" xfId="8335" xr:uid="{00000000-0005-0000-0000-0000DB270000}"/>
    <cellStyle name="Input 5 5 2" xfId="20936" xr:uid="{00000000-0005-0000-0000-0000DC270000}"/>
    <cellStyle name="Input 5 50" xfId="8336" xr:uid="{00000000-0005-0000-0000-0000DD270000}"/>
    <cellStyle name="Input 5 50 2" xfId="20937" xr:uid="{00000000-0005-0000-0000-0000DE270000}"/>
    <cellStyle name="Input 5 51" xfId="8337" xr:uid="{00000000-0005-0000-0000-0000DF270000}"/>
    <cellStyle name="Input 5 51 2" xfId="20938" xr:uid="{00000000-0005-0000-0000-0000E0270000}"/>
    <cellStyle name="Input 5 52" xfId="8338" xr:uid="{00000000-0005-0000-0000-0000E1270000}"/>
    <cellStyle name="Input 5 52 2" xfId="20939" xr:uid="{00000000-0005-0000-0000-0000E2270000}"/>
    <cellStyle name="Input 5 53" xfId="8339" xr:uid="{00000000-0005-0000-0000-0000E3270000}"/>
    <cellStyle name="Input 5 53 2" xfId="20940" xr:uid="{00000000-0005-0000-0000-0000E4270000}"/>
    <cellStyle name="Input 5 54" xfId="8340" xr:uid="{00000000-0005-0000-0000-0000E5270000}"/>
    <cellStyle name="Input 5 54 2" xfId="20941" xr:uid="{00000000-0005-0000-0000-0000E6270000}"/>
    <cellStyle name="Input 5 55" xfId="8341" xr:uid="{00000000-0005-0000-0000-0000E7270000}"/>
    <cellStyle name="Input 5 55 2" xfId="20942" xr:uid="{00000000-0005-0000-0000-0000E8270000}"/>
    <cellStyle name="Input 5 56" xfId="8342" xr:uid="{00000000-0005-0000-0000-0000E9270000}"/>
    <cellStyle name="Input 5 56 2" xfId="20943" xr:uid="{00000000-0005-0000-0000-0000EA270000}"/>
    <cellStyle name="Input 5 57" xfId="8343" xr:uid="{00000000-0005-0000-0000-0000EB270000}"/>
    <cellStyle name="Input 5 57 2" xfId="20944" xr:uid="{00000000-0005-0000-0000-0000EC270000}"/>
    <cellStyle name="Input 5 58" xfId="8344" xr:uid="{00000000-0005-0000-0000-0000ED270000}"/>
    <cellStyle name="Input 5 58 2" xfId="20945" xr:uid="{00000000-0005-0000-0000-0000EE270000}"/>
    <cellStyle name="Input 5 59" xfId="8345" xr:uid="{00000000-0005-0000-0000-0000EF270000}"/>
    <cellStyle name="Input 5 59 2" xfId="20946" xr:uid="{00000000-0005-0000-0000-0000F0270000}"/>
    <cellStyle name="Input 5 6" xfId="8346" xr:uid="{00000000-0005-0000-0000-0000F1270000}"/>
    <cellStyle name="Input 5 6 2" xfId="20947" xr:uid="{00000000-0005-0000-0000-0000F2270000}"/>
    <cellStyle name="Input 5 60" xfId="8347" xr:uid="{00000000-0005-0000-0000-0000F3270000}"/>
    <cellStyle name="Input 5 60 2" xfId="20948" xr:uid="{00000000-0005-0000-0000-0000F4270000}"/>
    <cellStyle name="Input 5 61" xfId="8348" xr:uid="{00000000-0005-0000-0000-0000F5270000}"/>
    <cellStyle name="Input 5 61 2" xfId="20949" xr:uid="{00000000-0005-0000-0000-0000F6270000}"/>
    <cellStyle name="Input 5 62" xfId="8349" xr:uid="{00000000-0005-0000-0000-0000F7270000}"/>
    <cellStyle name="Input 5 62 2" xfId="20950" xr:uid="{00000000-0005-0000-0000-0000F8270000}"/>
    <cellStyle name="Input 5 63" xfId="8350" xr:uid="{00000000-0005-0000-0000-0000F9270000}"/>
    <cellStyle name="Input 5 63 2" xfId="20951" xr:uid="{00000000-0005-0000-0000-0000FA270000}"/>
    <cellStyle name="Input 5 64" xfId="8351" xr:uid="{00000000-0005-0000-0000-0000FB270000}"/>
    <cellStyle name="Input 5 64 2" xfId="20952" xr:uid="{00000000-0005-0000-0000-0000FC270000}"/>
    <cellStyle name="Input 5 65" xfId="8352" xr:uid="{00000000-0005-0000-0000-0000FD270000}"/>
    <cellStyle name="Input 5 65 2" xfId="20953" xr:uid="{00000000-0005-0000-0000-0000FE270000}"/>
    <cellStyle name="Input 5 66" xfId="8353" xr:uid="{00000000-0005-0000-0000-0000FF270000}"/>
    <cellStyle name="Input 5 66 2" xfId="20954" xr:uid="{00000000-0005-0000-0000-000000280000}"/>
    <cellStyle name="Input 5 67" xfId="14086" xr:uid="{00000000-0005-0000-0000-000001280000}"/>
    <cellStyle name="Input 5 7" xfId="8354" xr:uid="{00000000-0005-0000-0000-000002280000}"/>
    <cellStyle name="Input 5 7 2" xfId="20955" xr:uid="{00000000-0005-0000-0000-000003280000}"/>
    <cellStyle name="Input 5 8" xfId="8355" xr:uid="{00000000-0005-0000-0000-000004280000}"/>
    <cellStyle name="Input 5 8 2" xfId="20956" xr:uid="{00000000-0005-0000-0000-000005280000}"/>
    <cellStyle name="Input 5 9" xfId="8356" xr:uid="{00000000-0005-0000-0000-000006280000}"/>
    <cellStyle name="Input 5 9 2" xfId="20957" xr:uid="{00000000-0005-0000-0000-000007280000}"/>
    <cellStyle name="Input 6" xfId="2683" xr:uid="{00000000-0005-0000-0000-000008280000}"/>
    <cellStyle name="Input 6 10" xfId="8357" xr:uid="{00000000-0005-0000-0000-000009280000}"/>
    <cellStyle name="Input 6 10 2" xfId="20958" xr:uid="{00000000-0005-0000-0000-00000A280000}"/>
    <cellStyle name="Input 6 11" xfId="8358" xr:uid="{00000000-0005-0000-0000-00000B280000}"/>
    <cellStyle name="Input 6 11 2" xfId="20959" xr:uid="{00000000-0005-0000-0000-00000C280000}"/>
    <cellStyle name="Input 6 12" xfId="8359" xr:uid="{00000000-0005-0000-0000-00000D280000}"/>
    <cellStyle name="Input 6 12 2" xfId="20960" xr:uid="{00000000-0005-0000-0000-00000E280000}"/>
    <cellStyle name="Input 6 13" xfId="8360" xr:uid="{00000000-0005-0000-0000-00000F280000}"/>
    <cellStyle name="Input 6 13 2" xfId="20961" xr:uid="{00000000-0005-0000-0000-000010280000}"/>
    <cellStyle name="Input 6 14" xfId="8361" xr:uid="{00000000-0005-0000-0000-000011280000}"/>
    <cellStyle name="Input 6 14 2" xfId="20962" xr:uid="{00000000-0005-0000-0000-000012280000}"/>
    <cellStyle name="Input 6 15" xfId="8362" xr:uid="{00000000-0005-0000-0000-000013280000}"/>
    <cellStyle name="Input 6 15 2" xfId="20963" xr:uid="{00000000-0005-0000-0000-000014280000}"/>
    <cellStyle name="Input 6 16" xfId="8363" xr:uid="{00000000-0005-0000-0000-000015280000}"/>
    <cellStyle name="Input 6 16 2" xfId="20964" xr:uid="{00000000-0005-0000-0000-000016280000}"/>
    <cellStyle name="Input 6 17" xfId="8364" xr:uid="{00000000-0005-0000-0000-000017280000}"/>
    <cellStyle name="Input 6 17 2" xfId="20965" xr:uid="{00000000-0005-0000-0000-000018280000}"/>
    <cellStyle name="Input 6 18" xfId="8365" xr:uid="{00000000-0005-0000-0000-000019280000}"/>
    <cellStyle name="Input 6 18 2" xfId="20966" xr:uid="{00000000-0005-0000-0000-00001A280000}"/>
    <cellStyle name="Input 6 19" xfId="8366" xr:uid="{00000000-0005-0000-0000-00001B280000}"/>
    <cellStyle name="Input 6 19 2" xfId="20967" xr:uid="{00000000-0005-0000-0000-00001C280000}"/>
    <cellStyle name="Input 6 2" xfId="2684" xr:uid="{00000000-0005-0000-0000-00001D280000}"/>
    <cellStyle name="Input 6 2 2" xfId="8367" xr:uid="{00000000-0005-0000-0000-00001E280000}"/>
    <cellStyle name="Input 6 2 2 2" xfId="20968" xr:uid="{00000000-0005-0000-0000-00001F280000}"/>
    <cellStyle name="Input 6 20" xfId="8368" xr:uid="{00000000-0005-0000-0000-000020280000}"/>
    <cellStyle name="Input 6 20 2" xfId="20969" xr:uid="{00000000-0005-0000-0000-000021280000}"/>
    <cellStyle name="Input 6 21" xfId="8369" xr:uid="{00000000-0005-0000-0000-000022280000}"/>
    <cellStyle name="Input 6 21 2" xfId="20970" xr:uid="{00000000-0005-0000-0000-000023280000}"/>
    <cellStyle name="Input 6 22" xfId="8370" xr:uid="{00000000-0005-0000-0000-000024280000}"/>
    <cellStyle name="Input 6 22 2" xfId="20971" xr:uid="{00000000-0005-0000-0000-000025280000}"/>
    <cellStyle name="Input 6 23" xfId="8371" xr:uid="{00000000-0005-0000-0000-000026280000}"/>
    <cellStyle name="Input 6 23 2" xfId="20972" xr:uid="{00000000-0005-0000-0000-000027280000}"/>
    <cellStyle name="Input 6 24" xfId="8372" xr:uid="{00000000-0005-0000-0000-000028280000}"/>
    <cellStyle name="Input 6 24 2" xfId="20973" xr:uid="{00000000-0005-0000-0000-000029280000}"/>
    <cellStyle name="Input 6 25" xfId="8373" xr:uid="{00000000-0005-0000-0000-00002A280000}"/>
    <cellStyle name="Input 6 25 2" xfId="20974" xr:uid="{00000000-0005-0000-0000-00002B280000}"/>
    <cellStyle name="Input 6 26" xfId="8374" xr:uid="{00000000-0005-0000-0000-00002C280000}"/>
    <cellStyle name="Input 6 26 2" xfId="20975" xr:uid="{00000000-0005-0000-0000-00002D280000}"/>
    <cellStyle name="Input 6 27" xfId="8375" xr:uid="{00000000-0005-0000-0000-00002E280000}"/>
    <cellStyle name="Input 6 27 2" xfId="20976" xr:uid="{00000000-0005-0000-0000-00002F280000}"/>
    <cellStyle name="Input 6 28" xfId="8376" xr:uid="{00000000-0005-0000-0000-000030280000}"/>
    <cellStyle name="Input 6 28 2" xfId="20977" xr:uid="{00000000-0005-0000-0000-000031280000}"/>
    <cellStyle name="Input 6 29" xfId="8377" xr:uid="{00000000-0005-0000-0000-000032280000}"/>
    <cellStyle name="Input 6 29 2" xfId="20978" xr:uid="{00000000-0005-0000-0000-000033280000}"/>
    <cellStyle name="Input 6 3" xfId="2685" xr:uid="{00000000-0005-0000-0000-000034280000}"/>
    <cellStyle name="Input 6 3 2" xfId="8378" xr:uid="{00000000-0005-0000-0000-000035280000}"/>
    <cellStyle name="Input 6 3 2 2" xfId="20979" xr:uid="{00000000-0005-0000-0000-000036280000}"/>
    <cellStyle name="Input 6 30" xfId="8379" xr:uid="{00000000-0005-0000-0000-000037280000}"/>
    <cellStyle name="Input 6 30 2" xfId="20980" xr:uid="{00000000-0005-0000-0000-000038280000}"/>
    <cellStyle name="Input 6 31" xfId="8380" xr:uid="{00000000-0005-0000-0000-000039280000}"/>
    <cellStyle name="Input 6 31 2" xfId="20981" xr:uid="{00000000-0005-0000-0000-00003A280000}"/>
    <cellStyle name="Input 6 32" xfId="8381" xr:uid="{00000000-0005-0000-0000-00003B280000}"/>
    <cellStyle name="Input 6 32 2" xfId="20982" xr:uid="{00000000-0005-0000-0000-00003C280000}"/>
    <cellStyle name="Input 6 33" xfId="8382" xr:uid="{00000000-0005-0000-0000-00003D280000}"/>
    <cellStyle name="Input 6 33 2" xfId="20983" xr:uid="{00000000-0005-0000-0000-00003E280000}"/>
    <cellStyle name="Input 6 34" xfId="8383" xr:uid="{00000000-0005-0000-0000-00003F280000}"/>
    <cellStyle name="Input 6 34 2" xfId="20984" xr:uid="{00000000-0005-0000-0000-000040280000}"/>
    <cellStyle name="Input 6 35" xfId="8384" xr:uid="{00000000-0005-0000-0000-000041280000}"/>
    <cellStyle name="Input 6 35 2" xfId="20985" xr:uid="{00000000-0005-0000-0000-000042280000}"/>
    <cellStyle name="Input 6 36" xfId="8385" xr:uid="{00000000-0005-0000-0000-000043280000}"/>
    <cellStyle name="Input 6 36 2" xfId="20986" xr:uid="{00000000-0005-0000-0000-000044280000}"/>
    <cellStyle name="Input 6 37" xfId="8386" xr:uid="{00000000-0005-0000-0000-000045280000}"/>
    <cellStyle name="Input 6 37 2" xfId="20987" xr:uid="{00000000-0005-0000-0000-000046280000}"/>
    <cellStyle name="Input 6 38" xfId="8387" xr:uid="{00000000-0005-0000-0000-000047280000}"/>
    <cellStyle name="Input 6 38 2" xfId="20988" xr:uid="{00000000-0005-0000-0000-000048280000}"/>
    <cellStyle name="Input 6 39" xfId="8388" xr:uid="{00000000-0005-0000-0000-000049280000}"/>
    <cellStyle name="Input 6 39 2" xfId="20989" xr:uid="{00000000-0005-0000-0000-00004A280000}"/>
    <cellStyle name="Input 6 4" xfId="8389" xr:uid="{00000000-0005-0000-0000-00004B280000}"/>
    <cellStyle name="Input 6 4 2" xfId="18137" xr:uid="{00000000-0005-0000-0000-00004C280000}"/>
    <cellStyle name="Input 6 4 3" xfId="20990" xr:uid="{00000000-0005-0000-0000-00004D280000}"/>
    <cellStyle name="Input 6 40" xfId="8390" xr:uid="{00000000-0005-0000-0000-00004E280000}"/>
    <cellStyle name="Input 6 40 2" xfId="20991" xr:uid="{00000000-0005-0000-0000-00004F280000}"/>
    <cellStyle name="Input 6 41" xfId="8391" xr:uid="{00000000-0005-0000-0000-000050280000}"/>
    <cellStyle name="Input 6 41 2" xfId="20992" xr:uid="{00000000-0005-0000-0000-000051280000}"/>
    <cellStyle name="Input 6 42" xfId="8392" xr:uid="{00000000-0005-0000-0000-000052280000}"/>
    <cellStyle name="Input 6 42 2" xfId="20993" xr:uid="{00000000-0005-0000-0000-000053280000}"/>
    <cellStyle name="Input 6 43" xfId="8393" xr:uid="{00000000-0005-0000-0000-000054280000}"/>
    <cellStyle name="Input 6 43 2" xfId="20994" xr:uid="{00000000-0005-0000-0000-000055280000}"/>
    <cellStyle name="Input 6 44" xfId="8394" xr:uid="{00000000-0005-0000-0000-000056280000}"/>
    <cellStyle name="Input 6 44 2" xfId="20995" xr:uid="{00000000-0005-0000-0000-000057280000}"/>
    <cellStyle name="Input 6 45" xfId="8395" xr:uid="{00000000-0005-0000-0000-000058280000}"/>
    <cellStyle name="Input 6 45 2" xfId="20996" xr:uid="{00000000-0005-0000-0000-000059280000}"/>
    <cellStyle name="Input 6 46" xfId="8396" xr:uid="{00000000-0005-0000-0000-00005A280000}"/>
    <cellStyle name="Input 6 46 2" xfId="20997" xr:uid="{00000000-0005-0000-0000-00005B280000}"/>
    <cellStyle name="Input 6 47" xfId="8397" xr:uid="{00000000-0005-0000-0000-00005C280000}"/>
    <cellStyle name="Input 6 47 2" xfId="20998" xr:uid="{00000000-0005-0000-0000-00005D280000}"/>
    <cellStyle name="Input 6 48" xfId="8398" xr:uid="{00000000-0005-0000-0000-00005E280000}"/>
    <cellStyle name="Input 6 48 2" xfId="20999" xr:uid="{00000000-0005-0000-0000-00005F280000}"/>
    <cellStyle name="Input 6 49" xfId="8399" xr:uid="{00000000-0005-0000-0000-000060280000}"/>
    <cellStyle name="Input 6 49 2" xfId="21000" xr:uid="{00000000-0005-0000-0000-000061280000}"/>
    <cellStyle name="Input 6 5" xfId="8400" xr:uid="{00000000-0005-0000-0000-000062280000}"/>
    <cellStyle name="Input 6 5 2" xfId="21001" xr:uid="{00000000-0005-0000-0000-000063280000}"/>
    <cellStyle name="Input 6 50" xfId="8401" xr:uid="{00000000-0005-0000-0000-000064280000}"/>
    <cellStyle name="Input 6 50 2" xfId="21002" xr:uid="{00000000-0005-0000-0000-000065280000}"/>
    <cellStyle name="Input 6 51" xfId="8402" xr:uid="{00000000-0005-0000-0000-000066280000}"/>
    <cellStyle name="Input 6 51 2" xfId="21003" xr:uid="{00000000-0005-0000-0000-000067280000}"/>
    <cellStyle name="Input 6 52" xfId="8403" xr:uid="{00000000-0005-0000-0000-000068280000}"/>
    <cellStyle name="Input 6 52 2" xfId="21004" xr:uid="{00000000-0005-0000-0000-000069280000}"/>
    <cellStyle name="Input 6 53" xfId="8404" xr:uid="{00000000-0005-0000-0000-00006A280000}"/>
    <cellStyle name="Input 6 53 2" xfId="21005" xr:uid="{00000000-0005-0000-0000-00006B280000}"/>
    <cellStyle name="Input 6 54" xfId="8405" xr:uid="{00000000-0005-0000-0000-00006C280000}"/>
    <cellStyle name="Input 6 54 2" xfId="21006" xr:uid="{00000000-0005-0000-0000-00006D280000}"/>
    <cellStyle name="Input 6 55" xfId="8406" xr:uid="{00000000-0005-0000-0000-00006E280000}"/>
    <cellStyle name="Input 6 55 2" xfId="21007" xr:uid="{00000000-0005-0000-0000-00006F280000}"/>
    <cellStyle name="Input 6 56" xfId="8407" xr:uid="{00000000-0005-0000-0000-000070280000}"/>
    <cellStyle name="Input 6 56 2" xfId="21008" xr:uid="{00000000-0005-0000-0000-000071280000}"/>
    <cellStyle name="Input 6 57" xfId="8408" xr:uid="{00000000-0005-0000-0000-000072280000}"/>
    <cellStyle name="Input 6 57 2" xfId="21009" xr:uid="{00000000-0005-0000-0000-000073280000}"/>
    <cellStyle name="Input 6 58" xfId="8409" xr:uid="{00000000-0005-0000-0000-000074280000}"/>
    <cellStyle name="Input 6 58 2" xfId="21010" xr:uid="{00000000-0005-0000-0000-000075280000}"/>
    <cellStyle name="Input 6 59" xfId="8410" xr:uid="{00000000-0005-0000-0000-000076280000}"/>
    <cellStyle name="Input 6 59 2" xfId="21011" xr:uid="{00000000-0005-0000-0000-000077280000}"/>
    <cellStyle name="Input 6 6" xfId="8411" xr:uid="{00000000-0005-0000-0000-000078280000}"/>
    <cellStyle name="Input 6 6 2" xfId="21012" xr:uid="{00000000-0005-0000-0000-000079280000}"/>
    <cellStyle name="Input 6 60" xfId="8412" xr:uid="{00000000-0005-0000-0000-00007A280000}"/>
    <cellStyle name="Input 6 60 2" xfId="21013" xr:uid="{00000000-0005-0000-0000-00007B280000}"/>
    <cellStyle name="Input 6 61" xfId="8413" xr:uid="{00000000-0005-0000-0000-00007C280000}"/>
    <cellStyle name="Input 6 61 2" xfId="21014" xr:uid="{00000000-0005-0000-0000-00007D280000}"/>
    <cellStyle name="Input 6 62" xfId="8414" xr:uid="{00000000-0005-0000-0000-00007E280000}"/>
    <cellStyle name="Input 6 62 2" xfId="21015" xr:uid="{00000000-0005-0000-0000-00007F280000}"/>
    <cellStyle name="Input 6 63" xfId="8415" xr:uid="{00000000-0005-0000-0000-000080280000}"/>
    <cellStyle name="Input 6 63 2" xfId="21016" xr:uid="{00000000-0005-0000-0000-000081280000}"/>
    <cellStyle name="Input 6 64" xfId="8416" xr:uid="{00000000-0005-0000-0000-000082280000}"/>
    <cellStyle name="Input 6 64 2" xfId="21017" xr:uid="{00000000-0005-0000-0000-000083280000}"/>
    <cellStyle name="Input 6 65" xfId="8417" xr:uid="{00000000-0005-0000-0000-000084280000}"/>
    <cellStyle name="Input 6 65 2" xfId="21018" xr:uid="{00000000-0005-0000-0000-000085280000}"/>
    <cellStyle name="Input 6 66" xfId="8418" xr:uid="{00000000-0005-0000-0000-000086280000}"/>
    <cellStyle name="Input 6 66 2" xfId="21019" xr:uid="{00000000-0005-0000-0000-000087280000}"/>
    <cellStyle name="Input 6 67" xfId="14087" xr:uid="{00000000-0005-0000-0000-000088280000}"/>
    <cellStyle name="Input 6 7" xfId="8419" xr:uid="{00000000-0005-0000-0000-000089280000}"/>
    <cellStyle name="Input 6 7 2" xfId="21020" xr:uid="{00000000-0005-0000-0000-00008A280000}"/>
    <cellStyle name="Input 6 8" xfId="8420" xr:uid="{00000000-0005-0000-0000-00008B280000}"/>
    <cellStyle name="Input 6 8 2" xfId="21021" xr:uid="{00000000-0005-0000-0000-00008C280000}"/>
    <cellStyle name="Input 6 9" xfId="8421" xr:uid="{00000000-0005-0000-0000-00008D280000}"/>
    <cellStyle name="Input 6 9 2" xfId="21022" xr:uid="{00000000-0005-0000-0000-00008E280000}"/>
    <cellStyle name="Input 7" xfId="2686" xr:uid="{00000000-0005-0000-0000-00008F280000}"/>
    <cellStyle name="Input 7 10" xfId="8422" xr:uid="{00000000-0005-0000-0000-000090280000}"/>
    <cellStyle name="Input 7 10 2" xfId="21023" xr:uid="{00000000-0005-0000-0000-000091280000}"/>
    <cellStyle name="Input 7 11" xfId="8423" xr:uid="{00000000-0005-0000-0000-000092280000}"/>
    <cellStyle name="Input 7 11 2" xfId="21024" xr:uid="{00000000-0005-0000-0000-000093280000}"/>
    <cellStyle name="Input 7 12" xfId="8424" xr:uid="{00000000-0005-0000-0000-000094280000}"/>
    <cellStyle name="Input 7 12 2" xfId="21025" xr:uid="{00000000-0005-0000-0000-000095280000}"/>
    <cellStyle name="Input 7 13" xfId="8425" xr:uid="{00000000-0005-0000-0000-000096280000}"/>
    <cellStyle name="Input 7 13 2" xfId="21026" xr:uid="{00000000-0005-0000-0000-000097280000}"/>
    <cellStyle name="Input 7 14" xfId="8426" xr:uid="{00000000-0005-0000-0000-000098280000}"/>
    <cellStyle name="Input 7 14 2" xfId="21027" xr:uid="{00000000-0005-0000-0000-000099280000}"/>
    <cellStyle name="Input 7 15" xfId="8427" xr:uid="{00000000-0005-0000-0000-00009A280000}"/>
    <cellStyle name="Input 7 15 2" xfId="21028" xr:uid="{00000000-0005-0000-0000-00009B280000}"/>
    <cellStyle name="Input 7 16" xfId="8428" xr:uid="{00000000-0005-0000-0000-00009C280000}"/>
    <cellStyle name="Input 7 16 2" xfId="21029" xr:uid="{00000000-0005-0000-0000-00009D280000}"/>
    <cellStyle name="Input 7 17" xfId="8429" xr:uid="{00000000-0005-0000-0000-00009E280000}"/>
    <cellStyle name="Input 7 17 2" xfId="21030" xr:uid="{00000000-0005-0000-0000-00009F280000}"/>
    <cellStyle name="Input 7 18" xfId="8430" xr:uid="{00000000-0005-0000-0000-0000A0280000}"/>
    <cellStyle name="Input 7 18 2" xfId="21031" xr:uid="{00000000-0005-0000-0000-0000A1280000}"/>
    <cellStyle name="Input 7 19" xfId="8431" xr:uid="{00000000-0005-0000-0000-0000A2280000}"/>
    <cellStyle name="Input 7 19 2" xfId="21032" xr:uid="{00000000-0005-0000-0000-0000A3280000}"/>
    <cellStyle name="Input 7 2" xfId="2687" xr:uid="{00000000-0005-0000-0000-0000A4280000}"/>
    <cellStyle name="Input 7 2 2" xfId="8432" xr:uid="{00000000-0005-0000-0000-0000A5280000}"/>
    <cellStyle name="Input 7 2 2 2" xfId="21033" xr:uid="{00000000-0005-0000-0000-0000A6280000}"/>
    <cellStyle name="Input 7 20" xfId="8433" xr:uid="{00000000-0005-0000-0000-0000A7280000}"/>
    <cellStyle name="Input 7 20 2" xfId="21034" xr:uid="{00000000-0005-0000-0000-0000A8280000}"/>
    <cellStyle name="Input 7 21" xfId="8434" xr:uid="{00000000-0005-0000-0000-0000A9280000}"/>
    <cellStyle name="Input 7 21 2" xfId="21035" xr:uid="{00000000-0005-0000-0000-0000AA280000}"/>
    <cellStyle name="Input 7 22" xfId="8435" xr:uid="{00000000-0005-0000-0000-0000AB280000}"/>
    <cellStyle name="Input 7 22 2" xfId="21036" xr:uid="{00000000-0005-0000-0000-0000AC280000}"/>
    <cellStyle name="Input 7 23" xfId="8436" xr:uid="{00000000-0005-0000-0000-0000AD280000}"/>
    <cellStyle name="Input 7 23 2" xfId="21037" xr:uid="{00000000-0005-0000-0000-0000AE280000}"/>
    <cellStyle name="Input 7 24" xfId="8437" xr:uid="{00000000-0005-0000-0000-0000AF280000}"/>
    <cellStyle name="Input 7 24 2" xfId="21038" xr:uid="{00000000-0005-0000-0000-0000B0280000}"/>
    <cellStyle name="Input 7 25" xfId="8438" xr:uid="{00000000-0005-0000-0000-0000B1280000}"/>
    <cellStyle name="Input 7 25 2" xfId="21039" xr:uid="{00000000-0005-0000-0000-0000B2280000}"/>
    <cellStyle name="Input 7 26" xfId="8439" xr:uid="{00000000-0005-0000-0000-0000B3280000}"/>
    <cellStyle name="Input 7 26 2" xfId="21040" xr:uid="{00000000-0005-0000-0000-0000B4280000}"/>
    <cellStyle name="Input 7 27" xfId="8440" xr:uid="{00000000-0005-0000-0000-0000B5280000}"/>
    <cellStyle name="Input 7 27 2" xfId="21041" xr:uid="{00000000-0005-0000-0000-0000B6280000}"/>
    <cellStyle name="Input 7 28" xfId="8441" xr:uid="{00000000-0005-0000-0000-0000B7280000}"/>
    <cellStyle name="Input 7 28 2" xfId="21042" xr:uid="{00000000-0005-0000-0000-0000B8280000}"/>
    <cellStyle name="Input 7 29" xfId="8442" xr:uid="{00000000-0005-0000-0000-0000B9280000}"/>
    <cellStyle name="Input 7 29 2" xfId="21043" xr:uid="{00000000-0005-0000-0000-0000BA280000}"/>
    <cellStyle name="Input 7 3" xfId="2688" xr:uid="{00000000-0005-0000-0000-0000BB280000}"/>
    <cellStyle name="Input 7 3 2" xfId="8443" xr:uid="{00000000-0005-0000-0000-0000BC280000}"/>
    <cellStyle name="Input 7 3 2 2" xfId="21044" xr:uid="{00000000-0005-0000-0000-0000BD280000}"/>
    <cellStyle name="Input 7 30" xfId="8444" xr:uid="{00000000-0005-0000-0000-0000BE280000}"/>
    <cellStyle name="Input 7 30 2" xfId="21045" xr:uid="{00000000-0005-0000-0000-0000BF280000}"/>
    <cellStyle name="Input 7 31" xfId="8445" xr:uid="{00000000-0005-0000-0000-0000C0280000}"/>
    <cellStyle name="Input 7 31 2" xfId="21046" xr:uid="{00000000-0005-0000-0000-0000C1280000}"/>
    <cellStyle name="Input 7 32" xfId="8446" xr:uid="{00000000-0005-0000-0000-0000C2280000}"/>
    <cellStyle name="Input 7 32 2" xfId="21047" xr:uid="{00000000-0005-0000-0000-0000C3280000}"/>
    <cellStyle name="Input 7 33" xfId="8447" xr:uid="{00000000-0005-0000-0000-0000C4280000}"/>
    <cellStyle name="Input 7 33 2" xfId="21048" xr:uid="{00000000-0005-0000-0000-0000C5280000}"/>
    <cellStyle name="Input 7 34" xfId="8448" xr:uid="{00000000-0005-0000-0000-0000C6280000}"/>
    <cellStyle name="Input 7 34 2" xfId="21049" xr:uid="{00000000-0005-0000-0000-0000C7280000}"/>
    <cellStyle name="Input 7 35" xfId="8449" xr:uid="{00000000-0005-0000-0000-0000C8280000}"/>
    <cellStyle name="Input 7 35 2" xfId="21050" xr:uid="{00000000-0005-0000-0000-0000C9280000}"/>
    <cellStyle name="Input 7 36" xfId="8450" xr:uid="{00000000-0005-0000-0000-0000CA280000}"/>
    <cellStyle name="Input 7 36 2" xfId="21051" xr:uid="{00000000-0005-0000-0000-0000CB280000}"/>
    <cellStyle name="Input 7 37" xfId="8451" xr:uid="{00000000-0005-0000-0000-0000CC280000}"/>
    <cellStyle name="Input 7 37 2" xfId="21052" xr:uid="{00000000-0005-0000-0000-0000CD280000}"/>
    <cellStyle name="Input 7 38" xfId="8452" xr:uid="{00000000-0005-0000-0000-0000CE280000}"/>
    <cellStyle name="Input 7 38 2" xfId="21053" xr:uid="{00000000-0005-0000-0000-0000CF280000}"/>
    <cellStyle name="Input 7 39" xfId="8453" xr:uid="{00000000-0005-0000-0000-0000D0280000}"/>
    <cellStyle name="Input 7 39 2" xfId="21054" xr:uid="{00000000-0005-0000-0000-0000D1280000}"/>
    <cellStyle name="Input 7 4" xfId="8454" xr:uid="{00000000-0005-0000-0000-0000D2280000}"/>
    <cellStyle name="Input 7 4 2" xfId="18138" xr:uid="{00000000-0005-0000-0000-0000D3280000}"/>
    <cellStyle name="Input 7 4 3" xfId="21055" xr:uid="{00000000-0005-0000-0000-0000D4280000}"/>
    <cellStyle name="Input 7 40" xfId="8455" xr:uid="{00000000-0005-0000-0000-0000D5280000}"/>
    <cellStyle name="Input 7 40 2" xfId="21056" xr:uid="{00000000-0005-0000-0000-0000D6280000}"/>
    <cellStyle name="Input 7 41" xfId="8456" xr:uid="{00000000-0005-0000-0000-0000D7280000}"/>
    <cellStyle name="Input 7 41 2" xfId="21057" xr:uid="{00000000-0005-0000-0000-0000D8280000}"/>
    <cellStyle name="Input 7 42" xfId="8457" xr:uid="{00000000-0005-0000-0000-0000D9280000}"/>
    <cellStyle name="Input 7 42 2" xfId="21058" xr:uid="{00000000-0005-0000-0000-0000DA280000}"/>
    <cellStyle name="Input 7 43" xfId="8458" xr:uid="{00000000-0005-0000-0000-0000DB280000}"/>
    <cellStyle name="Input 7 43 2" xfId="21059" xr:uid="{00000000-0005-0000-0000-0000DC280000}"/>
    <cellStyle name="Input 7 44" xfId="8459" xr:uid="{00000000-0005-0000-0000-0000DD280000}"/>
    <cellStyle name="Input 7 44 2" xfId="21060" xr:uid="{00000000-0005-0000-0000-0000DE280000}"/>
    <cellStyle name="Input 7 45" xfId="8460" xr:uid="{00000000-0005-0000-0000-0000DF280000}"/>
    <cellStyle name="Input 7 45 2" xfId="21061" xr:uid="{00000000-0005-0000-0000-0000E0280000}"/>
    <cellStyle name="Input 7 46" xfId="8461" xr:uid="{00000000-0005-0000-0000-0000E1280000}"/>
    <cellStyle name="Input 7 46 2" xfId="21062" xr:uid="{00000000-0005-0000-0000-0000E2280000}"/>
    <cellStyle name="Input 7 47" xfId="8462" xr:uid="{00000000-0005-0000-0000-0000E3280000}"/>
    <cellStyle name="Input 7 47 2" xfId="21063" xr:uid="{00000000-0005-0000-0000-0000E4280000}"/>
    <cellStyle name="Input 7 48" xfId="8463" xr:uid="{00000000-0005-0000-0000-0000E5280000}"/>
    <cellStyle name="Input 7 48 2" xfId="21064" xr:uid="{00000000-0005-0000-0000-0000E6280000}"/>
    <cellStyle name="Input 7 49" xfId="8464" xr:uid="{00000000-0005-0000-0000-0000E7280000}"/>
    <cellStyle name="Input 7 49 2" xfId="21065" xr:uid="{00000000-0005-0000-0000-0000E8280000}"/>
    <cellStyle name="Input 7 5" xfId="8465" xr:uid="{00000000-0005-0000-0000-0000E9280000}"/>
    <cellStyle name="Input 7 5 2" xfId="21066" xr:uid="{00000000-0005-0000-0000-0000EA280000}"/>
    <cellStyle name="Input 7 50" xfId="8466" xr:uid="{00000000-0005-0000-0000-0000EB280000}"/>
    <cellStyle name="Input 7 50 2" xfId="21067" xr:uid="{00000000-0005-0000-0000-0000EC280000}"/>
    <cellStyle name="Input 7 51" xfId="8467" xr:uid="{00000000-0005-0000-0000-0000ED280000}"/>
    <cellStyle name="Input 7 51 2" xfId="21068" xr:uid="{00000000-0005-0000-0000-0000EE280000}"/>
    <cellStyle name="Input 7 52" xfId="8468" xr:uid="{00000000-0005-0000-0000-0000EF280000}"/>
    <cellStyle name="Input 7 52 2" xfId="21069" xr:uid="{00000000-0005-0000-0000-0000F0280000}"/>
    <cellStyle name="Input 7 53" xfId="8469" xr:uid="{00000000-0005-0000-0000-0000F1280000}"/>
    <cellStyle name="Input 7 53 2" xfId="21070" xr:uid="{00000000-0005-0000-0000-0000F2280000}"/>
    <cellStyle name="Input 7 54" xfId="8470" xr:uid="{00000000-0005-0000-0000-0000F3280000}"/>
    <cellStyle name="Input 7 54 2" xfId="21071" xr:uid="{00000000-0005-0000-0000-0000F4280000}"/>
    <cellStyle name="Input 7 55" xfId="8471" xr:uid="{00000000-0005-0000-0000-0000F5280000}"/>
    <cellStyle name="Input 7 55 2" xfId="21072" xr:uid="{00000000-0005-0000-0000-0000F6280000}"/>
    <cellStyle name="Input 7 56" xfId="8472" xr:uid="{00000000-0005-0000-0000-0000F7280000}"/>
    <cellStyle name="Input 7 56 2" xfId="21073" xr:uid="{00000000-0005-0000-0000-0000F8280000}"/>
    <cellStyle name="Input 7 57" xfId="8473" xr:uid="{00000000-0005-0000-0000-0000F9280000}"/>
    <cellStyle name="Input 7 57 2" xfId="21074" xr:uid="{00000000-0005-0000-0000-0000FA280000}"/>
    <cellStyle name="Input 7 58" xfId="8474" xr:uid="{00000000-0005-0000-0000-0000FB280000}"/>
    <cellStyle name="Input 7 58 2" xfId="21075" xr:uid="{00000000-0005-0000-0000-0000FC280000}"/>
    <cellStyle name="Input 7 59" xfId="8475" xr:uid="{00000000-0005-0000-0000-0000FD280000}"/>
    <cellStyle name="Input 7 59 2" xfId="21076" xr:uid="{00000000-0005-0000-0000-0000FE280000}"/>
    <cellStyle name="Input 7 6" xfId="8476" xr:uid="{00000000-0005-0000-0000-0000FF280000}"/>
    <cellStyle name="Input 7 6 2" xfId="21077" xr:uid="{00000000-0005-0000-0000-000000290000}"/>
    <cellStyle name="Input 7 60" xfId="8477" xr:uid="{00000000-0005-0000-0000-000001290000}"/>
    <cellStyle name="Input 7 60 2" xfId="21078" xr:uid="{00000000-0005-0000-0000-000002290000}"/>
    <cellStyle name="Input 7 61" xfId="8478" xr:uid="{00000000-0005-0000-0000-000003290000}"/>
    <cellStyle name="Input 7 61 2" xfId="21079" xr:uid="{00000000-0005-0000-0000-000004290000}"/>
    <cellStyle name="Input 7 62" xfId="8479" xr:uid="{00000000-0005-0000-0000-000005290000}"/>
    <cellStyle name="Input 7 62 2" xfId="21080" xr:uid="{00000000-0005-0000-0000-000006290000}"/>
    <cellStyle name="Input 7 63" xfId="8480" xr:uid="{00000000-0005-0000-0000-000007290000}"/>
    <cellStyle name="Input 7 63 2" xfId="21081" xr:uid="{00000000-0005-0000-0000-000008290000}"/>
    <cellStyle name="Input 7 64" xfId="8481" xr:uid="{00000000-0005-0000-0000-000009290000}"/>
    <cellStyle name="Input 7 64 2" xfId="21082" xr:uid="{00000000-0005-0000-0000-00000A290000}"/>
    <cellStyle name="Input 7 65" xfId="8482" xr:uid="{00000000-0005-0000-0000-00000B290000}"/>
    <cellStyle name="Input 7 65 2" xfId="21083" xr:uid="{00000000-0005-0000-0000-00000C290000}"/>
    <cellStyle name="Input 7 66" xfId="8483" xr:uid="{00000000-0005-0000-0000-00000D290000}"/>
    <cellStyle name="Input 7 66 2" xfId="21084" xr:uid="{00000000-0005-0000-0000-00000E290000}"/>
    <cellStyle name="Input 7 67" xfId="14088" xr:uid="{00000000-0005-0000-0000-00000F290000}"/>
    <cellStyle name="Input 7 7" xfId="8484" xr:uid="{00000000-0005-0000-0000-000010290000}"/>
    <cellStyle name="Input 7 7 2" xfId="21085" xr:uid="{00000000-0005-0000-0000-000011290000}"/>
    <cellStyle name="Input 7 8" xfId="8485" xr:uid="{00000000-0005-0000-0000-000012290000}"/>
    <cellStyle name="Input 7 8 2" xfId="21086" xr:uid="{00000000-0005-0000-0000-000013290000}"/>
    <cellStyle name="Input 7 9" xfId="8486" xr:uid="{00000000-0005-0000-0000-000014290000}"/>
    <cellStyle name="Input 7 9 2" xfId="21087" xr:uid="{00000000-0005-0000-0000-000015290000}"/>
    <cellStyle name="Input 8" xfId="2689" xr:uid="{00000000-0005-0000-0000-000016290000}"/>
    <cellStyle name="Input 8 10" xfId="8487" xr:uid="{00000000-0005-0000-0000-000017290000}"/>
    <cellStyle name="Input 8 10 2" xfId="21088" xr:uid="{00000000-0005-0000-0000-000018290000}"/>
    <cellStyle name="Input 8 11" xfId="8488" xr:uid="{00000000-0005-0000-0000-000019290000}"/>
    <cellStyle name="Input 8 11 2" xfId="21089" xr:uid="{00000000-0005-0000-0000-00001A290000}"/>
    <cellStyle name="Input 8 12" xfId="8489" xr:uid="{00000000-0005-0000-0000-00001B290000}"/>
    <cellStyle name="Input 8 12 2" xfId="21090" xr:uid="{00000000-0005-0000-0000-00001C290000}"/>
    <cellStyle name="Input 8 13" xfId="8490" xr:uid="{00000000-0005-0000-0000-00001D290000}"/>
    <cellStyle name="Input 8 13 2" xfId="21091" xr:uid="{00000000-0005-0000-0000-00001E290000}"/>
    <cellStyle name="Input 8 14" xfId="8491" xr:uid="{00000000-0005-0000-0000-00001F290000}"/>
    <cellStyle name="Input 8 14 2" xfId="21092" xr:uid="{00000000-0005-0000-0000-000020290000}"/>
    <cellStyle name="Input 8 15" xfId="8492" xr:uid="{00000000-0005-0000-0000-000021290000}"/>
    <cellStyle name="Input 8 15 2" xfId="21093" xr:uid="{00000000-0005-0000-0000-000022290000}"/>
    <cellStyle name="Input 8 16" xfId="8493" xr:uid="{00000000-0005-0000-0000-000023290000}"/>
    <cellStyle name="Input 8 16 2" xfId="21094" xr:uid="{00000000-0005-0000-0000-000024290000}"/>
    <cellStyle name="Input 8 17" xfId="8494" xr:uid="{00000000-0005-0000-0000-000025290000}"/>
    <cellStyle name="Input 8 17 2" xfId="21095" xr:uid="{00000000-0005-0000-0000-000026290000}"/>
    <cellStyle name="Input 8 18" xfId="8495" xr:uid="{00000000-0005-0000-0000-000027290000}"/>
    <cellStyle name="Input 8 18 2" xfId="21096" xr:uid="{00000000-0005-0000-0000-000028290000}"/>
    <cellStyle name="Input 8 19" xfId="8496" xr:uid="{00000000-0005-0000-0000-000029290000}"/>
    <cellStyle name="Input 8 19 2" xfId="21097" xr:uid="{00000000-0005-0000-0000-00002A290000}"/>
    <cellStyle name="Input 8 2" xfId="2690" xr:uid="{00000000-0005-0000-0000-00002B290000}"/>
    <cellStyle name="Input 8 2 2" xfId="8497" xr:uid="{00000000-0005-0000-0000-00002C290000}"/>
    <cellStyle name="Input 8 2 2 2" xfId="21098" xr:uid="{00000000-0005-0000-0000-00002D290000}"/>
    <cellStyle name="Input 8 20" xfId="8498" xr:uid="{00000000-0005-0000-0000-00002E290000}"/>
    <cellStyle name="Input 8 20 2" xfId="21099" xr:uid="{00000000-0005-0000-0000-00002F290000}"/>
    <cellStyle name="Input 8 21" xfId="8499" xr:uid="{00000000-0005-0000-0000-000030290000}"/>
    <cellStyle name="Input 8 21 2" xfId="21100" xr:uid="{00000000-0005-0000-0000-000031290000}"/>
    <cellStyle name="Input 8 22" xfId="8500" xr:uid="{00000000-0005-0000-0000-000032290000}"/>
    <cellStyle name="Input 8 22 2" xfId="21101" xr:uid="{00000000-0005-0000-0000-000033290000}"/>
    <cellStyle name="Input 8 23" xfId="8501" xr:uid="{00000000-0005-0000-0000-000034290000}"/>
    <cellStyle name="Input 8 23 2" xfId="21102" xr:uid="{00000000-0005-0000-0000-000035290000}"/>
    <cellStyle name="Input 8 24" xfId="8502" xr:uid="{00000000-0005-0000-0000-000036290000}"/>
    <cellStyle name="Input 8 24 2" xfId="21103" xr:uid="{00000000-0005-0000-0000-000037290000}"/>
    <cellStyle name="Input 8 25" xfId="8503" xr:uid="{00000000-0005-0000-0000-000038290000}"/>
    <cellStyle name="Input 8 25 2" xfId="21104" xr:uid="{00000000-0005-0000-0000-000039290000}"/>
    <cellStyle name="Input 8 26" xfId="8504" xr:uid="{00000000-0005-0000-0000-00003A290000}"/>
    <cellStyle name="Input 8 26 2" xfId="21105" xr:uid="{00000000-0005-0000-0000-00003B290000}"/>
    <cellStyle name="Input 8 27" xfId="8505" xr:uid="{00000000-0005-0000-0000-00003C290000}"/>
    <cellStyle name="Input 8 27 2" xfId="21106" xr:uid="{00000000-0005-0000-0000-00003D290000}"/>
    <cellStyle name="Input 8 28" xfId="8506" xr:uid="{00000000-0005-0000-0000-00003E290000}"/>
    <cellStyle name="Input 8 28 2" xfId="21107" xr:uid="{00000000-0005-0000-0000-00003F290000}"/>
    <cellStyle name="Input 8 29" xfId="8507" xr:uid="{00000000-0005-0000-0000-000040290000}"/>
    <cellStyle name="Input 8 29 2" xfId="21108" xr:uid="{00000000-0005-0000-0000-000041290000}"/>
    <cellStyle name="Input 8 3" xfId="2691" xr:uid="{00000000-0005-0000-0000-000042290000}"/>
    <cellStyle name="Input 8 3 2" xfId="8508" xr:uid="{00000000-0005-0000-0000-000043290000}"/>
    <cellStyle name="Input 8 3 2 2" xfId="21109" xr:uid="{00000000-0005-0000-0000-000044290000}"/>
    <cellStyle name="Input 8 30" xfId="8509" xr:uid="{00000000-0005-0000-0000-000045290000}"/>
    <cellStyle name="Input 8 30 2" xfId="21110" xr:uid="{00000000-0005-0000-0000-000046290000}"/>
    <cellStyle name="Input 8 31" xfId="8510" xr:uid="{00000000-0005-0000-0000-000047290000}"/>
    <cellStyle name="Input 8 31 2" xfId="21111" xr:uid="{00000000-0005-0000-0000-000048290000}"/>
    <cellStyle name="Input 8 32" xfId="8511" xr:uid="{00000000-0005-0000-0000-000049290000}"/>
    <cellStyle name="Input 8 32 2" xfId="21112" xr:uid="{00000000-0005-0000-0000-00004A290000}"/>
    <cellStyle name="Input 8 33" xfId="8512" xr:uid="{00000000-0005-0000-0000-00004B290000}"/>
    <cellStyle name="Input 8 33 2" xfId="21113" xr:uid="{00000000-0005-0000-0000-00004C290000}"/>
    <cellStyle name="Input 8 34" xfId="8513" xr:uid="{00000000-0005-0000-0000-00004D290000}"/>
    <cellStyle name="Input 8 34 2" xfId="21114" xr:uid="{00000000-0005-0000-0000-00004E290000}"/>
    <cellStyle name="Input 8 35" xfId="8514" xr:uid="{00000000-0005-0000-0000-00004F290000}"/>
    <cellStyle name="Input 8 35 2" xfId="21115" xr:uid="{00000000-0005-0000-0000-000050290000}"/>
    <cellStyle name="Input 8 36" xfId="8515" xr:uid="{00000000-0005-0000-0000-000051290000}"/>
    <cellStyle name="Input 8 36 2" xfId="21116" xr:uid="{00000000-0005-0000-0000-000052290000}"/>
    <cellStyle name="Input 8 37" xfId="8516" xr:uid="{00000000-0005-0000-0000-000053290000}"/>
    <cellStyle name="Input 8 37 2" xfId="21117" xr:uid="{00000000-0005-0000-0000-000054290000}"/>
    <cellStyle name="Input 8 38" xfId="8517" xr:uid="{00000000-0005-0000-0000-000055290000}"/>
    <cellStyle name="Input 8 38 2" xfId="21118" xr:uid="{00000000-0005-0000-0000-000056290000}"/>
    <cellStyle name="Input 8 39" xfId="8518" xr:uid="{00000000-0005-0000-0000-000057290000}"/>
    <cellStyle name="Input 8 39 2" xfId="21119" xr:uid="{00000000-0005-0000-0000-000058290000}"/>
    <cellStyle name="Input 8 4" xfId="8519" xr:uid="{00000000-0005-0000-0000-000059290000}"/>
    <cellStyle name="Input 8 4 2" xfId="18139" xr:uid="{00000000-0005-0000-0000-00005A290000}"/>
    <cellStyle name="Input 8 4 3" xfId="21120" xr:uid="{00000000-0005-0000-0000-00005B290000}"/>
    <cellStyle name="Input 8 40" xfId="8520" xr:uid="{00000000-0005-0000-0000-00005C290000}"/>
    <cellStyle name="Input 8 40 2" xfId="21121" xr:uid="{00000000-0005-0000-0000-00005D290000}"/>
    <cellStyle name="Input 8 41" xfId="8521" xr:uid="{00000000-0005-0000-0000-00005E290000}"/>
    <cellStyle name="Input 8 41 2" xfId="21122" xr:uid="{00000000-0005-0000-0000-00005F290000}"/>
    <cellStyle name="Input 8 42" xfId="8522" xr:uid="{00000000-0005-0000-0000-000060290000}"/>
    <cellStyle name="Input 8 42 2" xfId="21123" xr:uid="{00000000-0005-0000-0000-000061290000}"/>
    <cellStyle name="Input 8 43" xfId="8523" xr:uid="{00000000-0005-0000-0000-000062290000}"/>
    <cellStyle name="Input 8 43 2" xfId="21124" xr:uid="{00000000-0005-0000-0000-000063290000}"/>
    <cellStyle name="Input 8 44" xfId="8524" xr:uid="{00000000-0005-0000-0000-000064290000}"/>
    <cellStyle name="Input 8 44 2" xfId="21125" xr:uid="{00000000-0005-0000-0000-000065290000}"/>
    <cellStyle name="Input 8 45" xfId="8525" xr:uid="{00000000-0005-0000-0000-000066290000}"/>
    <cellStyle name="Input 8 45 2" xfId="21126" xr:uid="{00000000-0005-0000-0000-000067290000}"/>
    <cellStyle name="Input 8 46" xfId="8526" xr:uid="{00000000-0005-0000-0000-000068290000}"/>
    <cellStyle name="Input 8 46 2" xfId="21127" xr:uid="{00000000-0005-0000-0000-000069290000}"/>
    <cellStyle name="Input 8 47" xfId="8527" xr:uid="{00000000-0005-0000-0000-00006A290000}"/>
    <cellStyle name="Input 8 47 2" xfId="21128" xr:uid="{00000000-0005-0000-0000-00006B290000}"/>
    <cellStyle name="Input 8 48" xfId="8528" xr:uid="{00000000-0005-0000-0000-00006C290000}"/>
    <cellStyle name="Input 8 48 2" xfId="21129" xr:uid="{00000000-0005-0000-0000-00006D290000}"/>
    <cellStyle name="Input 8 49" xfId="8529" xr:uid="{00000000-0005-0000-0000-00006E290000}"/>
    <cellStyle name="Input 8 49 2" xfId="21130" xr:uid="{00000000-0005-0000-0000-00006F290000}"/>
    <cellStyle name="Input 8 5" xfId="8530" xr:uid="{00000000-0005-0000-0000-000070290000}"/>
    <cellStyle name="Input 8 5 2" xfId="21131" xr:uid="{00000000-0005-0000-0000-000071290000}"/>
    <cellStyle name="Input 8 50" xfId="8531" xr:uid="{00000000-0005-0000-0000-000072290000}"/>
    <cellStyle name="Input 8 50 2" xfId="21132" xr:uid="{00000000-0005-0000-0000-000073290000}"/>
    <cellStyle name="Input 8 51" xfId="8532" xr:uid="{00000000-0005-0000-0000-000074290000}"/>
    <cellStyle name="Input 8 51 2" xfId="21133" xr:uid="{00000000-0005-0000-0000-000075290000}"/>
    <cellStyle name="Input 8 52" xfId="8533" xr:uid="{00000000-0005-0000-0000-000076290000}"/>
    <cellStyle name="Input 8 52 2" xfId="21134" xr:uid="{00000000-0005-0000-0000-000077290000}"/>
    <cellStyle name="Input 8 53" xfId="8534" xr:uid="{00000000-0005-0000-0000-000078290000}"/>
    <cellStyle name="Input 8 53 2" xfId="21135" xr:uid="{00000000-0005-0000-0000-000079290000}"/>
    <cellStyle name="Input 8 54" xfId="8535" xr:uid="{00000000-0005-0000-0000-00007A290000}"/>
    <cellStyle name="Input 8 54 2" xfId="21136" xr:uid="{00000000-0005-0000-0000-00007B290000}"/>
    <cellStyle name="Input 8 55" xfId="8536" xr:uid="{00000000-0005-0000-0000-00007C290000}"/>
    <cellStyle name="Input 8 55 2" xfId="21137" xr:uid="{00000000-0005-0000-0000-00007D290000}"/>
    <cellStyle name="Input 8 56" xfId="8537" xr:uid="{00000000-0005-0000-0000-00007E290000}"/>
    <cellStyle name="Input 8 56 2" xfId="21138" xr:uid="{00000000-0005-0000-0000-00007F290000}"/>
    <cellStyle name="Input 8 57" xfId="8538" xr:uid="{00000000-0005-0000-0000-000080290000}"/>
    <cellStyle name="Input 8 57 2" xfId="21139" xr:uid="{00000000-0005-0000-0000-000081290000}"/>
    <cellStyle name="Input 8 58" xfId="8539" xr:uid="{00000000-0005-0000-0000-000082290000}"/>
    <cellStyle name="Input 8 58 2" xfId="21140" xr:uid="{00000000-0005-0000-0000-000083290000}"/>
    <cellStyle name="Input 8 59" xfId="8540" xr:uid="{00000000-0005-0000-0000-000084290000}"/>
    <cellStyle name="Input 8 59 2" xfId="21141" xr:uid="{00000000-0005-0000-0000-000085290000}"/>
    <cellStyle name="Input 8 6" xfId="8541" xr:uid="{00000000-0005-0000-0000-000086290000}"/>
    <cellStyle name="Input 8 6 2" xfId="21142" xr:uid="{00000000-0005-0000-0000-000087290000}"/>
    <cellStyle name="Input 8 60" xfId="8542" xr:uid="{00000000-0005-0000-0000-000088290000}"/>
    <cellStyle name="Input 8 60 2" xfId="21143" xr:uid="{00000000-0005-0000-0000-000089290000}"/>
    <cellStyle name="Input 8 61" xfId="8543" xr:uid="{00000000-0005-0000-0000-00008A290000}"/>
    <cellStyle name="Input 8 61 2" xfId="21144" xr:uid="{00000000-0005-0000-0000-00008B290000}"/>
    <cellStyle name="Input 8 62" xfId="8544" xr:uid="{00000000-0005-0000-0000-00008C290000}"/>
    <cellStyle name="Input 8 62 2" xfId="21145" xr:uid="{00000000-0005-0000-0000-00008D290000}"/>
    <cellStyle name="Input 8 63" xfId="8545" xr:uid="{00000000-0005-0000-0000-00008E290000}"/>
    <cellStyle name="Input 8 63 2" xfId="21146" xr:uid="{00000000-0005-0000-0000-00008F290000}"/>
    <cellStyle name="Input 8 64" xfId="8546" xr:uid="{00000000-0005-0000-0000-000090290000}"/>
    <cellStyle name="Input 8 64 2" xfId="21147" xr:uid="{00000000-0005-0000-0000-000091290000}"/>
    <cellStyle name="Input 8 65" xfId="8547" xr:uid="{00000000-0005-0000-0000-000092290000}"/>
    <cellStyle name="Input 8 65 2" xfId="21148" xr:uid="{00000000-0005-0000-0000-000093290000}"/>
    <cellStyle name="Input 8 66" xfId="8548" xr:uid="{00000000-0005-0000-0000-000094290000}"/>
    <cellStyle name="Input 8 66 2" xfId="21149" xr:uid="{00000000-0005-0000-0000-000095290000}"/>
    <cellStyle name="Input 8 67" xfId="14089" xr:uid="{00000000-0005-0000-0000-000096290000}"/>
    <cellStyle name="Input 8 7" xfId="8549" xr:uid="{00000000-0005-0000-0000-000097290000}"/>
    <cellStyle name="Input 8 7 2" xfId="21150" xr:uid="{00000000-0005-0000-0000-000098290000}"/>
    <cellStyle name="Input 8 8" xfId="8550" xr:uid="{00000000-0005-0000-0000-000099290000}"/>
    <cellStyle name="Input 8 8 2" xfId="21151" xr:uid="{00000000-0005-0000-0000-00009A290000}"/>
    <cellStyle name="Input 8 9" xfId="8551" xr:uid="{00000000-0005-0000-0000-00009B290000}"/>
    <cellStyle name="Input 8 9 2" xfId="21152" xr:uid="{00000000-0005-0000-0000-00009C290000}"/>
    <cellStyle name="Input 9" xfId="2692" xr:uid="{00000000-0005-0000-0000-00009D290000}"/>
    <cellStyle name="Input 9 10" xfId="8552" xr:uid="{00000000-0005-0000-0000-00009E290000}"/>
    <cellStyle name="Input 9 10 2" xfId="21153" xr:uid="{00000000-0005-0000-0000-00009F290000}"/>
    <cellStyle name="Input 9 11" xfId="8553" xr:uid="{00000000-0005-0000-0000-0000A0290000}"/>
    <cellStyle name="Input 9 11 2" xfId="21154" xr:uid="{00000000-0005-0000-0000-0000A1290000}"/>
    <cellStyle name="Input 9 12" xfId="8554" xr:uid="{00000000-0005-0000-0000-0000A2290000}"/>
    <cellStyle name="Input 9 12 2" xfId="21155" xr:uid="{00000000-0005-0000-0000-0000A3290000}"/>
    <cellStyle name="Input 9 13" xfId="8555" xr:uid="{00000000-0005-0000-0000-0000A4290000}"/>
    <cellStyle name="Input 9 13 2" xfId="21156" xr:uid="{00000000-0005-0000-0000-0000A5290000}"/>
    <cellStyle name="Input 9 14" xfId="8556" xr:uid="{00000000-0005-0000-0000-0000A6290000}"/>
    <cellStyle name="Input 9 14 2" xfId="21157" xr:uid="{00000000-0005-0000-0000-0000A7290000}"/>
    <cellStyle name="Input 9 15" xfId="8557" xr:uid="{00000000-0005-0000-0000-0000A8290000}"/>
    <cellStyle name="Input 9 15 2" xfId="21158" xr:uid="{00000000-0005-0000-0000-0000A9290000}"/>
    <cellStyle name="Input 9 16" xfId="8558" xr:uid="{00000000-0005-0000-0000-0000AA290000}"/>
    <cellStyle name="Input 9 16 2" xfId="21159" xr:uid="{00000000-0005-0000-0000-0000AB290000}"/>
    <cellStyle name="Input 9 17" xfId="8559" xr:uid="{00000000-0005-0000-0000-0000AC290000}"/>
    <cellStyle name="Input 9 17 2" xfId="21160" xr:uid="{00000000-0005-0000-0000-0000AD290000}"/>
    <cellStyle name="Input 9 18" xfId="8560" xr:uid="{00000000-0005-0000-0000-0000AE290000}"/>
    <cellStyle name="Input 9 18 2" xfId="21161" xr:uid="{00000000-0005-0000-0000-0000AF290000}"/>
    <cellStyle name="Input 9 19" xfId="8561" xr:uid="{00000000-0005-0000-0000-0000B0290000}"/>
    <cellStyle name="Input 9 19 2" xfId="21162" xr:uid="{00000000-0005-0000-0000-0000B1290000}"/>
    <cellStyle name="Input 9 2" xfId="2693" xr:uid="{00000000-0005-0000-0000-0000B2290000}"/>
    <cellStyle name="Input 9 2 2" xfId="8562" xr:uid="{00000000-0005-0000-0000-0000B3290000}"/>
    <cellStyle name="Input 9 2 2 2" xfId="21163" xr:uid="{00000000-0005-0000-0000-0000B4290000}"/>
    <cellStyle name="Input 9 20" xfId="8563" xr:uid="{00000000-0005-0000-0000-0000B5290000}"/>
    <cellStyle name="Input 9 20 2" xfId="21164" xr:uid="{00000000-0005-0000-0000-0000B6290000}"/>
    <cellStyle name="Input 9 21" xfId="8564" xr:uid="{00000000-0005-0000-0000-0000B7290000}"/>
    <cellStyle name="Input 9 21 2" xfId="21165" xr:uid="{00000000-0005-0000-0000-0000B8290000}"/>
    <cellStyle name="Input 9 22" xfId="8565" xr:uid="{00000000-0005-0000-0000-0000B9290000}"/>
    <cellStyle name="Input 9 22 2" xfId="21166" xr:uid="{00000000-0005-0000-0000-0000BA290000}"/>
    <cellStyle name="Input 9 23" xfId="8566" xr:uid="{00000000-0005-0000-0000-0000BB290000}"/>
    <cellStyle name="Input 9 23 2" xfId="21167" xr:uid="{00000000-0005-0000-0000-0000BC290000}"/>
    <cellStyle name="Input 9 24" xfId="8567" xr:uid="{00000000-0005-0000-0000-0000BD290000}"/>
    <cellStyle name="Input 9 24 2" xfId="21168" xr:uid="{00000000-0005-0000-0000-0000BE290000}"/>
    <cellStyle name="Input 9 25" xfId="8568" xr:uid="{00000000-0005-0000-0000-0000BF290000}"/>
    <cellStyle name="Input 9 25 2" xfId="21169" xr:uid="{00000000-0005-0000-0000-0000C0290000}"/>
    <cellStyle name="Input 9 26" xfId="8569" xr:uid="{00000000-0005-0000-0000-0000C1290000}"/>
    <cellStyle name="Input 9 26 2" xfId="21170" xr:uid="{00000000-0005-0000-0000-0000C2290000}"/>
    <cellStyle name="Input 9 27" xfId="8570" xr:uid="{00000000-0005-0000-0000-0000C3290000}"/>
    <cellStyle name="Input 9 27 2" xfId="21171" xr:uid="{00000000-0005-0000-0000-0000C4290000}"/>
    <cellStyle name="Input 9 28" xfId="8571" xr:uid="{00000000-0005-0000-0000-0000C5290000}"/>
    <cellStyle name="Input 9 28 2" xfId="21172" xr:uid="{00000000-0005-0000-0000-0000C6290000}"/>
    <cellStyle name="Input 9 29" xfId="8572" xr:uid="{00000000-0005-0000-0000-0000C7290000}"/>
    <cellStyle name="Input 9 29 2" xfId="21173" xr:uid="{00000000-0005-0000-0000-0000C8290000}"/>
    <cellStyle name="Input 9 3" xfId="2694" xr:uid="{00000000-0005-0000-0000-0000C9290000}"/>
    <cellStyle name="Input 9 3 2" xfId="8573" xr:uid="{00000000-0005-0000-0000-0000CA290000}"/>
    <cellStyle name="Input 9 3 2 2" xfId="21174" xr:uid="{00000000-0005-0000-0000-0000CB290000}"/>
    <cellStyle name="Input 9 30" xfId="8574" xr:uid="{00000000-0005-0000-0000-0000CC290000}"/>
    <cellStyle name="Input 9 30 2" xfId="21175" xr:uid="{00000000-0005-0000-0000-0000CD290000}"/>
    <cellStyle name="Input 9 31" xfId="8575" xr:uid="{00000000-0005-0000-0000-0000CE290000}"/>
    <cellStyle name="Input 9 31 2" xfId="21176" xr:uid="{00000000-0005-0000-0000-0000CF290000}"/>
    <cellStyle name="Input 9 32" xfId="8576" xr:uid="{00000000-0005-0000-0000-0000D0290000}"/>
    <cellStyle name="Input 9 32 2" xfId="21177" xr:uid="{00000000-0005-0000-0000-0000D1290000}"/>
    <cellStyle name="Input 9 33" xfId="8577" xr:uid="{00000000-0005-0000-0000-0000D2290000}"/>
    <cellStyle name="Input 9 33 2" xfId="21178" xr:uid="{00000000-0005-0000-0000-0000D3290000}"/>
    <cellStyle name="Input 9 34" xfId="8578" xr:uid="{00000000-0005-0000-0000-0000D4290000}"/>
    <cellStyle name="Input 9 34 2" xfId="21179" xr:uid="{00000000-0005-0000-0000-0000D5290000}"/>
    <cellStyle name="Input 9 35" xfId="8579" xr:uid="{00000000-0005-0000-0000-0000D6290000}"/>
    <cellStyle name="Input 9 35 2" xfId="21180" xr:uid="{00000000-0005-0000-0000-0000D7290000}"/>
    <cellStyle name="Input 9 36" xfId="8580" xr:uid="{00000000-0005-0000-0000-0000D8290000}"/>
    <cellStyle name="Input 9 36 2" xfId="21181" xr:uid="{00000000-0005-0000-0000-0000D9290000}"/>
    <cellStyle name="Input 9 37" xfId="8581" xr:uid="{00000000-0005-0000-0000-0000DA290000}"/>
    <cellStyle name="Input 9 37 2" xfId="21182" xr:uid="{00000000-0005-0000-0000-0000DB290000}"/>
    <cellStyle name="Input 9 38" xfId="8582" xr:uid="{00000000-0005-0000-0000-0000DC290000}"/>
    <cellStyle name="Input 9 38 2" xfId="21183" xr:uid="{00000000-0005-0000-0000-0000DD290000}"/>
    <cellStyle name="Input 9 39" xfId="8583" xr:uid="{00000000-0005-0000-0000-0000DE290000}"/>
    <cellStyle name="Input 9 39 2" xfId="21184" xr:uid="{00000000-0005-0000-0000-0000DF290000}"/>
    <cellStyle name="Input 9 4" xfId="8584" xr:uid="{00000000-0005-0000-0000-0000E0290000}"/>
    <cellStyle name="Input 9 4 2" xfId="18140" xr:uid="{00000000-0005-0000-0000-0000E1290000}"/>
    <cellStyle name="Input 9 4 3" xfId="21185" xr:uid="{00000000-0005-0000-0000-0000E2290000}"/>
    <cellStyle name="Input 9 40" xfId="8585" xr:uid="{00000000-0005-0000-0000-0000E3290000}"/>
    <cellStyle name="Input 9 40 2" xfId="21186" xr:uid="{00000000-0005-0000-0000-0000E4290000}"/>
    <cellStyle name="Input 9 41" xfId="8586" xr:uid="{00000000-0005-0000-0000-0000E5290000}"/>
    <cellStyle name="Input 9 41 2" xfId="21187" xr:uid="{00000000-0005-0000-0000-0000E6290000}"/>
    <cellStyle name="Input 9 42" xfId="8587" xr:uid="{00000000-0005-0000-0000-0000E7290000}"/>
    <cellStyle name="Input 9 42 2" xfId="21188" xr:uid="{00000000-0005-0000-0000-0000E8290000}"/>
    <cellStyle name="Input 9 43" xfId="8588" xr:uid="{00000000-0005-0000-0000-0000E9290000}"/>
    <cellStyle name="Input 9 43 2" xfId="21189" xr:uid="{00000000-0005-0000-0000-0000EA290000}"/>
    <cellStyle name="Input 9 44" xfId="8589" xr:uid="{00000000-0005-0000-0000-0000EB290000}"/>
    <cellStyle name="Input 9 44 2" xfId="21190" xr:uid="{00000000-0005-0000-0000-0000EC290000}"/>
    <cellStyle name="Input 9 45" xfId="8590" xr:uid="{00000000-0005-0000-0000-0000ED290000}"/>
    <cellStyle name="Input 9 45 2" xfId="21191" xr:uid="{00000000-0005-0000-0000-0000EE290000}"/>
    <cellStyle name="Input 9 46" xfId="8591" xr:uid="{00000000-0005-0000-0000-0000EF290000}"/>
    <cellStyle name="Input 9 46 2" xfId="21192" xr:uid="{00000000-0005-0000-0000-0000F0290000}"/>
    <cellStyle name="Input 9 47" xfId="8592" xr:uid="{00000000-0005-0000-0000-0000F1290000}"/>
    <cellStyle name="Input 9 47 2" xfId="21193" xr:uid="{00000000-0005-0000-0000-0000F2290000}"/>
    <cellStyle name="Input 9 48" xfId="8593" xr:uid="{00000000-0005-0000-0000-0000F3290000}"/>
    <cellStyle name="Input 9 48 2" xfId="21194" xr:uid="{00000000-0005-0000-0000-0000F4290000}"/>
    <cellStyle name="Input 9 49" xfId="8594" xr:uid="{00000000-0005-0000-0000-0000F5290000}"/>
    <cellStyle name="Input 9 49 2" xfId="21195" xr:uid="{00000000-0005-0000-0000-0000F6290000}"/>
    <cellStyle name="Input 9 5" xfId="8595" xr:uid="{00000000-0005-0000-0000-0000F7290000}"/>
    <cellStyle name="Input 9 5 2" xfId="21196" xr:uid="{00000000-0005-0000-0000-0000F8290000}"/>
    <cellStyle name="Input 9 50" xfId="8596" xr:uid="{00000000-0005-0000-0000-0000F9290000}"/>
    <cellStyle name="Input 9 50 2" xfId="21197" xr:uid="{00000000-0005-0000-0000-0000FA290000}"/>
    <cellStyle name="Input 9 51" xfId="8597" xr:uid="{00000000-0005-0000-0000-0000FB290000}"/>
    <cellStyle name="Input 9 51 2" xfId="21198" xr:uid="{00000000-0005-0000-0000-0000FC290000}"/>
    <cellStyle name="Input 9 52" xfId="8598" xr:uid="{00000000-0005-0000-0000-0000FD290000}"/>
    <cellStyle name="Input 9 52 2" xfId="21199" xr:uid="{00000000-0005-0000-0000-0000FE290000}"/>
    <cellStyle name="Input 9 53" xfId="8599" xr:uid="{00000000-0005-0000-0000-0000FF290000}"/>
    <cellStyle name="Input 9 53 2" xfId="21200" xr:uid="{00000000-0005-0000-0000-0000002A0000}"/>
    <cellStyle name="Input 9 54" xfId="8600" xr:uid="{00000000-0005-0000-0000-0000012A0000}"/>
    <cellStyle name="Input 9 54 2" xfId="21201" xr:uid="{00000000-0005-0000-0000-0000022A0000}"/>
    <cellStyle name="Input 9 55" xfId="8601" xr:uid="{00000000-0005-0000-0000-0000032A0000}"/>
    <cellStyle name="Input 9 55 2" xfId="21202" xr:uid="{00000000-0005-0000-0000-0000042A0000}"/>
    <cellStyle name="Input 9 56" xfId="8602" xr:uid="{00000000-0005-0000-0000-0000052A0000}"/>
    <cellStyle name="Input 9 56 2" xfId="21203" xr:uid="{00000000-0005-0000-0000-0000062A0000}"/>
    <cellStyle name="Input 9 57" xfId="8603" xr:uid="{00000000-0005-0000-0000-0000072A0000}"/>
    <cellStyle name="Input 9 57 2" xfId="21204" xr:uid="{00000000-0005-0000-0000-0000082A0000}"/>
    <cellStyle name="Input 9 58" xfId="8604" xr:uid="{00000000-0005-0000-0000-0000092A0000}"/>
    <cellStyle name="Input 9 58 2" xfId="21205" xr:uid="{00000000-0005-0000-0000-00000A2A0000}"/>
    <cellStyle name="Input 9 59" xfId="8605" xr:uid="{00000000-0005-0000-0000-00000B2A0000}"/>
    <cellStyle name="Input 9 59 2" xfId="21206" xr:uid="{00000000-0005-0000-0000-00000C2A0000}"/>
    <cellStyle name="Input 9 6" xfId="8606" xr:uid="{00000000-0005-0000-0000-00000D2A0000}"/>
    <cellStyle name="Input 9 6 2" xfId="21207" xr:uid="{00000000-0005-0000-0000-00000E2A0000}"/>
    <cellStyle name="Input 9 60" xfId="8607" xr:uid="{00000000-0005-0000-0000-00000F2A0000}"/>
    <cellStyle name="Input 9 60 2" xfId="21208" xr:uid="{00000000-0005-0000-0000-0000102A0000}"/>
    <cellStyle name="Input 9 61" xfId="8608" xr:uid="{00000000-0005-0000-0000-0000112A0000}"/>
    <cellStyle name="Input 9 61 2" xfId="21209" xr:uid="{00000000-0005-0000-0000-0000122A0000}"/>
    <cellStyle name="Input 9 62" xfId="8609" xr:uid="{00000000-0005-0000-0000-0000132A0000}"/>
    <cellStyle name="Input 9 62 2" xfId="21210" xr:uid="{00000000-0005-0000-0000-0000142A0000}"/>
    <cellStyle name="Input 9 63" xfId="8610" xr:uid="{00000000-0005-0000-0000-0000152A0000}"/>
    <cellStyle name="Input 9 63 2" xfId="21211" xr:uid="{00000000-0005-0000-0000-0000162A0000}"/>
    <cellStyle name="Input 9 64" xfId="8611" xr:uid="{00000000-0005-0000-0000-0000172A0000}"/>
    <cellStyle name="Input 9 64 2" xfId="21212" xr:uid="{00000000-0005-0000-0000-0000182A0000}"/>
    <cellStyle name="Input 9 65" xfId="8612" xr:uid="{00000000-0005-0000-0000-0000192A0000}"/>
    <cellStyle name="Input 9 65 2" xfId="21213" xr:uid="{00000000-0005-0000-0000-00001A2A0000}"/>
    <cellStyle name="Input 9 66" xfId="8613" xr:uid="{00000000-0005-0000-0000-00001B2A0000}"/>
    <cellStyle name="Input 9 66 2" xfId="21214" xr:uid="{00000000-0005-0000-0000-00001C2A0000}"/>
    <cellStyle name="Input 9 67" xfId="14090" xr:uid="{00000000-0005-0000-0000-00001D2A0000}"/>
    <cellStyle name="Input 9 7" xfId="8614" xr:uid="{00000000-0005-0000-0000-00001E2A0000}"/>
    <cellStyle name="Input 9 7 2" xfId="21215" xr:uid="{00000000-0005-0000-0000-00001F2A0000}"/>
    <cellStyle name="Input 9 8" xfId="8615" xr:uid="{00000000-0005-0000-0000-0000202A0000}"/>
    <cellStyle name="Input 9 8 2" xfId="21216" xr:uid="{00000000-0005-0000-0000-0000212A0000}"/>
    <cellStyle name="Input 9 9" xfId="8616" xr:uid="{00000000-0005-0000-0000-0000222A0000}"/>
    <cellStyle name="Input 9 9 2" xfId="21217" xr:uid="{00000000-0005-0000-0000-0000232A0000}"/>
    <cellStyle name="Interface" xfId="2695" xr:uid="{00000000-0005-0000-0000-0000242A0000}"/>
    <cellStyle name="Linked Cell 10" xfId="2696" xr:uid="{00000000-0005-0000-0000-0000252A0000}"/>
    <cellStyle name="Linked Cell 10 2" xfId="2697" xr:uid="{00000000-0005-0000-0000-0000262A0000}"/>
    <cellStyle name="Linked Cell 10 3" xfId="2698" xr:uid="{00000000-0005-0000-0000-0000272A0000}"/>
    <cellStyle name="Linked Cell 10 4" xfId="18141" xr:uid="{00000000-0005-0000-0000-0000282A0000}"/>
    <cellStyle name="Linked Cell 11" xfId="2699" xr:uid="{00000000-0005-0000-0000-0000292A0000}"/>
    <cellStyle name="Linked Cell 11 2" xfId="2700" xr:uid="{00000000-0005-0000-0000-00002A2A0000}"/>
    <cellStyle name="Linked Cell 11 3" xfId="2701" xr:uid="{00000000-0005-0000-0000-00002B2A0000}"/>
    <cellStyle name="Linked Cell 11 4" xfId="18142" xr:uid="{00000000-0005-0000-0000-00002C2A0000}"/>
    <cellStyle name="Linked Cell 12" xfId="2702" xr:uid="{00000000-0005-0000-0000-00002D2A0000}"/>
    <cellStyle name="Linked Cell 12 2" xfId="2703" xr:uid="{00000000-0005-0000-0000-00002E2A0000}"/>
    <cellStyle name="Linked Cell 12 3" xfId="2704" xr:uid="{00000000-0005-0000-0000-00002F2A0000}"/>
    <cellStyle name="Linked Cell 12 4" xfId="18143" xr:uid="{00000000-0005-0000-0000-0000302A0000}"/>
    <cellStyle name="Linked Cell 13" xfId="2705" xr:uid="{00000000-0005-0000-0000-0000312A0000}"/>
    <cellStyle name="Linked Cell 13 2" xfId="2706" xr:uid="{00000000-0005-0000-0000-0000322A0000}"/>
    <cellStyle name="Linked Cell 13 3" xfId="2707" xr:uid="{00000000-0005-0000-0000-0000332A0000}"/>
    <cellStyle name="Linked Cell 13 4" xfId="18144" xr:uid="{00000000-0005-0000-0000-0000342A0000}"/>
    <cellStyle name="Linked Cell 14" xfId="2708" xr:uid="{00000000-0005-0000-0000-0000352A0000}"/>
    <cellStyle name="Linked Cell 14 2" xfId="2709" xr:uid="{00000000-0005-0000-0000-0000362A0000}"/>
    <cellStyle name="Linked Cell 14 3" xfId="2710" xr:uid="{00000000-0005-0000-0000-0000372A0000}"/>
    <cellStyle name="Linked Cell 14 4" xfId="18145" xr:uid="{00000000-0005-0000-0000-0000382A0000}"/>
    <cellStyle name="Linked Cell 15" xfId="2711" xr:uid="{00000000-0005-0000-0000-0000392A0000}"/>
    <cellStyle name="Linked Cell 15 2" xfId="2712" xr:uid="{00000000-0005-0000-0000-00003A2A0000}"/>
    <cellStyle name="Linked Cell 15 3" xfId="2713" xr:uid="{00000000-0005-0000-0000-00003B2A0000}"/>
    <cellStyle name="Linked Cell 15 4" xfId="18146" xr:uid="{00000000-0005-0000-0000-00003C2A0000}"/>
    <cellStyle name="Linked Cell 16" xfId="2714" xr:uid="{00000000-0005-0000-0000-00003D2A0000}"/>
    <cellStyle name="Linked Cell 16 2" xfId="2715" xr:uid="{00000000-0005-0000-0000-00003E2A0000}"/>
    <cellStyle name="Linked Cell 16 3" xfId="2716" xr:uid="{00000000-0005-0000-0000-00003F2A0000}"/>
    <cellStyle name="Linked Cell 16 4" xfId="18147" xr:uid="{00000000-0005-0000-0000-0000402A0000}"/>
    <cellStyle name="Linked Cell 17" xfId="2717" xr:uid="{00000000-0005-0000-0000-0000412A0000}"/>
    <cellStyle name="Linked Cell 17 2" xfId="2718" xr:uid="{00000000-0005-0000-0000-0000422A0000}"/>
    <cellStyle name="Linked Cell 17 3" xfId="2719" xr:uid="{00000000-0005-0000-0000-0000432A0000}"/>
    <cellStyle name="Linked Cell 17 4" xfId="18148" xr:uid="{00000000-0005-0000-0000-0000442A0000}"/>
    <cellStyle name="Linked Cell 18" xfId="2720" xr:uid="{00000000-0005-0000-0000-0000452A0000}"/>
    <cellStyle name="Linked Cell 18 2" xfId="2721" xr:uid="{00000000-0005-0000-0000-0000462A0000}"/>
    <cellStyle name="Linked Cell 18 3" xfId="2722" xr:uid="{00000000-0005-0000-0000-0000472A0000}"/>
    <cellStyle name="Linked Cell 18 4" xfId="18149" xr:uid="{00000000-0005-0000-0000-0000482A0000}"/>
    <cellStyle name="Linked Cell 19" xfId="2723" xr:uid="{00000000-0005-0000-0000-0000492A0000}"/>
    <cellStyle name="Linked Cell 19 2" xfId="2724" xr:uid="{00000000-0005-0000-0000-00004A2A0000}"/>
    <cellStyle name="Linked Cell 19 3" xfId="17376" xr:uid="{00000000-0005-0000-0000-00004B2A0000}"/>
    <cellStyle name="Linked Cell 2" xfId="2725" xr:uid="{00000000-0005-0000-0000-00004C2A0000}"/>
    <cellStyle name="Linked Cell 2 10" xfId="2726" xr:uid="{00000000-0005-0000-0000-00004D2A0000}"/>
    <cellStyle name="Linked Cell 2 10 2" xfId="18150" xr:uid="{00000000-0005-0000-0000-00004E2A0000}"/>
    <cellStyle name="Linked Cell 2 11" xfId="2727" xr:uid="{00000000-0005-0000-0000-00004F2A0000}"/>
    <cellStyle name="Linked Cell 2 11 2" xfId="18151" xr:uid="{00000000-0005-0000-0000-0000502A0000}"/>
    <cellStyle name="Linked Cell 2 12" xfId="2728" xr:uid="{00000000-0005-0000-0000-0000512A0000}"/>
    <cellStyle name="Linked Cell 2 12 2" xfId="18152" xr:uid="{00000000-0005-0000-0000-0000522A0000}"/>
    <cellStyle name="Linked Cell 2 13" xfId="16320" xr:uid="{00000000-0005-0000-0000-0000532A0000}"/>
    <cellStyle name="Linked Cell 2 14" xfId="16321" xr:uid="{00000000-0005-0000-0000-0000542A0000}"/>
    <cellStyle name="Linked Cell 2 15" xfId="16322" xr:uid="{00000000-0005-0000-0000-0000552A0000}"/>
    <cellStyle name="Linked Cell 2 16" xfId="16323" xr:uid="{00000000-0005-0000-0000-0000562A0000}"/>
    <cellStyle name="Linked Cell 2 17" xfId="16324" xr:uid="{00000000-0005-0000-0000-0000572A0000}"/>
    <cellStyle name="Linked Cell 2 18" xfId="16325" xr:uid="{00000000-0005-0000-0000-0000582A0000}"/>
    <cellStyle name="Linked Cell 2 19" xfId="16326" xr:uid="{00000000-0005-0000-0000-0000592A0000}"/>
    <cellStyle name="Linked Cell 2 2" xfId="2729" xr:uid="{00000000-0005-0000-0000-00005A2A0000}"/>
    <cellStyle name="Linked Cell 2 2 2" xfId="8617" xr:uid="{00000000-0005-0000-0000-00005B2A0000}"/>
    <cellStyle name="Linked Cell 2 2 2 2" xfId="18153" xr:uid="{00000000-0005-0000-0000-00005C2A0000}"/>
    <cellStyle name="Linked Cell 2 20" xfId="17301" xr:uid="{00000000-0005-0000-0000-00005D2A0000}"/>
    <cellStyle name="Linked Cell 2 3" xfId="2730" xr:uid="{00000000-0005-0000-0000-00005E2A0000}"/>
    <cellStyle name="Linked Cell 2 3 2" xfId="18154" xr:uid="{00000000-0005-0000-0000-00005F2A0000}"/>
    <cellStyle name="Linked Cell 2 4" xfId="2731" xr:uid="{00000000-0005-0000-0000-0000602A0000}"/>
    <cellStyle name="Linked Cell 2 4 2" xfId="18155" xr:uid="{00000000-0005-0000-0000-0000612A0000}"/>
    <cellStyle name="Linked Cell 2 5" xfId="2732" xr:uid="{00000000-0005-0000-0000-0000622A0000}"/>
    <cellStyle name="Linked Cell 2 5 2" xfId="18156" xr:uid="{00000000-0005-0000-0000-0000632A0000}"/>
    <cellStyle name="Linked Cell 2 6" xfId="2733" xr:uid="{00000000-0005-0000-0000-0000642A0000}"/>
    <cellStyle name="Linked Cell 2 6 2" xfId="18157" xr:uid="{00000000-0005-0000-0000-0000652A0000}"/>
    <cellStyle name="Linked Cell 2 7" xfId="2734" xr:uid="{00000000-0005-0000-0000-0000662A0000}"/>
    <cellStyle name="Linked Cell 2 7 2" xfId="18158" xr:uid="{00000000-0005-0000-0000-0000672A0000}"/>
    <cellStyle name="Linked Cell 2 8" xfId="2735" xr:uid="{00000000-0005-0000-0000-0000682A0000}"/>
    <cellStyle name="Linked Cell 2 8 2" xfId="18159" xr:uid="{00000000-0005-0000-0000-0000692A0000}"/>
    <cellStyle name="Linked Cell 2 9" xfId="2736" xr:uid="{00000000-0005-0000-0000-00006A2A0000}"/>
    <cellStyle name="Linked Cell 2 9 2" xfId="18160" xr:uid="{00000000-0005-0000-0000-00006B2A0000}"/>
    <cellStyle name="Linked Cell 20" xfId="2737" xr:uid="{00000000-0005-0000-0000-00006C2A0000}"/>
    <cellStyle name="Linked Cell 20 2" xfId="2738" xr:uid="{00000000-0005-0000-0000-00006D2A0000}"/>
    <cellStyle name="Linked Cell 21" xfId="2739" xr:uid="{00000000-0005-0000-0000-00006E2A0000}"/>
    <cellStyle name="Linked Cell 21 2" xfId="2740" xr:uid="{00000000-0005-0000-0000-00006F2A0000}"/>
    <cellStyle name="Linked Cell 22" xfId="2741" xr:uid="{00000000-0005-0000-0000-0000702A0000}"/>
    <cellStyle name="Linked Cell 22 2" xfId="2742" xr:uid="{00000000-0005-0000-0000-0000712A0000}"/>
    <cellStyle name="Linked Cell 23" xfId="2743" xr:uid="{00000000-0005-0000-0000-0000722A0000}"/>
    <cellStyle name="Linked Cell 23 2" xfId="2744" xr:uid="{00000000-0005-0000-0000-0000732A0000}"/>
    <cellStyle name="Linked Cell 3" xfId="2745" xr:uid="{00000000-0005-0000-0000-0000742A0000}"/>
    <cellStyle name="Linked Cell 3 2" xfId="2746" xr:uid="{00000000-0005-0000-0000-0000752A0000}"/>
    <cellStyle name="Linked Cell 3 3" xfId="2747" xr:uid="{00000000-0005-0000-0000-0000762A0000}"/>
    <cellStyle name="Linked Cell 3 4" xfId="18161" xr:uid="{00000000-0005-0000-0000-0000772A0000}"/>
    <cellStyle name="Linked Cell 4" xfId="2748" xr:uid="{00000000-0005-0000-0000-0000782A0000}"/>
    <cellStyle name="Linked Cell 4 2" xfId="2749" xr:uid="{00000000-0005-0000-0000-0000792A0000}"/>
    <cellStyle name="Linked Cell 4 3" xfId="2750" xr:uid="{00000000-0005-0000-0000-00007A2A0000}"/>
    <cellStyle name="Linked Cell 4 4" xfId="18162" xr:uid="{00000000-0005-0000-0000-00007B2A0000}"/>
    <cellStyle name="Linked Cell 5" xfId="2751" xr:uid="{00000000-0005-0000-0000-00007C2A0000}"/>
    <cellStyle name="Linked Cell 5 2" xfId="2752" xr:uid="{00000000-0005-0000-0000-00007D2A0000}"/>
    <cellStyle name="Linked Cell 5 3" xfId="2753" xr:uid="{00000000-0005-0000-0000-00007E2A0000}"/>
    <cellStyle name="Linked Cell 5 4" xfId="18163" xr:uid="{00000000-0005-0000-0000-00007F2A0000}"/>
    <cellStyle name="Linked Cell 6" xfId="2754" xr:uid="{00000000-0005-0000-0000-0000802A0000}"/>
    <cellStyle name="Linked Cell 6 2" xfId="2755" xr:uid="{00000000-0005-0000-0000-0000812A0000}"/>
    <cellStyle name="Linked Cell 6 3" xfId="2756" xr:uid="{00000000-0005-0000-0000-0000822A0000}"/>
    <cellStyle name="Linked Cell 6 4" xfId="18164" xr:uid="{00000000-0005-0000-0000-0000832A0000}"/>
    <cellStyle name="Linked Cell 7" xfId="2757" xr:uid="{00000000-0005-0000-0000-0000842A0000}"/>
    <cellStyle name="Linked Cell 7 2" xfId="2758" xr:uid="{00000000-0005-0000-0000-0000852A0000}"/>
    <cellStyle name="Linked Cell 7 3" xfId="2759" xr:uid="{00000000-0005-0000-0000-0000862A0000}"/>
    <cellStyle name="Linked Cell 7 4" xfId="18165" xr:uid="{00000000-0005-0000-0000-0000872A0000}"/>
    <cellStyle name="Linked Cell 8" xfId="2760" xr:uid="{00000000-0005-0000-0000-0000882A0000}"/>
    <cellStyle name="Linked Cell 8 2" xfId="2761" xr:uid="{00000000-0005-0000-0000-0000892A0000}"/>
    <cellStyle name="Linked Cell 8 3" xfId="2762" xr:uid="{00000000-0005-0000-0000-00008A2A0000}"/>
    <cellStyle name="Linked Cell 8 4" xfId="18166" xr:uid="{00000000-0005-0000-0000-00008B2A0000}"/>
    <cellStyle name="Linked Cell 9" xfId="2763" xr:uid="{00000000-0005-0000-0000-00008C2A0000}"/>
    <cellStyle name="Linked Cell 9 2" xfId="2764" xr:uid="{00000000-0005-0000-0000-00008D2A0000}"/>
    <cellStyle name="Linked Cell 9 3" xfId="2765" xr:uid="{00000000-0005-0000-0000-00008E2A0000}"/>
    <cellStyle name="Linked Cell 9 4" xfId="18167" xr:uid="{00000000-0005-0000-0000-00008F2A0000}"/>
    <cellStyle name="Neutral 10" xfId="2766" xr:uid="{00000000-0005-0000-0000-0000902A0000}"/>
    <cellStyle name="Neutral 10 2" xfId="2767" xr:uid="{00000000-0005-0000-0000-0000912A0000}"/>
    <cellStyle name="Neutral 10 3" xfId="2768" xr:uid="{00000000-0005-0000-0000-0000922A0000}"/>
    <cellStyle name="Neutral 10 4" xfId="18168" xr:uid="{00000000-0005-0000-0000-0000932A0000}"/>
    <cellStyle name="Neutral 11" xfId="2769" xr:uid="{00000000-0005-0000-0000-0000942A0000}"/>
    <cellStyle name="Neutral 11 2" xfId="2770" xr:uid="{00000000-0005-0000-0000-0000952A0000}"/>
    <cellStyle name="Neutral 11 3" xfId="2771" xr:uid="{00000000-0005-0000-0000-0000962A0000}"/>
    <cellStyle name="Neutral 11 4" xfId="18169" xr:uid="{00000000-0005-0000-0000-0000972A0000}"/>
    <cellStyle name="Neutral 12" xfId="2772" xr:uid="{00000000-0005-0000-0000-0000982A0000}"/>
    <cellStyle name="Neutral 12 2" xfId="2773" xr:uid="{00000000-0005-0000-0000-0000992A0000}"/>
    <cellStyle name="Neutral 12 3" xfId="2774" xr:uid="{00000000-0005-0000-0000-00009A2A0000}"/>
    <cellStyle name="Neutral 12 4" xfId="18170" xr:uid="{00000000-0005-0000-0000-00009B2A0000}"/>
    <cellStyle name="Neutral 13" xfId="2775" xr:uid="{00000000-0005-0000-0000-00009C2A0000}"/>
    <cellStyle name="Neutral 13 2" xfId="2776" xr:uid="{00000000-0005-0000-0000-00009D2A0000}"/>
    <cellStyle name="Neutral 13 3" xfId="2777" xr:uid="{00000000-0005-0000-0000-00009E2A0000}"/>
    <cellStyle name="Neutral 13 4" xfId="18171" xr:uid="{00000000-0005-0000-0000-00009F2A0000}"/>
    <cellStyle name="Neutral 14" xfId="2778" xr:uid="{00000000-0005-0000-0000-0000A02A0000}"/>
    <cellStyle name="Neutral 14 2" xfId="2779" xr:uid="{00000000-0005-0000-0000-0000A12A0000}"/>
    <cellStyle name="Neutral 14 3" xfId="2780" xr:uid="{00000000-0005-0000-0000-0000A22A0000}"/>
    <cellStyle name="Neutral 14 4" xfId="18172" xr:uid="{00000000-0005-0000-0000-0000A32A0000}"/>
    <cellStyle name="Neutral 15" xfId="2781" xr:uid="{00000000-0005-0000-0000-0000A42A0000}"/>
    <cellStyle name="Neutral 15 2" xfId="2782" xr:uid="{00000000-0005-0000-0000-0000A52A0000}"/>
    <cellStyle name="Neutral 15 3" xfId="2783" xr:uid="{00000000-0005-0000-0000-0000A62A0000}"/>
    <cellStyle name="Neutral 15 4" xfId="18173" xr:uid="{00000000-0005-0000-0000-0000A72A0000}"/>
    <cellStyle name="Neutral 16" xfId="2784" xr:uid="{00000000-0005-0000-0000-0000A82A0000}"/>
    <cellStyle name="Neutral 16 2" xfId="2785" xr:uid="{00000000-0005-0000-0000-0000A92A0000}"/>
    <cellStyle name="Neutral 16 3" xfId="2786" xr:uid="{00000000-0005-0000-0000-0000AA2A0000}"/>
    <cellStyle name="Neutral 16 4" xfId="18174" xr:uid="{00000000-0005-0000-0000-0000AB2A0000}"/>
    <cellStyle name="Neutral 17" xfId="2787" xr:uid="{00000000-0005-0000-0000-0000AC2A0000}"/>
    <cellStyle name="Neutral 17 2" xfId="2788" xr:uid="{00000000-0005-0000-0000-0000AD2A0000}"/>
    <cellStyle name="Neutral 17 3" xfId="2789" xr:uid="{00000000-0005-0000-0000-0000AE2A0000}"/>
    <cellStyle name="Neutral 17 4" xfId="18175" xr:uid="{00000000-0005-0000-0000-0000AF2A0000}"/>
    <cellStyle name="Neutral 18" xfId="2790" xr:uid="{00000000-0005-0000-0000-0000B02A0000}"/>
    <cellStyle name="Neutral 18 2" xfId="2791" xr:uid="{00000000-0005-0000-0000-0000B12A0000}"/>
    <cellStyle name="Neutral 18 3" xfId="2792" xr:uid="{00000000-0005-0000-0000-0000B22A0000}"/>
    <cellStyle name="Neutral 18 4" xfId="18176" xr:uid="{00000000-0005-0000-0000-0000B32A0000}"/>
    <cellStyle name="Neutral 19" xfId="2793" xr:uid="{00000000-0005-0000-0000-0000B42A0000}"/>
    <cellStyle name="Neutral 19 2" xfId="2794" xr:uid="{00000000-0005-0000-0000-0000B52A0000}"/>
    <cellStyle name="Neutral 19 3" xfId="17377" xr:uid="{00000000-0005-0000-0000-0000B62A0000}"/>
    <cellStyle name="Neutral 2" xfId="2795" xr:uid="{00000000-0005-0000-0000-0000B72A0000}"/>
    <cellStyle name="Neutral 2 2" xfId="2796" xr:uid="{00000000-0005-0000-0000-0000B82A0000}"/>
    <cellStyle name="Neutral 2 2 2" xfId="8618" xr:uid="{00000000-0005-0000-0000-0000B92A0000}"/>
    <cellStyle name="Neutral 2 2 2 2" xfId="18177" xr:uid="{00000000-0005-0000-0000-0000BA2A0000}"/>
    <cellStyle name="Neutral 2 3" xfId="2797" xr:uid="{00000000-0005-0000-0000-0000BB2A0000}"/>
    <cellStyle name="Neutral 2 4" xfId="17297" xr:uid="{00000000-0005-0000-0000-0000BC2A0000}"/>
    <cellStyle name="Neutral 20" xfId="2798" xr:uid="{00000000-0005-0000-0000-0000BD2A0000}"/>
    <cellStyle name="Neutral 20 2" xfId="2799" xr:uid="{00000000-0005-0000-0000-0000BE2A0000}"/>
    <cellStyle name="Neutral 21" xfId="2800" xr:uid="{00000000-0005-0000-0000-0000BF2A0000}"/>
    <cellStyle name="Neutral 21 2" xfId="2801" xr:uid="{00000000-0005-0000-0000-0000C02A0000}"/>
    <cellStyle name="Neutral 22" xfId="2802" xr:uid="{00000000-0005-0000-0000-0000C12A0000}"/>
    <cellStyle name="Neutral 22 2" xfId="2803" xr:uid="{00000000-0005-0000-0000-0000C22A0000}"/>
    <cellStyle name="Neutral 23" xfId="2804" xr:uid="{00000000-0005-0000-0000-0000C32A0000}"/>
    <cellStyle name="Neutral 23 2" xfId="2805" xr:uid="{00000000-0005-0000-0000-0000C42A0000}"/>
    <cellStyle name="Neutral 24" xfId="2806" xr:uid="{00000000-0005-0000-0000-0000C52A0000}"/>
    <cellStyle name="Neutral 3" xfId="2807" xr:uid="{00000000-0005-0000-0000-0000C62A0000}"/>
    <cellStyle name="Neutral 3 2" xfId="2808" xr:uid="{00000000-0005-0000-0000-0000C72A0000}"/>
    <cellStyle name="Neutral 3 3" xfId="2809" xr:uid="{00000000-0005-0000-0000-0000C82A0000}"/>
    <cellStyle name="Neutral 3 4" xfId="18178" xr:uid="{00000000-0005-0000-0000-0000C92A0000}"/>
    <cellStyle name="Neutral 4" xfId="2810" xr:uid="{00000000-0005-0000-0000-0000CA2A0000}"/>
    <cellStyle name="Neutral 4 2" xfId="2811" xr:uid="{00000000-0005-0000-0000-0000CB2A0000}"/>
    <cellStyle name="Neutral 4 3" xfId="2812" xr:uid="{00000000-0005-0000-0000-0000CC2A0000}"/>
    <cellStyle name="Neutral 4 4" xfId="18179" xr:uid="{00000000-0005-0000-0000-0000CD2A0000}"/>
    <cellStyle name="Neutral 5" xfId="2813" xr:uid="{00000000-0005-0000-0000-0000CE2A0000}"/>
    <cellStyle name="Neutral 5 2" xfId="2814" xr:uid="{00000000-0005-0000-0000-0000CF2A0000}"/>
    <cellStyle name="Neutral 5 3" xfId="2815" xr:uid="{00000000-0005-0000-0000-0000D02A0000}"/>
    <cellStyle name="Neutral 5 4" xfId="18180" xr:uid="{00000000-0005-0000-0000-0000D12A0000}"/>
    <cellStyle name="Neutral 6" xfId="2816" xr:uid="{00000000-0005-0000-0000-0000D22A0000}"/>
    <cellStyle name="Neutral 6 2" xfId="2817" xr:uid="{00000000-0005-0000-0000-0000D32A0000}"/>
    <cellStyle name="Neutral 6 3" xfId="2818" xr:uid="{00000000-0005-0000-0000-0000D42A0000}"/>
    <cellStyle name="Neutral 6 4" xfId="18181" xr:uid="{00000000-0005-0000-0000-0000D52A0000}"/>
    <cellStyle name="Neutral 7" xfId="2819" xr:uid="{00000000-0005-0000-0000-0000D62A0000}"/>
    <cellStyle name="Neutral 7 2" xfId="2820" xr:uid="{00000000-0005-0000-0000-0000D72A0000}"/>
    <cellStyle name="Neutral 7 3" xfId="2821" xr:uid="{00000000-0005-0000-0000-0000D82A0000}"/>
    <cellStyle name="Neutral 7 4" xfId="18182" xr:uid="{00000000-0005-0000-0000-0000D92A0000}"/>
    <cellStyle name="Neutral 8" xfId="2822" xr:uid="{00000000-0005-0000-0000-0000DA2A0000}"/>
    <cellStyle name="Neutral 8 2" xfId="2823" xr:uid="{00000000-0005-0000-0000-0000DB2A0000}"/>
    <cellStyle name="Neutral 8 3" xfId="2824" xr:uid="{00000000-0005-0000-0000-0000DC2A0000}"/>
    <cellStyle name="Neutral 8 4" xfId="18183" xr:uid="{00000000-0005-0000-0000-0000DD2A0000}"/>
    <cellStyle name="Neutral 9" xfId="2825" xr:uid="{00000000-0005-0000-0000-0000DE2A0000}"/>
    <cellStyle name="Neutral 9 2" xfId="2826" xr:uid="{00000000-0005-0000-0000-0000DF2A0000}"/>
    <cellStyle name="Neutral 9 3" xfId="2827" xr:uid="{00000000-0005-0000-0000-0000E02A0000}"/>
    <cellStyle name="Neutral 9 4" xfId="18184" xr:uid="{00000000-0005-0000-0000-0000E12A0000}"/>
    <cellStyle name="No Border" xfId="2828" xr:uid="{00000000-0005-0000-0000-0000E22A0000}"/>
    <cellStyle name="Normal" xfId="0" builtinId="0" customBuiltin="1"/>
    <cellStyle name="Normal - Style1" xfId="2829" xr:uid="{00000000-0005-0000-0000-0000E42A0000}"/>
    <cellStyle name="Normal - Style2" xfId="2830" xr:uid="{00000000-0005-0000-0000-0000E52A0000}"/>
    <cellStyle name="Normal - Style3" xfId="2831" xr:uid="{00000000-0005-0000-0000-0000E62A0000}"/>
    <cellStyle name="Normal - Style4" xfId="2832" xr:uid="{00000000-0005-0000-0000-0000E72A0000}"/>
    <cellStyle name="Normal - Style5" xfId="2833" xr:uid="{00000000-0005-0000-0000-0000E82A0000}"/>
    <cellStyle name="Normal 10" xfId="2834" xr:uid="{00000000-0005-0000-0000-0000E92A0000}"/>
    <cellStyle name="Normal 10 10" xfId="2835" xr:uid="{00000000-0005-0000-0000-0000EA2A0000}"/>
    <cellStyle name="Normal 10 10 2" xfId="8619" xr:uid="{00000000-0005-0000-0000-0000EB2A0000}"/>
    <cellStyle name="Normal 10 11" xfId="2836" xr:uid="{00000000-0005-0000-0000-0000EC2A0000}"/>
    <cellStyle name="Normal 10 11 2" xfId="8620" xr:uid="{00000000-0005-0000-0000-0000ED2A0000}"/>
    <cellStyle name="Normal 10 12" xfId="2837" xr:uid="{00000000-0005-0000-0000-0000EE2A0000}"/>
    <cellStyle name="Normal 10 12 2" xfId="8621" xr:uid="{00000000-0005-0000-0000-0000EF2A0000}"/>
    <cellStyle name="Normal 10 13" xfId="2838" xr:uid="{00000000-0005-0000-0000-0000F02A0000}"/>
    <cellStyle name="Normal 10 13 2" xfId="8622" xr:uid="{00000000-0005-0000-0000-0000F12A0000}"/>
    <cellStyle name="Normal 10 14" xfId="2839" xr:uid="{00000000-0005-0000-0000-0000F22A0000}"/>
    <cellStyle name="Normal 10 14 2" xfId="8623" xr:uid="{00000000-0005-0000-0000-0000F32A0000}"/>
    <cellStyle name="Normal 10 15" xfId="2840" xr:uid="{00000000-0005-0000-0000-0000F42A0000}"/>
    <cellStyle name="Normal 10 15 2" xfId="8624" xr:uid="{00000000-0005-0000-0000-0000F52A0000}"/>
    <cellStyle name="Normal 10 16" xfId="8625" xr:uid="{00000000-0005-0000-0000-0000F62A0000}"/>
    <cellStyle name="Normal 10 17" xfId="8626" xr:uid="{00000000-0005-0000-0000-0000F72A0000}"/>
    <cellStyle name="Normal 10 18" xfId="8627" xr:uid="{00000000-0005-0000-0000-0000F82A0000}"/>
    <cellStyle name="Normal 10 19" xfId="8628" xr:uid="{00000000-0005-0000-0000-0000F92A0000}"/>
    <cellStyle name="Normal 10 2" xfId="2841" xr:uid="{00000000-0005-0000-0000-0000FA2A0000}"/>
    <cellStyle name="Normal 10 2 10" xfId="2842" xr:uid="{00000000-0005-0000-0000-0000FB2A0000}"/>
    <cellStyle name="Normal 10 2 10 2" xfId="16327" xr:uid="{00000000-0005-0000-0000-0000FC2A0000}"/>
    <cellStyle name="Normal 10 2 11" xfId="2843" xr:uid="{00000000-0005-0000-0000-0000FD2A0000}"/>
    <cellStyle name="Normal 10 2 11 2" xfId="16328" xr:uid="{00000000-0005-0000-0000-0000FE2A0000}"/>
    <cellStyle name="Normal 10 2 12" xfId="2844" xr:uid="{00000000-0005-0000-0000-0000FF2A0000}"/>
    <cellStyle name="Normal 10 2 13" xfId="2845" xr:uid="{00000000-0005-0000-0000-0000002B0000}"/>
    <cellStyle name="Normal 10 2 13 2" xfId="24716" xr:uid="{00000000-0005-0000-0000-0000012B0000}"/>
    <cellStyle name="Normal 10 2 2" xfId="2846" xr:uid="{00000000-0005-0000-0000-0000022B0000}"/>
    <cellStyle name="Normal 10 2 2 2" xfId="8629" xr:uid="{00000000-0005-0000-0000-0000032B0000}"/>
    <cellStyle name="Normal 10 2 2 2 2" xfId="16329" xr:uid="{00000000-0005-0000-0000-0000042B0000}"/>
    <cellStyle name="Normal 10 2 3" xfId="2847" xr:uid="{00000000-0005-0000-0000-0000052B0000}"/>
    <cellStyle name="Normal 10 2 3 2" xfId="8630" xr:uid="{00000000-0005-0000-0000-0000062B0000}"/>
    <cellStyle name="Normal 10 2 3 2 2" xfId="16330" xr:uid="{00000000-0005-0000-0000-0000072B0000}"/>
    <cellStyle name="Normal 10 2 4" xfId="2848" xr:uid="{00000000-0005-0000-0000-0000082B0000}"/>
    <cellStyle name="Normal 10 2 4 2" xfId="16331" xr:uid="{00000000-0005-0000-0000-0000092B0000}"/>
    <cellStyle name="Normal 10 2 4 3" xfId="16332" xr:uid="{00000000-0005-0000-0000-00000A2B0000}"/>
    <cellStyle name="Normal 10 2 4 4" xfId="16333" xr:uid="{00000000-0005-0000-0000-00000B2B0000}"/>
    <cellStyle name="Normal 10 2 5" xfId="2849" xr:uid="{00000000-0005-0000-0000-00000C2B0000}"/>
    <cellStyle name="Normal 10 2 5 2" xfId="16334" xr:uid="{00000000-0005-0000-0000-00000D2B0000}"/>
    <cellStyle name="Normal 10 2 5 3" xfId="18248" xr:uid="{00000000-0005-0000-0000-00000E2B0000}"/>
    <cellStyle name="Normal 10 2 6" xfId="2850" xr:uid="{00000000-0005-0000-0000-00000F2B0000}"/>
    <cellStyle name="Normal 10 2 6 2" xfId="16335" xr:uid="{00000000-0005-0000-0000-0000102B0000}"/>
    <cellStyle name="Normal 10 2 6 3" xfId="18477" xr:uid="{00000000-0005-0000-0000-0000112B0000}"/>
    <cellStyle name="Normal 10 2 7" xfId="2851" xr:uid="{00000000-0005-0000-0000-0000122B0000}"/>
    <cellStyle name="Normal 10 2 7 2" xfId="16336" xr:uid="{00000000-0005-0000-0000-0000132B0000}"/>
    <cellStyle name="Normal 10 2 8" xfId="2852" xr:uid="{00000000-0005-0000-0000-0000142B0000}"/>
    <cellStyle name="Normal 10 2 8 2" xfId="16337" xr:uid="{00000000-0005-0000-0000-0000152B0000}"/>
    <cellStyle name="Normal 10 2 9" xfId="2853" xr:uid="{00000000-0005-0000-0000-0000162B0000}"/>
    <cellStyle name="Normal 10 2 9 2" xfId="16338" xr:uid="{00000000-0005-0000-0000-0000172B0000}"/>
    <cellStyle name="Normal 10 20" xfId="8631" xr:uid="{00000000-0005-0000-0000-0000182B0000}"/>
    <cellStyle name="Normal 10 21" xfId="8632" xr:uid="{00000000-0005-0000-0000-0000192B0000}"/>
    <cellStyle name="Normal 10 22" xfId="8633" xr:uid="{00000000-0005-0000-0000-00001A2B0000}"/>
    <cellStyle name="Normal 10 23" xfId="8634" xr:uid="{00000000-0005-0000-0000-00001B2B0000}"/>
    <cellStyle name="Normal 10 24" xfId="8635" xr:uid="{00000000-0005-0000-0000-00001C2B0000}"/>
    <cellStyle name="Normal 10 25" xfId="8636" xr:uid="{00000000-0005-0000-0000-00001D2B0000}"/>
    <cellStyle name="Normal 10 26" xfId="8637" xr:uid="{00000000-0005-0000-0000-00001E2B0000}"/>
    <cellStyle name="Normal 10 27" xfId="8638" xr:uid="{00000000-0005-0000-0000-00001F2B0000}"/>
    <cellStyle name="Normal 10 28" xfId="8639" xr:uid="{00000000-0005-0000-0000-0000202B0000}"/>
    <cellStyle name="Normal 10 29" xfId="8640" xr:uid="{00000000-0005-0000-0000-0000212B0000}"/>
    <cellStyle name="Normal 10 3" xfId="2854" xr:uid="{00000000-0005-0000-0000-0000222B0000}"/>
    <cellStyle name="Normal 10 3 2" xfId="2855" xr:uid="{00000000-0005-0000-0000-0000232B0000}"/>
    <cellStyle name="Normal 10 3 2 2" xfId="8641" xr:uid="{00000000-0005-0000-0000-0000242B0000}"/>
    <cellStyle name="Normal 10 3 2 2 2" xfId="16339" xr:uid="{00000000-0005-0000-0000-0000252B0000}"/>
    <cellStyle name="Normal 10 3 2 3" xfId="16340" xr:uid="{00000000-0005-0000-0000-0000262B0000}"/>
    <cellStyle name="Normal 10 3 3" xfId="2856" xr:uid="{00000000-0005-0000-0000-0000272B0000}"/>
    <cellStyle name="Normal 10 3 3 2" xfId="18249" xr:uid="{00000000-0005-0000-0000-0000282B0000}"/>
    <cellStyle name="Normal 10 3 4" xfId="2857" xr:uid="{00000000-0005-0000-0000-0000292B0000}"/>
    <cellStyle name="Normal 10 3 4 2" xfId="18478" xr:uid="{00000000-0005-0000-0000-00002A2B0000}"/>
    <cellStyle name="Normal 10 30" xfId="8642" xr:uid="{00000000-0005-0000-0000-00002B2B0000}"/>
    <cellStyle name="Normal 10 31" xfId="8643" xr:uid="{00000000-0005-0000-0000-00002C2B0000}"/>
    <cellStyle name="Normal 10 32" xfId="8644" xr:uid="{00000000-0005-0000-0000-00002D2B0000}"/>
    <cellStyle name="Normal 10 33" xfId="24619" xr:uid="{00000000-0005-0000-0000-00002E2B0000}"/>
    <cellStyle name="Normal 10 33 2" xfId="25483" xr:uid="{00000000-0005-0000-0000-00002F2B0000}"/>
    <cellStyle name="Normal 10 4" xfId="2858" xr:uid="{00000000-0005-0000-0000-0000302B0000}"/>
    <cellStyle name="Normal 10 4 2" xfId="2859" xr:uid="{00000000-0005-0000-0000-0000312B0000}"/>
    <cellStyle name="Normal 10 4 2 2" xfId="16341" xr:uid="{00000000-0005-0000-0000-0000322B0000}"/>
    <cellStyle name="Normal 10 4 2 3" xfId="16342" xr:uid="{00000000-0005-0000-0000-0000332B0000}"/>
    <cellStyle name="Normal 10 4 3" xfId="16343" xr:uid="{00000000-0005-0000-0000-0000342B0000}"/>
    <cellStyle name="Normal 10 4 4" xfId="16344" xr:uid="{00000000-0005-0000-0000-0000352B0000}"/>
    <cellStyle name="Normal 10 5" xfId="2860" xr:uid="{00000000-0005-0000-0000-0000362B0000}"/>
    <cellStyle name="Normal 10 5 2" xfId="2861" xr:uid="{00000000-0005-0000-0000-0000372B0000}"/>
    <cellStyle name="Normal 10 5 2 2" xfId="16345" xr:uid="{00000000-0005-0000-0000-0000382B0000}"/>
    <cellStyle name="Normal 10 5 2 3" xfId="16346" xr:uid="{00000000-0005-0000-0000-0000392B0000}"/>
    <cellStyle name="Normal 10 5 3" xfId="16347" xr:uid="{00000000-0005-0000-0000-00003A2B0000}"/>
    <cellStyle name="Normal 10 5 4" xfId="16348" xr:uid="{00000000-0005-0000-0000-00003B2B0000}"/>
    <cellStyle name="Normal 10 6" xfId="2862" xr:uid="{00000000-0005-0000-0000-00003C2B0000}"/>
    <cellStyle name="Normal 10 6 2" xfId="2863" xr:uid="{00000000-0005-0000-0000-00003D2B0000}"/>
    <cellStyle name="Normal 10 6 2 2" xfId="16349" xr:uid="{00000000-0005-0000-0000-00003E2B0000}"/>
    <cellStyle name="Normal 10 6 2 3" xfId="16350" xr:uid="{00000000-0005-0000-0000-00003F2B0000}"/>
    <cellStyle name="Normal 10 6 2 4" xfId="16351" xr:uid="{00000000-0005-0000-0000-0000402B0000}"/>
    <cellStyle name="Normal 10 6 3" xfId="6318" xr:uid="{00000000-0005-0000-0000-0000412B0000}"/>
    <cellStyle name="Normal 10 6 3 2" xfId="16352" xr:uid="{00000000-0005-0000-0000-0000422B0000}"/>
    <cellStyle name="Normal 10 6 4" xfId="13482" xr:uid="{00000000-0005-0000-0000-0000432B0000}"/>
    <cellStyle name="Normal 10 6 4 2" xfId="16353" xr:uid="{00000000-0005-0000-0000-0000442B0000}"/>
    <cellStyle name="Normal 10 7" xfId="2864" xr:uid="{00000000-0005-0000-0000-0000452B0000}"/>
    <cellStyle name="Normal 10 7 2" xfId="8645" xr:uid="{00000000-0005-0000-0000-0000462B0000}"/>
    <cellStyle name="Normal 10 7 2 2" xfId="16355" xr:uid="{00000000-0005-0000-0000-0000472B0000}"/>
    <cellStyle name="Normal 10 7 2 3" xfId="16356" xr:uid="{00000000-0005-0000-0000-0000482B0000}"/>
    <cellStyle name="Normal 10 7 2 4" xfId="16354" xr:uid="{00000000-0005-0000-0000-0000492B0000}"/>
    <cellStyle name="Normal 10 7 3" xfId="16357" xr:uid="{00000000-0005-0000-0000-00004A2B0000}"/>
    <cellStyle name="Normal 10 7 4" xfId="16358" xr:uid="{00000000-0005-0000-0000-00004B2B0000}"/>
    <cellStyle name="Normal 10 8" xfId="2865" xr:uid="{00000000-0005-0000-0000-00004C2B0000}"/>
    <cellStyle name="Normal 10 8 2" xfId="8646" xr:uid="{00000000-0005-0000-0000-00004D2B0000}"/>
    <cellStyle name="Normal 10 9" xfId="2866" xr:uid="{00000000-0005-0000-0000-00004E2B0000}"/>
    <cellStyle name="Normal 10 9 2" xfId="8647" xr:uid="{00000000-0005-0000-0000-00004F2B0000}"/>
    <cellStyle name="Normal 100" xfId="2867" xr:uid="{00000000-0005-0000-0000-0000502B0000}"/>
    <cellStyle name="Normal 100 2" xfId="8649" xr:uid="{00000000-0005-0000-0000-0000512B0000}"/>
    <cellStyle name="Normal 100 2 2" xfId="16359" xr:uid="{00000000-0005-0000-0000-0000522B0000}"/>
    <cellStyle name="Normal 100 2 3" xfId="16360" xr:uid="{00000000-0005-0000-0000-0000532B0000}"/>
    <cellStyle name="Normal 100 3" xfId="8648" xr:uid="{00000000-0005-0000-0000-0000542B0000}"/>
    <cellStyle name="Normal 100 3 2" xfId="16361" xr:uid="{00000000-0005-0000-0000-0000552B0000}"/>
    <cellStyle name="Normal 100 3 3" xfId="25484" xr:uid="{00000000-0005-0000-0000-0000562B0000}"/>
    <cellStyle name="Normal 100 4" xfId="16362" xr:uid="{00000000-0005-0000-0000-0000572B0000}"/>
    <cellStyle name="Normal 101" xfId="2868" xr:uid="{00000000-0005-0000-0000-0000582B0000}"/>
    <cellStyle name="Normal 101 2" xfId="8651" xr:uid="{00000000-0005-0000-0000-0000592B0000}"/>
    <cellStyle name="Normal 101 2 2" xfId="16363" xr:uid="{00000000-0005-0000-0000-00005A2B0000}"/>
    <cellStyle name="Normal 101 2 3" xfId="16364" xr:uid="{00000000-0005-0000-0000-00005B2B0000}"/>
    <cellStyle name="Normal 101 3" xfId="8650" xr:uid="{00000000-0005-0000-0000-00005C2B0000}"/>
    <cellStyle name="Normal 101 3 2" xfId="16365" xr:uid="{00000000-0005-0000-0000-00005D2B0000}"/>
    <cellStyle name="Normal 101 3 3" xfId="25485" xr:uid="{00000000-0005-0000-0000-00005E2B0000}"/>
    <cellStyle name="Normal 101 4" xfId="16366" xr:uid="{00000000-0005-0000-0000-00005F2B0000}"/>
    <cellStyle name="Normal 102" xfId="2869" xr:uid="{00000000-0005-0000-0000-0000602B0000}"/>
    <cellStyle name="Normal 102 2" xfId="8653" xr:uid="{00000000-0005-0000-0000-0000612B0000}"/>
    <cellStyle name="Normal 102 2 2" xfId="16367" xr:uid="{00000000-0005-0000-0000-0000622B0000}"/>
    <cellStyle name="Normal 102 2 3" xfId="16368" xr:uid="{00000000-0005-0000-0000-0000632B0000}"/>
    <cellStyle name="Normal 102 3" xfId="8652" xr:uid="{00000000-0005-0000-0000-0000642B0000}"/>
    <cellStyle name="Normal 102 3 2" xfId="16369" xr:uid="{00000000-0005-0000-0000-0000652B0000}"/>
    <cellStyle name="Normal 102 3 3" xfId="25486" xr:uid="{00000000-0005-0000-0000-0000662B0000}"/>
    <cellStyle name="Normal 102 4" xfId="16370" xr:uid="{00000000-0005-0000-0000-0000672B0000}"/>
    <cellStyle name="Normal 103" xfId="2870" xr:uid="{00000000-0005-0000-0000-0000682B0000}"/>
    <cellStyle name="Normal 103 2" xfId="8655" xr:uid="{00000000-0005-0000-0000-0000692B0000}"/>
    <cellStyle name="Normal 103 2 2" xfId="16371" xr:uid="{00000000-0005-0000-0000-00006A2B0000}"/>
    <cellStyle name="Normal 103 2 3" xfId="16372" xr:uid="{00000000-0005-0000-0000-00006B2B0000}"/>
    <cellStyle name="Normal 103 3" xfId="8654" xr:uid="{00000000-0005-0000-0000-00006C2B0000}"/>
    <cellStyle name="Normal 103 3 2" xfId="16373" xr:uid="{00000000-0005-0000-0000-00006D2B0000}"/>
    <cellStyle name="Normal 103 3 3" xfId="25487" xr:uid="{00000000-0005-0000-0000-00006E2B0000}"/>
    <cellStyle name="Normal 103 4" xfId="16374" xr:uid="{00000000-0005-0000-0000-00006F2B0000}"/>
    <cellStyle name="Normal 104" xfId="2871" xr:uid="{00000000-0005-0000-0000-0000702B0000}"/>
    <cellStyle name="Normal 104 2" xfId="8657" xr:uid="{00000000-0005-0000-0000-0000712B0000}"/>
    <cellStyle name="Normal 104 2 2" xfId="16375" xr:uid="{00000000-0005-0000-0000-0000722B0000}"/>
    <cellStyle name="Normal 104 2 3" xfId="16376" xr:uid="{00000000-0005-0000-0000-0000732B0000}"/>
    <cellStyle name="Normal 104 3" xfId="8656" xr:uid="{00000000-0005-0000-0000-0000742B0000}"/>
    <cellStyle name="Normal 104 3 2" xfId="16377" xr:uid="{00000000-0005-0000-0000-0000752B0000}"/>
    <cellStyle name="Normal 104 3 3" xfId="25488" xr:uid="{00000000-0005-0000-0000-0000762B0000}"/>
    <cellStyle name="Normal 104 4" xfId="16378" xr:uid="{00000000-0005-0000-0000-0000772B0000}"/>
    <cellStyle name="Normal 105" xfId="2872" xr:uid="{00000000-0005-0000-0000-0000782B0000}"/>
    <cellStyle name="Normal 105 2" xfId="8659" xr:uid="{00000000-0005-0000-0000-0000792B0000}"/>
    <cellStyle name="Normal 105 2 2" xfId="16379" xr:uid="{00000000-0005-0000-0000-00007A2B0000}"/>
    <cellStyle name="Normal 105 2 3" xfId="16380" xr:uid="{00000000-0005-0000-0000-00007B2B0000}"/>
    <cellStyle name="Normal 105 3" xfId="8658" xr:uid="{00000000-0005-0000-0000-00007C2B0000}"/>
    <cellStyle name="Normal 105 3 2" xfId="16381" xr:uid="{00000000-0005-0000-0000-00007D2B0000}"/>
    <cellStyle name="Normal 105 3 3" xfId="25489" xr:uid="{00000000-0005-0000-0000-00007E2B0000}"/>
    <cellStyle name="Normal 105 4" xfId="16382" xr:uid="{00000000-0005-0000-0000-00007F2B0000}"/>
    <cellStyle name="Normal 106" xfId="2873" xr:uid="{00000000-0005-0000-0000-0000802B0000}"/>
    <cellStyle name="Normal 106 2" xfId="8661" xr:uid="{00000000-0005-0000-0000-0000812B0000}"/>
    <cellStyle name="Normal 106 2 2" xfId="16383" xr:uid="{00000000-0005-0000-0000-0000822B0000}"/>
    <cellStyle name="Normal 106 2 3" xfId="16384" xr:uid="{00000000-0005-0000-0000-0000832B0000}"/>
    <cellStyle name="Normal 106 3" xfId="8660" xr:uid="{00000000-0005-0000-0000-0000842B0000}"/>
    <cellStyle name="Normal 106 3 2" xfId="16385" xr:uid="{00000000-0005-0000-0000-0000852B0000}"/>
    <cellStyle name="Normal 106 3 3" xfId="25490" xr:uid="{00000000-0005-0000-0000-0000862B0000}"/>
    <cellStyle name="Normal 106 4" xfId="16386" xr:uid="{00000000-0005-0000-0000-0000872B0000}"/>
    <cellStyle name="Normal 107" xfId="2874" xr:uid="{00000000-0005-0000-0000-0000882B0000}"/>
    <cellStyle name="Normal 107 2" xfId="8663" xr:uid="{00000000-0005-0000-0000-0000892B0000}"/>
    <cellStyle name="Normal 107 2 2" xfId="16387" xr:uid="{00000000-0005-0000-0000-00008A2B0000}"/>
    <cellStyle name="Normal 107 2 3" xfId="16388" xr:uid="{00000000-0005-0000-0000-00008B2B0000}"/>
    <cellStyle name="Normal 107 3" xfId="8662" xr:uid="{00000000-0005-0000-0000-00008C2B0000}"/>
    <cellStyle name="Normal 107 3 2" xfId="16389" xr:uid="{00000000-0005-0000-0000-00008D2B0000}"/>
    <cellStyle name="Normal 107 3 3" xfId="25491" xr:uid="{00000000-0005-0000-0000-00008E2B0000}"/>
    <cellStyle name="Normal 107 4" xfId="16390" xr:uid="{00000000-0005-0000-0000-00008F2B0000}"/>
    <cellStyle name="Normal 108" xfId="2875" xr:uid="{00000000-0005-0000-0000-0000902B0000}"/>
    <cellStyle name="Normal 108 2" xfId="8665" xr:uid="{00000000-0005-0000-0000-0000912B0000}"/>
    <cellStyle name="Normal 108 2 2" xfId="16391" xr:uid="{00000000-0005-0000-0000-0000922B0000}"/>
    <cellStyle name="Normal 108 2 3" xfId="16392" xr:uid="{00000000-0005-0000-0000-0000932B0000}"/>
    <cellStyle name="Normal 108 3" xfId="8664" xr:uid="{00000000-0005-0000-0000-0000942B0000}"/>
    <cellStyle name="Normal 108 3 2" xfId="16393" xr:uid="{00000000-0005-0000-0000-0000952B0000}"/>
    <cellStyle name="Normal 108 3 3" xfId="25492" xr:uid="{00000000-0005-0000-0000-0000962B0000}"/>
    <cellStyle name="Normal 108 4" xfId="16394" xr:uid="{00000000-0005-0000-0000-0000972B0000}"/>
    <cellStyle name="Normal 109" xfId="2876" xr:uid="{00000000-0005-0000-0000-0000982B0000}"/>
    <cellStyle name="Normal 109 2" xfId="8667" xr:uid="{00000000-0005-0000-0000-0000992B0000}"/>
    <cellStyle name="Normal 109 2 2" xfId="16395" xr:uid="{00000000-0005-0000-0000-00009A2B0000}"/>
    <cellStyle name="Normal 109 2 3" xfId="16396" xr:uid="{00000000-0005-0000-0000-00009B2B0000}"/>
    <cellStyle name="Normal 109 3" xfId="8666" xr:uid="{00000000-0005-0000-0000-00009C2B0000}"/>
    <cellStyle name="Normal 109 3 2" xfId="16397" xr:uid="{00000000-0005-0000-0000-00009D2B0000}"/>
    <cellStyle name="Normal 109 3 3" xfId="25493" xr:uid="{00000000-0005-0000-0000-00009E2B0000}"/>
    <cellStyle name="Normal 109 4" xfId="16398" xr:uid="{00000000-0005-0000-0000-00009F2B0000}"/>
    <cellStyle name="Normal 11" xfId="2877" xr:uid="{00000000-0005-0000-0000-0000A02B0000}"/>
    <cellStyle name="Normal 11 10" xfId="2878" xr:uid="{00000000-0005-0000-0000-0000A12B0000}"/>
    <cellStyle name="Normal 11 10 2" xfId="8668" xr:uid="{00000000-0005-0000-0000-0000A22B0000}"/>
    <cellStyle name="Normal 11 11" xfId="2879" xr:uid="{00000000-0005-0000-0000-0000A32B0000}"/>
    <cellStyle name="Normal 11 11 2" xfId="8669" xr:uid="{00000000-0005-0000-0000-0000A42B0000}"/>
    <cellStyle name="Normal 11 12" xfId="2880" xr:uid="{00000000-0005-0000-0000-0000A52B0000}"/>
    <cellStyle name="Normal 11 12 2" xfId="8670" xr:uid="{00000000-0005-0000-0000-0000A62B0000}"/>
    <cellStyle name="Normal 11 13" xfId="2881" xr:uid="{00000000-0005-0000-0000-0000A72B0000}"/>
    <cellStyle name="Normal 11 13 2" xfId="8671" xr:uid="{00000000-0005-0000-0000-0000A82B0000}"/>
    <cellStyle name="Normal 11 14" xfId="2882" xr:uid="{00000000-0005-0000-0000-0000A92B0000}"/>
    <cellStyle name="Normal 11 14 2" xfId="8672" xr:uid="{00000000-0005-0000-0000-0000AA2B0000}"/>
    <cellStyle name="Normal 11 15" xfId="2883" xr:uid="{00000000-0005-0000-0000-0000AB2B0000}"/>
    <cellStyle name="Normal 11 15 2" xfId="8673" xr:uid="{00000000-0005-0000-0000-0000AC2B0000}"/>
    <cellStyle name="Normal 11 16" xfId="8674" xr:uid="{00000000-0005-0000-0000-0000AD2B0000}"/>
    <cellStyle name="Normal 11 17" xfId="8675" xr:uid="{00000000-0005-0000-0000-0000AE2B0000}"/>
    <cellStyle name="Normal 11 18" xfId="8676" xr:uid="{00000000-0005-0000-0000-0000AF2B0000}"/>
    <cellStyle name="Normal 11 19" xfId="8677" xr:uid="{00000000-0005-0000-0000-0000B02B0000}"/>
    <cellStyle name="Normal 11 2" xfId="2884" xr:uid="{00000000-0005-0000-0000-0000B12B0000}"/>
    <cellStyle name="Normal 11 2 10" xfId="2885" xr:uid="{00000000-0005-0000-0000-0000B22B0000}"/>
    <cellStyle name="Normal 11 2 10 2" xfId="16399" xr:uid="{00000000-0005-0000-0000-0000B32B0000}"/>
    <cellStyle name="Normal 11 2 11" xfId="2886" xr:uid="{00000000-0005-0000-0000-0000B42B0000}"/>
    <cellStyle name="Normal 11 2 11 2" xfId="16400" xr:uid="{00000000-0005-0000-0000-0000B52B0000}"/>
    <cellStyle name="Normal 11 2 12" xfId="2887" xr:uid="{00000000-0005-0000-0000-0000B62B0000}"/>
    <cellStyle name="Normal 11 2 13" xfId="2888" xr:uid="{00000000-0005-0000-0000-0000B72B0000}"/>
    <cellStyle name="Normal 11 2 13 2" xfId="24677" xr:uid="{00000000-0005-0000-0000-0000B82B0000}"/>
    <cellStyle name="Normal 11 2 2" xfId="2889" xr:uid="{00000000-0005-0000-0000-0000B92B0000}"/>
    <cellStyle name="Normal 11 2 2 2" xfId="8678" xr:uid="{00000000-0005-0000-0000-0000BA2B0000}"/>
    <cellStyle name="Normal 11 2 2 2 2" xfId="16401" xr:uid="{00000000-0005-0000-0000-0000BB2B0000}"/>
    <cellStyle name="Normal 11 2 3" xfId="2890" xr:uid="{00000000-0005-0000-0000-0000BC2B0000}"/>
    <cellStyle name="Normal 11 2 3 2" xfId="16402" xr:uid="{00000000-0005-0000-0000-0000BD2B0000}"/>
    <cellStyle name="Normal 11 2 4" xfId="2891" xr:uid="{00000000-0005-0000-0000-0000BE2B0000}"/>
    <cellStyle name="Normal 11 2 4 2" xfId="16403" xr:uid="{00000000-0005-0000-0000-0000BF2B0000}"/>
    <cellStyle name="Normal 11 2 4 3" xfId="16404" xr:uid="{00000000-0005-0000-0000-0000C02B0000}"/>
    <cellStyle name="Normal 11 2 4 4" xfId="16405" xr:uid="{00000000-0005-0000-0000-0000C12B0000}"/>
    <cellStyle name="Normal 11 2 5" xfId="2892" xr:uid="{00000000-0005-0000-0000-0000C22B0000}"/>
    <cellStyle name="Normal 11 2 5 2" xfId="16406" xr:uid="{00000000-0005-0000-0000-0000C32B0000}"/>
    <cellStyle name="Normal 11 2 5 3" xfId="18250" xr:uid="{00000000-0005-0000-0000-0000C42B0000}"/>
    <cellStyle name="Normal 11 2 6" xfId="2893" xr:uid="{00000000-0005-0000-0000-0000C52B0000}"/>
    <cellStyle name="Normal 11 2 6 2" xfId="16407" xr:uid="{00000000-0005-0000-0000-0000C62B0000}"/>
    <cellStyle name="Normal 11 2 6 3" xfId="18479" xr:uid="{00000000-0005-0000-0000-0000C72B0000}"/>
    <cellStyle name="Normal 11 2 7" xfId="2894" xr:uid="{00000000-0005-0000-0000-0000C82B0000}"/>
    <cellStyle name="Normal 11 2 7 2" xfId="16408" xr:uid="{00000000-0005-0000-0000-0000C92B0000}"/>
    <cellStyle name="Normal 11 2 8" xfId="2895" xr:uid="{00000000-0005-0000-0000-0000CA2B0000}"/>
    <cellStyle name="Normal 11 2 8 2" xfId="16409" xr:uid="{00000000-0005-0000-0000-0000CB2B0000}"/>
    <cellStyle name="Normal 11 2 9" xfId="2896" xr:uid="{00000000-0005-0000-0000-0000CC2B0000}"/>
    <cellStyle name="Normal 11 2 9 2" xfId="16410" xr:uid="{00000000-0005-0000-0000-0000CD2B0000}"/>
    <cellStyle name="Normal 11 20" xfId="8679" xr:uid="{00000000-0005-0000-0000-0000CE2B0000}"/>
    <cellStyle name="Normal 11 21" xfId="8680" xr:uid="{00000000-0005-0000-0000-0000CF2B0000}"/>
    <cellStyle name="Normal 11 22" xfId="8681" xr:uid="{00000000-0005-0000-0000-0000D02B0000}"/>
    <cellStyle name="Normal 11 23" xfId="8682" xr:uid="{00000000-0005-0000-0000-0000D12B0000}"/>
    <cellStyle name="Normal 11 24" xfId="8683" xr:uid="{00000000-0005-0000-0000-0000D22B0000}"/>
    <cellStyle name="Normal 11 25" xfId="8684" xr:uid="{00000000-0005-0000-0000-0000D32B0000}"/>
    <cellStyle name="Normal 11 26" xfId="8685" xr:uid="{00000000-0005-0000-0000-0000D42B0000}"/>
    <cellStyle name="Normal 11 27" xfId="8686" xr:uid="{00000000-0005-0000-0000-0000D52B0000}"/>
    <cellStyle name="Normal 11 28" xfId="8687" xr:uid="{00000000-0005-0000-0000-0000D62B0000}"/>
    <cellStyle name="Normal 11 29" xfId="8688" xr:uid="{00000000-0005-0000-0000-0000D72B0000}"/>
    <cellStyle name="Normal 11 3" xfId="2897" xr:uid="{00000000-0005-0000-0000-0000D82B0000}"/>
    <cellStyle name="Normal 11 3 2" xfId="2898" xr:uid="{00000000-0005-0000-0000-0000D92B0000}"/>
    <cellStyle name="Normal 11 3 2 2" xfId="16411" xr:uid="{00000000-0005-0000-0000-0000DA2B0000}"/>
    <cellStyle name="Normal 11 3 2 3" xfId="16412" xr:uid="{00000000-0005-0000-0000-0000DB2B0000}"/>
    <cellStyle name="Normal 11 3 3" xfId="2899" xr:uid="{00000000-0005-0000-0000-0000DC2B0000}"/>
    <cellStyle name="Normal 11 3 3 2" xfId="18251" xr:uid="{00000000-0005-0000-0000-0000DD2B0000}"/>
    <cellStyle name="Normal 11 3 4" xfId="2900" xr:uid="{00000000-0005-0000-0000-0000DE2B0000}"/>
    <cellStyle name="Normal 11 3 4 2" xfId="18480" xr:uid="{00000000-0005-0000-0000-0000DF2B0000}"/>
    <cellStyle name="Normal 11 30" xfId="8689" xr:uid="{00000000-0005-0000-0000-0000E02B0000}"/>
    <cellStyle name="Normal 11 31" xfId="8690" xr:uid="{00000000-0005-0000-0000-0000E12B0000}"/>
    <cellStyle name="Normal 11 32" xfId="8691" xr:uid="{00000000-0005-0000-0000-0000E22B0000}"/>
    <cellStyle name="Normal 11 33" xfId="25494" xr:uid="{00000000-0005-0000-0000-0000E32B0000}"/>
    <cellStyle name="Normal 11 4" xfId="2901" xr:uid="{00000000-0005-0000-0000-0000E42B0000}"/>
    <cellStyle name="Normal 11 4 2" xfId="2902" xr:uid="{00000000-0005-0000-0000-0000E52B0000}"/>
    <cellStyle name="Normal 11 4 2 2" xfId="16413" xr:uid="{00000000-0005-0000-0000-0000E62B0000}"/>
    <cellStyle name="Normal 11 4 2 3" xfId="16414" xr:uid="{00000000-0005-0000-0000-0000E72B0000}"/>
    <cellStyle name="Normal 11 4 3" xfId="16415" xr:uid="{00000000-0005-0000-0000-0000E82B0000}"/>
    <cellStyle name="Normal 11 4 4" xfId="16416" xr:uid="{00000000-0005-0000-0000-0000E92B0000}"/>
    <cellStyle name="Normal 11 5" xfId="2903" xr:uid="{00000000-0005-0000-0000-0000EA2B0000}"/>
    <cellStyle name="Normal 11 5 2" xfId="2904" xr:uid="{00000000-0005-0000-0000-0000EB2B0000}"/>
    <cellStyle name="Normal 11 5 2 2" xfId="16417" xr:uid="{00000000-0005-0000-0000-0000EC2B0000}"/>
    <cellStyle name="Normal 11 5 2 3" xfId="16418" xr:uid="{00000000-0005-0000-0000-0000ED2B0000}"/>
    <cellStyle name="Normal 11 5 3" xfId="16419" xr:uid="{00000000-0005-0000-0000-0000EE2B0000}"/>
    <cellStyle name="Normal 11 5 4" xfId="16420" xr:uid="{00000000-0005-0000-0000-0000EF2B0000}"/>
    <cellStyle name="Normal 11 6" xfId="2905" xr:uid="{00000000-0005-0000-0000-0000F02B0000}"/>
    <cellStyle name="Normal 11 6 2" xfId="2906" xr:uid="{00000000-0005-0000-0000-0000F12B0000}"/>
    <cellStyle name="Normal 11 6 2 2" xfId="16421" xr:uid="{00000000-0005-0000-0000-0000F22B0000}"/>
    <cellStyle name="Normal 11 6 2 3" xfId="16422" xr:uid="{00000000-0005-0000-0000-0000F32B0000}"/>
    <cellStyle name="Normal 11 6 2 4" xfId="16423" xr:uid="{00000000-0005-0000-0000-0000F42B0000}"/>
    <cellStyle name="Normal 11 6 3" xfId="8692" xr:uid="{00000000-0005-0000-0000-0000F52B0000}"/>
    <cellStyle name="Normal 11 6 3 2" xfId="16424" xr:uid="{00000000-0005-0000-0000-0000F62B0000}"/>
    <cellStyle name="Normal 11 6 4" xfId="13483" xr:uid="{00000000-0005-0000-0000-0000F72B0000}"/>
    <cellStyle name="Normal 11 6 4 2" xfId="16425" xr:uid="{00000000-0005-0000-0000-0000F82B0000}"/>
    <cellStyle name="Normal 11 7" xfId="2907" xr:uid="{00000000-0005-0000-0000-0000F92B0000}"/>
    <cellStyle name="Normal 11 7 2" xfId="8693" xr:uid="{00000000-0005-0000-0000-0000FA2B0000}"/>
    <cellStyle name="Normal 11 7 2 2" xfId="16427" xr:uid="{00000000-0005-0000-0000-0000FB2B0000}"/>
    <cellStyle name="Normal 11 7 2 3" xfId="16428" xr:uid="{00000000-0005-0000-0000-0000FC2B0000}"/>
    <cellStyle name="Normal 11 7 2 4" xfId="16426" xr:uid="{00000000-0005-0000-0000-0000FD2B0000}"/>
    <cellStyle name="Normal 11 7 3" xfId="16429" xr:uid="{00000000-0005-0000-0000-0000FE2B0000}"/>
    <cellStyle name="Normal 11 7 4" xfId="16430" xr:uid="{00000000-0005-0000-0000-0000FF2B0000}"/>
    <cellStyle name="Normal 11 8" xfId="2908" xr:uid="{00000000-0005-0000-0000-0000002C0000}"/>
    <cellStyle name="Normal 11 8 2" xfId="8694" xr:uid="{00000000-0005-0000-0000-0000012C0000}"/>
    <cellStyle name="Normal 11 9" xfId="2909" xr:uid="{00000000-0005-0000-0000-0000022C0000}"/>
    <cellStyle name="Normal 11 9 2" xfId="8695" xr:uid="{00000000-0005-0000-0000-0000032C0000}"/>
    <cellStyle name="Normal 110" xfId="2910" xr:uid="{00000000-0005-0000-0000-0000042C0000}"/>
    <cellStyle name="Normal 110 2" xfId="8696" xr:uid="{00000000-0005-0000-0000-0000052C0000}"/>
    <cellStyle name="Normal 110 2 2" xfId="16431" xr:uid="{00000000-0005-0000-0000-0000062C0000}"/>
    <cellStyle name="Normal 110 2 3" xfId="25495" xr:uid="{00000000-0005-0000-0000-0000072C0000}"/>
    <cellStyle name="Normal 110 3" xfId="24717" xr:uid="{00000000-0005-0000-0000-0000082C0000}"/>
    <cellStyle name="Normal 111" xfId="2911" xr:uid="{00000000-0005-0000-0000-0000092C0000}"/>
    <cellStyle name="Normal 111 2" xfId="8698" xr:uid="{00000000-0005-0000-0000-00000A2C0000}"/>
    <cellStyle name="Normal 111 2 2" xfId="16432" xr:uid="{00000000-0005-0000-0000-00000B2C0000}"/>
    <cellStyle name="Normal 111 2 3" xfId="16433" xr:uid="{00000000-0005-0000-0000-00000C2C0000}"/>
    <cellStyle name="Normal 111 3" xfId="8697" xr:uid="{00000000-0005-0000-0000-00000D2C0000}"/>
    <cellStyle name="Normal 111 3 2" xfId="16434" xr:uid="{00000000-0005-0000-0000-00000E2C0000}"/>
    <cellStyle name="Normal 111 3 3" xfId="25496" xr:uid="{00000000-0005-0000-0000-00000F2C0000}"/>
    <cellStyle name="Normal 111 4" xfId="16435" xr:uid="{00000000-0005-0000-0000-0000102C0000}"/>
    <cellStyle name="Normal 112" xfId="2912" xr:uid="{00000000-0005-0000-0000-0000112C0000}"/>
    <cellStyle name="Normal 112 2" xfId="8700" xr:uid="{00000000-0005-0000-0000-0000122C0000}"/>
    <cellStyle name="Normal 112 2 2" xfId="16436" xr:uid="{00000000-0005-0000-0000-0000132C0000}"/>
    <cellStyle name="Normal 112 2 3" xfId="16437" xr:uid="{00000000-0005-0000-0000-0000142C0000}"/>
    <cellStyle name="Normal 112 3" xfId="8699" xr:uid="{00000000-0005-0000-0000-0000152C0000}"/>
    <cellStyle name="Normal 112 3 2" xfId="16438" xr:uid="{00000000-0005-0000-0000-0000162C0000}"/>
    <cellStyle name="Normal 112 3 3" xfId="25497" xr:uid="{00000000-0005-0000-0000-0000172C0000}"/>
    <cellStyle name="Normal 112 4" xfId="16439" xr:uid="{00000000-0005-0000-0000-0000182C0000}"/>
    <cellStyle name="Normal 113" xfId="2913" xr:uid="{00000000-0005-0000-0000-0000192C0000}"/>
    <cellStyle name="Normal 113 2" xfId="8702" xr:uid="{00000000-0005-0000-0000-00001A2C0000}"/>
    <cellStyle name="Normal 113 2 2" xfId="16440" xr:uid="{00000000-0005-0000-0000-00001B2C0000}"/>
    <cellStyle name="Normal 113 2 3" xfId="16441" xr:uid="{00000000-0005-0000-0000-00001C2C0000}"/>
    <cellStyle name="Normal 113 3" xfId="8701" xr:uid="{00000000-0005-0000-0000-00001D2C0000}"/>
    <cellStyle name="Normal 113 3 2" xfId="16442" xr:uid="{00000000-0005-0000-0000-00001E2C0000}"/>
    <cellStyle name="Normal 113 3 3" xfId="25498" xr:uid="{00000000-0005-0000-0000-00001F2C0000}"/>
    <cellStyle name="Normal 113 4" xfId="16443" xr:uid="{00000000-0005-0000-0000-0000202C0000}"/>
    <cellStyle name="Normal 114" xfId="2914" xr:uid="{00000000-0005-0000-0000-0000212C0000}"/>
    <cellStyle name="Normal 114 2" xfId="8704" xr:uid="{00000000-0005-0000-0000-0000222C0000}"/>
    <cellStyle name="Normal 114 2 2" xfId="16444" xr:uid="{00000000-0005-0000-0000-0000232C0000}"/>
    <cellStyle name="Normal 114 2 3" xfId="16445" xr:uid="{00000000-0005-0000-0000-0000242C0000}"/>
    <cellStyle name="Normal 114 3" xfId="8703" xr:uid="{00000000-0005-0000-0000-0000252C0000}"/>
    <cellStyle name="Normal 114 3 2" xfId="16446" xr:uid="{00000000-0005-0000-0000-0000262C0000}"/>
    <cellStyle name="Normal 114 3 3" xfId="25499" xr:uid="{00000000-0005-0000-0000-0000272C0000}"/>
    <cellStyle name="Normal 114 4" xfId="16447" xr:uid="{00000000-0005-0000-0000-0000282C0000}"/>
    <cellStyle name="Normal 115" xfId="2915" xr:uid="{00000000-0005-0000-0000-0000292C0000}"/>
    <cellStyle name="Normal 115 2" xfId="8706" xr:uid="{00000000-0005-0000-0000-00002A2C0000}"/>
    <cellStyle name="Normal 115 2 2" xfId="16448" xr:uid="{00000000-0005-0000-0000-00002B2C0000}"/>
    <cellStyle name="Normal 115 2 3" xfId="16449" xr:uid="{00000000-0005-0000-0000-00002C2C0000}"/>
    <cellStyle name="Normal 115 3" xfId="8705" xr:uid="{00000000-0005-0000-0000-00002D2C0000}"/>
    <cellStyle name="Normal 115 3 2" xfId="16450" xr:uid="{00000000-0005-0000-0000-00002E2C0000}"/>
    <cellStyle name="Normal 115 3 3" xfId="25500" xr:uid="{00000000-0005-0000-0000-00002F2C0000}"/>
    <cellStyle name="Normal 115 4" xfId="16451" xr:uid="{00000000-0005-0000-0000-0000302C0000}"/>
    <cellStyle name="Normal 116" xfId="2916" xr:uid="{00000000-0005-0000-0000-0000312C0000}"/>
    <cellStyle name="Normal 116 2" xfId="8708" xr:uid="{00000000-0005-0000-0000-0000322C0000}"/>
    <cellStyle name="Normal 116 2 2" xfId="16452" xr:uid="{00000000-0005-0000-0000-0000332C0000}"/>
    <cellStyle name="Normal 116 2 3" xfId="16453" xr:uid="{00000000-0005-0000-0000-0000342C0000}"/>
    <cellStyle name="Normal 116 3" xfId="8707" xr:uid="{00000000-0005-0000-0000-0000352C0000}"/>
    <cellStyle name="Normal 116 3 2" xfId="16454" xr:uid="{00000000-0005-0000-0000-0000362C0000}"/>
    <cellStyle name="Normal 116 3 3" xfId="25501" xr:uid="{00000000-0005-0000-0000-0000372C0000}"/>
    <cellStyle name="Normal 116 4" xfId="16455" xr:uid="{00000000-0005-0000-0000-0000382C0000}"/>
    <cellStyle name="Normal 117" xfId="2917" xr:uid="{00000000-0005-0000-0000-0000392C0000}"/>
    <cellStyle name="Normal 117 2" xfId="16456" xr:uid="{00000000-0005-0000-0000-00003A2C0000}"/>
    <cellStyle name="Normal 117 2 2" xfId="16457" xr:uid="{00000000-0005-0000-0000-00003B2C0000}"/>
    <cellStyle name="Normal 117 2 3" xfId="16458" xr:uid="{00000000-0005-0000-0000-00003C2C0000}"/>
    <cellStyle name="Normal 117 2 4" xfId="25502" xr:uid="{00000000-0005-0000-0000-00003D2C0000}"/>
    <cellStyle name="Normal 117 3" xfId="16459" xr:uid="{00000000-0005-0000-0000-00003E2C0000}"/>
    <cellStyle name="Normal 117 4" xfId="16460" xr:uid="{00000000-0005-0000-0000-00003F2C0000}"/>
    <cellStyle name="Normal 118" xfId="2918" xr:uid="{00000000-0005-0000-0000-0000402C0000}"/>
    <cellStyle name="Normal 118 2" xfId="8710" xr:uid="{00000000-0005-0000-0000-0000412C0000}"/>
    <cellStyle name="Normal 118 2 2" xfId="16461" xr:uid="{00000000-0005-0000-0000-0000422C0000}"/>
    <cellStyle name="Normal 118 2 3" xfId="16462" xr:uid="{00000000-0005-0000-0000-0000432C0000}"/>
    <cellStyle name="Normal 118 3" xfId="8709" xr:uid="{00000000-0005-0000-0000-0000442C0000}"/>
    <cellStyle name="Normal 118 3 2" xfId="16463" xr:uid="{00000000-0005-0000-0000-0000452C0000}"/>
    <cellStyle name="Normal 118 3 3" xfId="25503" xr:uid="{00000000-0005-0000-0000-0000462C0000}"/>
    <cellStyle name="Normal 118 4" xfId="16464" xr:uid="{00000000-0005-0000-0000-0000472C0000}"/>
    <cellStyle name="Normal 119" xfId="2919" xr:uid="{00000000-0005-0000-0000-0000482C0000}"/>
    <cellStyle name="Normal 119 2" xfId="8712" xr:uid="{00000000-0005-0000-0000-0000492C0000}"/>
    <cellStyle name="Normal 119 2 2" xfId="16465" xr:uid="{00000000-0005-0000-0000-00004A2C0000}"/>
    <cellStyle name="Normal 119 2 3" xfId="16466" xr:uid="{00000000-0005-0000-0000-00004B2C0000}"/>
    <cellStyle name="Normal 119 3" xfId="8711" xr:uid="{00000000-0005-0000-0000-00004C2C0000}"/>
    <cellStyle name="Normal 119 3 2" xfId="16467" xr:uid="{00000000-0005-0000-0000-00004D2C0000}"/>
    <cellStyle name="Normal 119 3 3" xfId="25504" xr:uid="{00000000-0005-0000-0000-00004E2C0000}"/>
    <cellStyle name="Normal 119 4" xfId="16468" xr:uid="{00000000-0005-0000-0000-00004F2C0000}"/>
    <cellStyle name="Normal 12" xfId="2920" xr:uid="{00000000-0005-0000-0000-0000502C0000}"/>
    <cellStyle name="Normal 12 10" xfId="2921" xr:uid="{00000000-0005-0000-0000-0000512C0000}"/>
    <cellStyle name="Normal 12 10 2" xfId="8713" xr:uid="{00000000-0005-0000-0000-0000522C0000}"/>
    <cellStyle name="Normal 12 11" xfId="2922" xr:uid="{00000000-0005-0000-0000-0000532C0000}"/>
    <cellStyle name="Normal 12 11 2" xfId="8714" xr:uid="{00000000-0005-0000-0000-0000542C0000}"/>
    <cellStyle name="Normal 12 12" xfId="2923" xr:uid="{00000000-0005-0000-0000-0000552C0000}"/>
    <cellStyle name="Normal 12 12 2" xfId="8715" xr:uid="{00000000-0005-0000-0000-0000562C0000}"/>
    <cellStyle name="Normal 12 13" xfId="2924" xr:uid="{00000000-0005-0000-0000-0000572C0000}"/>
    <cellStyle name="Normal 12 13 2" xfId="8716" xr:uid="{00000000-0005-0000-0000-0000582C0000}"/>
    <cellStyle name="Normal 12 14" xfId="2925" xr:uid="{00000000-0005-0000-0000-0000592C0000}"/>
    <cellStyle name="Normal 12 14 2" xfId="8717" xr:uid="{00000000-0005-0000-0000-00005A2C0000}"/>
    <cellStyle name="Normal 12 15" xfId="2926" xr:uid="{00000000-0005-0000-0000-00005B2C0000}"/>
    <cellStyle name="Normal 12 15 2" xfId="8718" xr:uid="{00000000-0005-0000-0000-00005C2C0000}"/>
    <cellStyle name="Normal 12 16" xfId="8719" xr:uid="{00000000-0005-0000-0000-00005D2C0000}"/>
    <cellStyle name="Normal 12 17" xfId="8720" xr:uid="{00000000-0005-0000-0000-00005E2C0000}"/>
    <cellStyle name="Normal 12 18" xfId="8721" xr:uid="{00000000-0005-0000-0000-00005F2C0000}"/>
    <cellStyle name="Normal 12 19" xfId="8722" xr:uid="{00000000-0005-0000-0000-0000602C0000}"/>
    <cellStyle name="Normal 12 2" xfId="2927" xr:uid="{00000000-0005-0000-0000-0000612C0000}"/>
    <cellStyle name="Normal 12 2 10" xfId="2928" xr:uid="{00000000-0005-0000-0000-0000622C0000}"/>
    <cellStyle name="Normal 12 2 10 2" xfId="16469" xr:uid="{00000000-0005-0000-0000-0000632C0000}"/>
    <cellStyle name="Normal 12 2 11" xfId="2929" xr:uid="{00000000-0005-0000-0000-0000642C0000}"/>
    <cellStyle name="Normal 12 2 11 2" xfId="16470" xr:uid="{00000000-0005-0000-0000-0000652C0000}"/>
    <cellStyle name="Normal 12 2 12" xfId="2930" xr:uid="{00000000-0005-0000-0000-0000662C0000}"/>
    <cellStyle name="Normal 12 2 13" xfId="2931" xr:uid="{00000000-0005-0000-0000-0000672C0000}"/>
    <cellStyle name="Normal 12 2 13 2" xfId="24646" xr:uid="{00000000-0005-0000-0000-0000682C0000}"/>
    <cellStyle name="Normal 12 2 2" xfId="2932" xr:uid="{00000000-0005-0000-0000-0000692C0000}"/>
    <cellStyle name="Normal 12 2 2 2" xfId="8723" xr:uid="{00000000-0005-0000-0000-00006A2C0000}"/>
    <cellStyle name="Normal 12 2 2 2 2" xfId="16471" xr:uid="{00000000-0005-0000-0000-00006B2C0000}"/>
    <cellStyle name="Normal 12 2 3" xfId="2933" xr:uid="{00000000-0005-0000-0000-00006C2C0000}"/>
    <cellStyle name="Normal 12 2 3 2" xfId="16472" xr:uid="{00000000-0005-0000-0000-00006D2C0000}"/>
    <cellStyle name="Normal 12 2 4" xfId="2934" xr:uid="{00000000-0005-0000-0000-00006E2C0000}"/>
    <cellStyle name="Normal 12 2 4 2" xfId="16473" xr:uid="{00000000-0005-0000-0000-00006F2C0000}"/>
    <cellStyle name="Normal 12 2 4 3" xfId="16474" xr:uid="{00000000-0005-0000-0000-0000702C0000}"/>
    <cellStyle name="Normal 12 2 4 4" xfId="16475" xr:uid="{00000000-0005-0000-0000-0000712C0000}"/>
    <cellStyle name="Normal 12 2 5" xfId="2935" xr:uid="{00000000-0005-0000-0000-0000722C0000}"/>
    <cellStyle name="Normal 12 2 5 2" xfId="16476" xr:uid="{00000000-0005-0000-0000-0000732C0000}"/>
    <cellStyle name="Normal 12 2 5 3" xfId="18252" xr:uid="{00000000-0005-0000-0000-0000742C0000}"/>
    <cellStyle name="Normal 12 2 6" xfId="2936" xr:uid="{00000000-0005-0000-0000-0000752C0000}"/>
    <cellStyle name="Normal 12 2 6 2" xfId="16477" xr:uid="{00000000-0005-0000-0000-0000762C0000}"/>
    <cellStyle name="Normal 12 2 6 3" xfId="18481" xr:uid="{00000000-0005-0000-0000-0000772C0000}"/>
    <cellStyle name="Normal 12 2 7" xfId="2937" xr:uid="{00000000-0005-0000-0000-0000782C0000}"/>
    <cellStyle name="Normal 12 2 7 2" xfId="16478" xr:uid="{00000000-0005-0000-0000-0000792C0000}"/>
    <cellStyle name="Normal 12 2 8" xfId="2938" xr:uid="{00000000-0005-0000-0000-00007A2C0000}"/>
    <cellStyle name="Normal 12 2 8 2" xfId="16479" xr:uid="{00000000-0005-0000-0000-00007B2C0000}"/>
    <cellStyle name="Normal 12 2 9" xfId="2939" xr:uid="{00000000-0005-0000-0000-00007C2C0000}"/>
    <cellStyle name="Normal 12 2 9 2" xfId="16480" xr:uid="{00000000-0005-0000-0000-00007D2C0000}"/>
    <cellStyle name="Normal 12 20" xfId="8724" xr:uid="{00000000-0005-0000-0000-00007E2C0000}"/>
    <cellStyle name="Normal 12 21" xfId="8725" xr:uid="{00000000-0005-0000-0000-00007F2C0000}"/>
    <cellStyle name="Normal 12 22" xfId="8726" xr:uid="{00000000-0005-0000-0000-0000802C0000}"/>
    <cellStyle name="Normal 12 23" xfId="8727" xr:uid="{00000000-0005-0000-0000-0000812C0000}"/>
    <cellStyle name="Normal 12 24" xfId="8728" xr:uid="{00000000-0005-0000-0000-0000822C0000}"/>
    <cellStyle name="Normal 12 25" xfId="8729" xr:uid="{00000000-0005-0000-0000-0000832C0000}"/>
    <cellStyle name="Normal 12 26" xfId="8730" xr:uid="{00000000-0005-0000-0000-0000842C0000}"/>
    <cellStyle name="Normal 12 27" xfId="8731" xr:uid="{00000000-0005-0000-0000-0000852C0000}"/>
    <cellStyle name="Normal 12 28" xfId="8732" xr:uid="{00000000-0005-0000-0000-0000862C0000}"/>
    <cellStyle name="Normal 12 29" xfId="8733" xr:uid="{00000000-0005-0000-0000-0000872C0000}"/>
    <cellStyle name="Normal 12 3" xfId="2940" xr:uid="{00000000-0005-0000-0000-0000882C0000}"/>
    <cellStyle name="Normal 12 3 2" xfId="2941" xr:uid="{00000000-0005-0000-0000-0000892C0000}"/>
    <cellStyle name="Normal 12 3 2 2" xfId="16481" xr:uid="{00000000-0005-0000-0000-00008A2C0000}"/>
    <cellStyle name="Normal 12 3 2 3" xfId="16482" xr:uid="{00000000-0005-0000-0000-00008B2C0000}"/>
    <cellStyle name="Normal 12 3 3" xfId="2942" xr:uid="{00000000-0005-0000-0000-00008C2C0000}"/>
    <cellStyle name="Normal 12 3 3 2" xfId="18253" xr:uid="{00000000-0005-0000-0000-00008D2C0000}"/>
    <cellStyle name="Normal 12 3 4" xfId="2943" xr:uid="{00000000-0005-0000-0000-00008E2C0000}"/>
    <cellStyle name="Normal 12 3 4 2" xfId="18482" xr:uid="{00000000-0005-0000-0000-00008F2C0000}"/>
    <cellStyle name="Normal 12 30" xfId="8734" xr:uid="{00000000-0005-0000-0000-0000902C0000}"/>
    <cellStyle name="Normal 12 31" xfId="8735" xr:uid="{00000000-0005-0000-0000-0000912C0000}"/>
    <cellStyle name="Normal 12 32" xfId="8736" xr:uid="{00000000-0005-0000-0000-0000922C0000}"/>
    <cellStyle name="Normal 12 33" xfId="25505" xr:uid="{00000000-0005-0000-0000-0000932C0000}"/>
    <cellStyle name="Normal 12 4" xfId="2944" xr:uid="{00000000-0005-0000-0000-0000942C0000}"/>
    <cellStyle name="Normal 12 4 2" xfId="2945" xr:uid="{00000000-0005-0000-0000-0000952C0000}"/>
    <cellStyle name="Normal 12 4 2 2" xfId="16483" xr:uid="{00000000-0005-0000-0000-0000962C0000}"/>
    <cellStyle name="Normal 12 4 2 3" xfId="16484" xr:uid="{00000000-0005-0000-0000-0000972C0000}"/>
    <cellStyle name="Normal 12 4 3" xfId="16485" xr:uid="{00000000-0005-0000-0000-0000982C0000}"/>
    <cellStyle name="Normal 12 4 4" xfId="16486" xr:uid="{00000000-0005-0000-0000-0000992C0000}"/>
    <cellStyle name="Normal 12 5" xfId="2946" xr:uid="{00000000-0005-0000-0000-00009A2C0000}"/>
    <cellStyle name="Normal 12 5 2" xfId="2947" xr:uid="{00000000-0005-0000-0000-00009B2C0000}"/>
    <cellStyle name="Normal 12 5 2 2" xfId="16487" xr:uid="{00000000-0005-0000-0000-00009C2C0000}"/>
    <cellStyle name="Normal 12 5 2 3" xfId="16488" xr:uid="{00000000-0005-0000-0000-00009D2C0000}"/>
    <cellStyle name="Normal 12 5 3" xfId="16489" xr:uid="{00000000-0005-0000-0000-00009E2C0000}"/>
    <cellStyle name="Normal 12 5 4" xfId="16490" xr:uid="{00000000-0005-0000-0000-00009F2C0000}"/>
    <cellStyle name="Normal 12 6" xfId="2948" xr:uid="{00000000-0005-0000-0000-0000A02C0000}"/>
    <cellStyle name="Normal 12 6 2" xfId="2949" xr:uid="{00000000-0005-0000-0000-0000A12C0000}"/>
    <cellStyle name="Normal 12 6 2 2" xfId="16491" xr:uid="{00000000-0005-0000-0000-0000A22C0000}"/>
    <cellStyle name="Normal 12 6 2 3" xfId="16492" xr:uid="{00000000-0005-0000-0000-0000A32C0000}"/>
    <cellStyle name="Normal 12 6 2 4" xfId="16493" xr:uid="{00000000-0005-0000-0000-0000A42C0000}"/>
    <cellStyle name="Normal 12 6 3" xfId="8737" xr:uid="{00000000-0005-0000-0000-0000A52C0000}"/>
    <cellStyle name="Normal 12 6 3 2" xfId="16494" xr:uid="{00000000-0005-0000-0000-0000A62C0000}"/>
    <cellStyle name="Normal 12 6 4" xfId="13484" xr:uid="{00000000-0005-0000-0000-0000A72C0000}"/>
    <cellStyle name="Normal 12 6 4 2" xfId="16495" xr:uid="{00000000-0005-0000-0000-0000A82C0000}"/>
    <cellStyle name="Normal 12 7" xfId="2950" xr:uid="{00000000-0005-0000-0000-0000A92C0000}"/>
    <cellStyle name="Normal 12 7 2" xfId="8738" xr:uid="{00000000-0005-0000-0000-0000AA2C0000}"/>
    <cellStyle name="Normal 12 7 2 2" xfId="16497" xr:uid="{00000000-0005-0000-0000-0000AB2C0000}"/>
    <cellStyle name="Normal 12 7 2 3" xfId="16498" xr:uid="{00000000-0005-0000-0000-0000AC2C0000}"/>
    <cellStyle name="Normal 12 7 2 4" xfId="16496" xr:uid="{00000000-0005-0000-0000-0000AD2C0000}"/>
    <cellStyle name="Normal 12 7 3" xfId="16499" xr:uid="{00000000-0005-0000-0000-0000AE2C0000}"/>
    <cellStyle name="Normal 12 7 4" xfId="16500" xr:uid="{00000000-0005-0000-0000-0000AF2C0000}"/>
    <cellStyle name="Normal 12 8" xfId="2951" xr:uid="{00000000-0005-0000-0000-0000B02C0000}"/>
    <cellStyle name="Normal 12 8 2" xfId="8739" xr:uid="{00000000-0005-0000-0000-0000B12C0000}"/>
    <cellStyle name="Normal 12 9" xfId="2952" xr:uid="{00000000-0005-0000-0000-0000B22C0000}"/>
    <cellStyle name="Normal 12 9 2" xfId="8740" xr:uid="{00000000-0005-0000-0000-0000B32C0000}"/>
    <cellStyle name="Normal 120" xfId="2953" xr:uid="{00000000-0005-0000-0000-0000B42C0000}"/>
    <cellStyle name="Normal 120 2" xfId="16501" xr:uid="{00000000-0005-0000-0000-0000B52C0000}"/>
    <cellStyle name="Normal 120 2 2" xfId="16502" xr:uid="{00000000-0005-0000-0000-0000B62C0000}"/>
    <cellStyle name="Normal 120 2 3" xfId="16503" xr:uid="{00000000-0005-0000-0000-0000B72C0000}"/>
    <cellStyle name="Normal 120 2 4" xfId="25506" xr:uid="{00000000-0005-0000-0000-0000B82C0000}"/>
    <cellStyle name="Normal 120 3" xfId="16504" xr:uid="{00000000-0005-0000-0000-0000B92C0000}"/>
    <cellStyle name="Normal 120 4" xfId="16505" xr:uid="{00000000-0005-0000-0000-0000BA2C0000}"/>
    <cellStyle name="Normal 121" xfId="2954" xr:uid="{00000000-0005-0000-0000-0000BB2C0000}"/>
    <cellStyle name="Normal 121 2" xfId="8742" xr:uid="{00000000-0005-0000-0000-0000BC2C0000}"/>
    <cellStyle name="Normal 121 2 2" xfId="16506" xr:uid="{00000000-0005-0000-0000-0000BD2C0000}"/>
    <cellStyle name="Normal 121 2 3" xfId="16507" xr:uid="{00000000-0005-0000-0000-0000BE2C0000}"/>
    <cellStyle name="Normal 121 3" xfId="8741" xr:uid="{00000000-0005-0000-0000-0000BF2C0000}"/>
    <cellStyle name="Normal 121 3 2" xfId="16508" xr:uid="{00000000-0005-0000-0000-0000C02C0000}"/>
    <cellStyle name="Normal 121 3 3" xfId="25507" xr:uid="{00000000-0005-0000-0000-0000C12C0000}"/>
    <cellStyle name="Normal 121 4" xfId="16509" xr:uid="{00000000-0005-0000-0000-0000C22C0000}"/>
    <cellStyle name="Normal 122" xfId="2955" xr:uid="{00000000-0005-0000-0000-0000C32C0000}"/>
    <cellStyle name="Normal 122 2" xfId="16510" xr:uid="{00000000-0005-0000-0000-0000C42C0000}"/>
    <cellStyle name="Normal 122 2 2" xfId="25508" xr:uid="{00000000-0005-0000-0000-0000C52C0000}"/>
    <cellStyle name="Normal 123" xfId="2956" xr:uid="{00000000-0005-0000-0000-0000C62C0000}"/>
    <cellStyle name="Normal 123 2" xfId="8743" xr:uid="{00000000-0005-0000-0000-0000C72C0000}"/>
    <cellStyle name="Normal 123 2 2" xfId="16511" xr:uid="{00000000-0005-0000-0000-0000C82C0000}"/>
    <cellStyle name="Normal 123 2 3" xfId="25509" xr:uid="{00000000-0005-0000-0000-0000C92C0000}"/>
    <cellStyle name="Normal 124" xfId="2957" xr:uid="{00000000-0005-0000-0000-0000CA2C0000}"/>
    <cellStyle name="Normal 124 2" xfId="16512" xr:uid="{00000000-0005-0000-0000-0000CB2C0000}"/>
    <cellStyle name="Normal 124 2 2" xfId="16513" xr:uid="{00000000-0005-0000-0000-0000CC2C0000}"/>
    <cellStyle name="Normal 124 2 3" xfId="16514" xr:uid="{00000000-0005-0000-0000-0000CD2C0000}"/>
    <cellStyle name="Normal 124 2 4" xfId="25510" xr:uid="{00000000-0005-0000-0000-0000CE2C0000}"/>
    <cellStyle name="Normal 124 3" xfId="16515" xr:uid="{00000000-0005-0000-0000-0000CF2C0000}"/>
    <cellStyle name="Normal 124 4" xfId="16516" xr:uid="{00000000-0005-0000-0000-0000D02C0000}"/>
    <cellStyle name="Normal 125" xfId="2958" xr:uid="{00000000-0005-0000-0000-0000D12C0000}"/>
    <cellStyle name="Normal 125 2" xfId="8745" xr:uid="{00000000-0005-0000-0000-0000D22C0000}"/>
    <cellStyle name="Normal 125 2 2" xfId="16517" xr:uid="{00000000-0005-0000-0000-0000D32C0000}"/>
    <cellStyle name="Normal 125 2 3" xfId="16518" xr:uid="{00000000-0005-0000-0000-0000D42C0000}"/>
    <cellStyle name="Normal 125 3" xfId="8744" xr:uid="{00000000-0005-0000-0000-0000D52C0000}"/>
    <cellStyle name="Normal 125 3 2" xfId="16519" xr:uid="{00000000-0005-0000-0000-0000D62C0000}"/>
    <cellStyle name="Normal 125 3 3" xfId="25511" xr:uid="{00000000-0005-0000-0000-0000D72C0000}"/>
    <cellStyle name="Normal 125 4" xfId="16520" xr:uid="{00000000-0005-0000-0000-0000D82C0000}"/>
    <cellStyle name="Normal 126" xfId="2959" xr:uid="{00000000-0005-0000-0000-0000D92C0000}"/>
    <cellStyle name="Normal 126 2" xfId="16521" xr:uid="{00000000-0005-0000-0000-0000DA2C0000}"/>
    <cellStyle name="Normal 126 2 2" xfId="16522" xr:uid="{00000000-0005-0000-0000-0000DB2C0000}"/>
    <cellStyle name="Normal 126 2 3" xfId="16523" xr:uid="{00000000-0005-0000-0000-0000DC2C0000}"/>
    <cellStyle name="Normal 126 2 4" xfId="25512" xr:uid="{00000000-0005-0000-0000-0000DD2C0000}"/>
    <cellStyle name="Normal 126 3" xfId="16524" xr:uid="{00000000-0005-0000-0000-0000DE2C0000}"/>
    <cellStyle name="Normal 126 4" xfId="16525" xr:uid="{00000000-0005-0000-0000-0000DF2C0000}"/>
    <cellStyle name="Normal 127" xfId="2960" xr:uid="{00000000-0005-0000-0000-0000E02C0000}"/>
    <cellStyle name="Normal 127 2" xfId="8747" xr:uid="{00000000-0005-0000-0000-0000E12C0000}"/>
    <cellStyle name="Normal 127 2 2" xfId="16526" xr:uid="{00000000-0005-0000-0000-0000E22C0000}"/>
    <cellStyle name="Normal 127 2 3" xfId="16527" xr:uid="{00000000-0005-0000-0000-0000E32C0000}"/>
    <cellStyle name="Normal 127 3" xfId="8746" xr:uid="{00000000-0005-0000-0000-0000E42C0000}"/>
    <cellStyle name="Normal 127 3 2" xfId="16528" xr:uid="{00000000-0005-0000-0000-0000E52C0000}"/>
    <cellStyle name="Normal 127 3 3" xfId="25513" xr:uid="{00000000-0005-0000-0000-0000E62C0000}"/>
    <cellStyle name="Normal 127 4" xfId="16529" xr:uid="{00000000-0005-0000-0000-0000E72C0000}"/>
    <cellStyle name="Normal 128" xfId="2961" xr:uid="{00000000-0005-0000-0000-0000E82C0000}"/>
    <cellStyle name="Normal 128 2" xfId="25514" xr:uid="{00000000-0005-0000-0000-0000E92C0000}"/>
    <cellStyle name="Normal 129" xfId="2962" xr:uid="{00000000-0005-0000-0000-0000EA2C0000}"/>
    <cellStyle name="Normal 129 2" xfId="25515" xr:uid="{00000000-0005-0000-0000-0000EB2C0000}"/>
    <cellStyle name="Normal 13" xfId="2963" xr:uid="{00000000-0005-0000-0000-0000EC2C0000}"/>
    <cellStyle name="Normal 13 10" xfId="2964" xr:uid="{00000000-0005-0000-0000-0000ED2C0000}"/>
    <cellStyle name="Normal 13 10 2" xfId="8748" xr:uid="{00000000-0005-0000-0000-0000EE2C0000}"/>
    <cellStyle name="Normal 13 10 2 2" xfId="16530" xr:uid="{00000000-0005-0000-0000-0000EF2C0000}"/>
    <cellStyle name="Normal 13 11" xfId="2965" xr:uid="{00000000-0005-0000-0000-0000F02C0000}"/>
    <cellStyle name="Normal 13 11 2" xfId="8749" xr:uid="{00000000-0005-0000-0000-0000F12C0000}"/>
    <cellStyle name="Normal 13 11 2 2" xfId="16531" xr:uid="{00000000-0005-0000-0000-0000F22C0000}"/>
    <cellStyle name="Normal 13 12" xfId="2966" xr:uid="{00000000-0005-0000-0000-0000F32C0000}"/>
    <cellStyle name="Normal 13 12 2" xfId="8750" xr:uid="{00000000-0005-0000-0000-0000F42C0000}"/>
    <cellStyle name="Normal 13 12 2 2" xfId="16532" xr:uid="{00000000-0005-0000-0000-0000F52C0000}"/>
    <cellStyle name="Normal 13 13" xfId="2967" xr:uid="{00000000-0005-0000-0000-0000F62C0000}"/>
    <cellStyle name="Normal 13 13 2" xfId="8751" xr:uid="{00000000-0005-0000-0000-0000F72C0000}"/>
    <cellStyle name="Normal 13 13 2 2" xfId="16533" xr:uid="{00000000-0005-0000-0000-0000F82C0000}"/>
    <cellStyle name="Normal 13 14" xfId="2968" xr:uid="{00000000-0005-0000-0000-0000F92C0000}"/>
    <cellStyle name="Normal 13 14 2" xfId="8752" xr:uid="{00000000-0005-0000-0000-0000FA2C0000}"/>
    <cellStyle name="Normal 13 14 2 2" xfId="16534" xr:uid="{00000000-0005-0000-0000-0000FB2C0000}"/>
    <cellStyle name="Normal 13 15" xfId="2969" xr:uid="{00000000-0005-0000-0000-0000FC2C0000}"/>
    <cellStyle name="Normal 13 15 2" xfId="8753" xr:uid="{00000000-0005-0000-0000-0000FD2C0000}"/>
    <cellStyle name="Normal 13 15 2 2" xfId="16535" xr:uid="{00000000-0005-0000-0000-0000FE2C0000}"/>
    <cellStyle name="Normal 13 16" xfId="2970" xr:uid="{00000000-0005-0000-0000-0000FF2C0000}"/>
    <cellStyle name="Normal 13 16 2" xfId="8754" xr:uid="{00000000-0005-0000-0000-0000002D0000}"/>
    <cellStyle name="Normal 13 16 2 2" xfId="16536" xr:uid="{00000000-0005-0000-0000-0000012D0000}"/>
    <cellStyle name="Normal 13 17" xfId="2971" xr:uid="{00000000-0005-0000-0000-0000022D0000}"/>
    <cellStyle name="Normal 13 17 2" xfId="8755" xr:uid="{00000000-0005-0000-0000-0000032D0000}"/>
    <cellStyle name="Normal 13 17 2 2" xfId="16537" xr:uid="{00000000-0005-0000-0000-0000042D0000}"/>
    <cellStyle name="Normal 13 18" xfId="2972" xr:uid="{00000000-0005-0000-0000-0000052D0000}"/>
    <cellStyle name="Normal 13 18 2" xfId="8756" xr:uid="{00000000-0005-0000-0000-0000062D0000}"/>
    <cellStyle name="Normal 13 18 2 2" xfId="16538" xr:uid="{00000000-0005-0000-0000-0000072D0000}"/>
    <cellStyle name="Normal 13 19" xfId="2973" xr:uid="{00000000-0005-0000-0000-0000082D0000}"/>
    <cellStyle name="Normal 13 19 2" xfId="8757" xr:uid="{00000000-0005-0000-0000-0000092D0000}"/>
    <cellStyle name="Normal 13 19 2 2" xfId="16539" xr:uid="{00000000-0005-0000-0000-00000A2D0000}"/>
    <cellStyle name="Normal 13 2" xfId="2974" xr:uid="{00000000-0005-0000-0000-00000B2D0000}"/>
    <cellStyle name="Normal 13 2 2" xfId="2975" xr:uid="{00000000-0005-0000-0000-00000C2D0000}"/>
    <cellStyle name="Normal 13 2 2 2" xfId="8758" xr:uid="{00000000-0005-0000-0000-00000D2D0000}"/>
    <cellStyle name="Normal 13 2 2 2 2" xfId="16540" xr:uid="{00000000-0005-0000-0000-00000E2D0000}"/>
    <cellStyle name="Normal 13 2 2 3" xfId="16541" xr:uid="{00000000-0005-0000-0000-00000F2D0000}"/>
    <cellStyle name="Normal 13 2 3" xfId="2976" xr:uid="{00000000-0005-0000-0000-0000102D0000}"/>
    <cellStyle name="Normal 13 2 3 2" xfId="16542" xr:uid="{00000000-0005-0000-0000-0000112D0000}"/>
    <cellStyle name="Normal 13 2 3 3" xfId="18254" xr:uid="{00000000-0005-0000-0000-0000122D0000}"/>
    <cellStyle name="Normal 13 2 4" xfId="2977" xr:uid="{00000000-0005-0000-0000-0000132D0000}"/>
    <cellStyle name="Normal 13 2 4 2" xfId="16543" xr:uid="{00000000-0005-0000-0000-0000142D0000}"/>
    <cellStyle name="Normal 13 2 4 3" xfId="18483" xr:uid="{00000000-0005-0000-0000-0000152D0000}"/>
    <cellStyle name="Normal 13 20" xfId="2978" xr:uid="{00000000-0005-0000-0000-0000162D0000}"/>
    <cellStyle name="Normal 13 20 2" xfId="8759" xr:uid="{00000000-0005-0000-0000-0000172D0000}"/>
    <cellStyle name="Normal 13 20 2 2" xfId="16544" xr:uid="{00000000-0005-0000-0000-0000182D0000}"/>
    <cellStyle name="Normal 13 21" xfId="2979" xr:uid="{00000000-0005-0000-0000-0000192D0000}"/>
    <cellStyle name="Normal 13 21 2" xfId="8760" xr:uid="{00000000-0005-0000-0000-00001A2D0000}"/>
    <cellStyle name="Normal 13 21 2 2" xfId="16545" xr:uid="{00000000-0005-0000-0000-00001B2D0000}"/>
    <cellStyle name="Normal 13 22" xfId="2980" xr:uid="{00000000-0005-0000-0000-00001C2D0000}"/>
    <cellStyle name="Normal 13 22 2" xfId="8761" xr:uid="{00000000-0005-0000-0000-00001D2D0000}"/>
    <cellStyle name="Normal 13 22 2 2" xfId="16546" xr:uid="{00000000-0005-0000-0000-00001E2D0000}"/>
    <cellStyle name="Normal 13 23" xfId="2981" xr:uid="{00000000-0005-0000-0000-00001F2D0000}"/>
    <cellStyle name="Normal 13 23 2" xfId="8762" xr:uid="{00000000-0005-0000-0000-0000202D0000}"/>
    <cellStyle name="Normal 13 23 2 2" xfId="16547" xr:uid="{00000000-0005-0000-0000-0000212D0000}"/>
    <cellStyle name="Normal 13 24" xfId="2982" xr:uid="{00000000-0005-0000-0000-0000222D0000}"/>
    <cellStyle name="Normal 13 24 2" xfId="8763" xr:uid="{00000000-0005-0000-0000-0000232D0000}"/>
    <cellStyle name="Normal 13 25" xfId="2983" xr:uid="{00000000-0005-0000-0000-0000242D0000}"/>
    <cellStyle name="Normal 13 25 2" xfId="8764" xr:uid="{00000000-0005-0000-0000-0000252D0000}"/>
    <cellStyle name="Normal 13 26" xfId="2984" xr:uid="{00000000-0005-0000-0000-0000262D0000}"/>
    <cellStyle name="Normal 13 26 2" xfId="8765" xr:uid="{00000000-0005-0000-0000-0000272D0000}"/>
    <cellStyle name="Normal 13 27" xfId="2985" xr:uid="{00000000-0005-0000-0000-0000282D0000}"/>
    <cellStyle name="Normal 13 27 2" xfId="8766" xr:uid="{00000000-0005-0000-0000-0000292D0000}"/>
    <cellStyle name="Normal 13 28" xfId="8767" xr:uid="{00000000-0005-0000-0000-00002A2D0000}"/>
    <cellStyle name="Normal 13 29" xfId="8768" xr:uid="{00000000-0005-0000-0000-00002B2D0000}"/>
    <cellStyle name="Normal 13 3" xfId="2986" xr:uid="{00000000-0005-0000-0000-00002C2D0000}"/>
    <cellStyle name="Normal 13 3 2" xfId="2987" xr:uid="{00000000-0005-0000-0000-00002D2D0000}"/>
    <cellStyle name="Normal 13 3 2 2" xfId="16548" xr:uid="{00000000-0005-0000-0000-00002E2D0000}"/>
    <cellStyle name="Normal 13 3 2 3" xfId="16549" xr:uid="{00000000-0005-0000-0000-00002F2D0000}"/>
    <cellStyle name="Normal 13 3 2 4" xfId="16550" xr:uid="{00000000-0005-0000-0000-0000302D0000}"/>
    <cellStyle name="Normal 13 3 3" xfId="16551" xr:uid="{00000000-0005-0000-0000-0000312D0000}"/>
    <cellStyle name="Normal 13 3 4" xfId="16552" xr:uid="{00000000-0005-0000-0000-0000322D0000}"/>
    <cellStyle name="Normal 13 30" xfId="8769" xr:uid="{00000000-0005-0000-0000-0000332D0000}"/>
    <cellStyle name="Normal 13 31" xfId="8770" xr:uid="{00000000-0005-0000-0000-0000342D0000}"/>
    <cellStyle name="Normal 13 32" xfId="8771" xr:uid="{00000000-0005-0000-0000-0000352D0000}"/>
    <cellStyle name="Normal 13 33" xfId="25516" xr:uid="{00000000-0005-0000-0000-0000362D0000}"/>
    <cellStyle name="Normal 13 4" xfId="2988" xr:uid="{00000000-0005-0000-0000-0000372D0000}"/>
    <cellStyle name="Normal 13 4 2" xfId="2989" xr:uid="{00000000-0005-0000-0000-0000382D0000}"/>
    <cellStyle name="Normal 13 4 2 2" xfId="16553" xr:uid="{00000000-0005-0000-0000-0000392D0000}"/>
    <cellStyle name="Normal 13 4 2 3" xfId="16554" xr:uid="{00000000-0005-0000-0000-00003A2D0000}"/>
    <cellStyle name="Normal 13 4 2 4" xfId="16555" xr:uid="{00000000-0005-0000-0000-00003B2D0000}"/>
    <cellStyle name="Normal 13 4 3" xfId="16556" xr:uid="{00000000-0005-0000-0000-00003C2D0000}"/>
    <cellStyle name="Normal 13 4 4" xfId="16557" xr:uid="{00000000-0005-0000-0000-00003D2D0000}"/>
    <cellStyle name="Normal 13 5" xfId="2990" xr:uid="{00000000-0005-0000-0000-00003E2D0000}"/>
    <cellStyle name="Normal 13 5 2" xfId="2991" xr:uid="{00000000-0005-0000-0000-00003F2D0000}"/>
    <cellStyle name="Normal 13 5 2 2" xfId="16558" xr:uid="{00000000-0005-0000-0000-0000402D0000}"/>
    <cellStyle name="Normal 13 5 2 3" xfId="16559" xr:uid="{00000000-0005-0000-0000-0000412D0000}"/>
    <cellStyle name="Normal 13 5 2 4" xfId="16560" xr:uid="{00000000-0005-0000-0000-0000422D0000}"/>
    <cellStyle name="Normal 13 5 3" xfId="16561" xr:uid="{00000000-0005-0000-0000-0000432D0000}"/>
    <cellStyle name="Normal 13 5 4" xfId="16562" xr:uid="{00000000-0005-0000-0000-0000442D0000}"/>
    <cellStyle name="Normal 13 6" xfId="2992" xr:uid="{00000000-0005-0000-0000-0000452D0000}"/>
    <cellStyle name="Normal 13 6 2" xfId="2993" xr:uid="{00000000-0005-0000-0000-0000462D0000}"/>
    <cellStyle name="Normal 13 6 2 2" xfId="16563" xr:uid="{00000000-0005-0000-0000-0000472D0000}"/>
    <cellStyle name="Normal 13 6 2 3" xfId="16564" xr:uid="{00000000-0005-0000-0000-0000482D0000}"/>
    <cellStyle name="Normal 13 6 2 4" xfId="16565" xr:uid="{00000000-0005-0000-0000-0000492D0000}"/>
    <cellStyle name="Normal 13 6 3" xfId="8772" xr:uid="{00000000-0005-0000-0000-00004A2D0000}"/>
    <cellStyle name="Normal 13 6 3 2" xfId="16566" xr:uid="{00000000-0005-0000-0000-00004B2D0000}"/>
    <cellStyle name="Normal 13 6 4" xfId="13485" xr:uid="{00000000-0005-0000-0000-00004C2D0000}"/>
    <cellStyle name="Normal 13 6 4 2" xfId="16567" xr:uid="{00000000-0005-0000-0000-00004D2D0000}"/>
    <cellStyle name="Normal 13 6 5" xfId="16568" xr:uid="{00000000-0005-0000-0000-00004E2D0000}"/>
    <cellStyle name="Normal 13 7" xfId="2994" xr:uid="{00000000-0005-0000-0000-00004F2D0000}"/>
    <cellStyle name="Normal 13 7 2" xfId="8773" xr:uid="{00000000-0005-0000-0000-0000502D0000}"/>
    <cellStyle name="Normal 13 7 2 2" xfId="16570" xr:uid="{00000000-0005-0000-0000-0000512D0000}"/>
    <cellStyle name="Normal 13 7 2 3" xfId="16571" xr:uid="{00000000-0005-0000-0000-0000522D0000}"/>
    <cellStyle name="Normal 13 7 2 4" xfId="16569" xr:uid="{00000000-0005-0000-0000-0000532D0000}"/>
    <cellStyle name="Normal 13 7 3" xfId="16572" xr:uid="{00000000-0005-0000-0000-0000542D0000}"/>
    <cellStyle name="Normal 13 7 4" xfId="16573" xr:uid="{00000000-0005-0000-0000-0000552D0000}"/>
    <cellStyle name="Normal 13 7 5" xfId="16574" xr:uid="{00000000-0005-0000-0000-0000562D0000}"/>
    <cellStyle name="Normal 13 8" xfId="2995" xr:uid="{00000000-0005-0000-0000-0000572D0000}"/>
    <cellStyle name="Normal 13 8 2" xfId="8774" xr:uid="{00000000-0005-0000-0000-0000582D0000}"/>
    <cellStyle name="Normal 13 8 2 2" xfId="16575" xr:uid="{00000000-0005-0000-0000-0000592D0000}"/>
    <cellStyle name="Normal 13 9" xfId="2996" xr:uid="{00000000-0005-0000-0000-00005A2D0000}"/>
    <cellStyle name="Normal 13 9 2" xfId="8775" xr:uid="{00000000-0005-0000-0000-00005B2D0000}"/>
    <cellStyle name="Normal 13 9 2 2" xfId="16576" xr:uid="{00000000-0005-0000-0000-00005C2D0000}"/>
    <cellStyle name="Normal 130" xfId="2997" xr:uid="{00000000-0005-0000-0000-00005D2D0000}"/>
    <cellStyle name="Normal 130 2" xfId="8776" xr:uid="{00000000-0005-0000-0000-00005E2D0000}"/>
    <cellStyle name="Normal 130 2 2" xfId="16577" xr:uid="{00000000-0005-0000-0000-00005F2D0000}"/>
    <cellStyle name="Normal 130 2 3" xfId="25517" xr:uid="{00000000-0005-0000-0000-0000602D0000}"/>
    <cellStyle name="Normal 131" xfId="2998" xr:uid="{00000000-0005-0000-0000-0000612D0000}"/>
    <cellStyle name="Normal 131 2" xfId="16578" xr:uid="{00000000-0005-0000-0000-0000622D0000}"/>
    <cellStyle name="Normal 131 2 2" xfId="25518" xr:uid="{00000000-0005-0000-0000-0000632D0000}"/>
    <cellStyle name="Normal 131 3" xfId="25357" xr:uid="{00000000-0005-0000-0000-0000642D0000}"/>
    <cellStyle name="Normal 132" xfId="2999" xr:uid="{00000000-0005-0000-0000-0000652D0000}"/>
    <cellStyle name="Normal 132 2" xfId="8777" xr:uid="{00000000-0005-0000-0000-0000662D0000}"/>
    <cellStyle name="Normal 132 2 2" xfId="16579" xr:uid="{00000000-0005-0000-0000-0000672D0000}"/>
    <cellStyle name="Normal 132 2 3" xfId="25519" xr:uid="{00000000-0005-0000-0000-0000682D0000}"/>
    <cellStyle name="Normal 133" xfId="3000" xr:uid="{00000000-0005-0000-0000-0000692D0000}"/>
    <cellStyle name="Normal 133 2" xfId="16580" xr:uid="{00000000-0005-0000-0000-00006A2D0000}"/>
    <cellStyle name="Normal 133 2 2" xfId="25471" xr:uid="{00000000-0005-0000-0000-00006B2D0000}"/>
    <cellStyle name="Normal 133 3" xfId="25420" xr:uid="{00000000-0005-0000-0000-00006C2D0000}"/>
    <cellStyle name="Normal 134" xfId="3001" xr:uid="{00000000-0005-0000-0000-00006D2D0000}"/>
    <cellStyle name="Normal 134 2" xfId="8778" xr:uid="{00000000-0005-0000-0000-00006E2D0000}"/>
    <cellStyle name="Normal 134 2 2" xfId="16581" xr:uid="{00000000-0005-0000-0000-00006F2D0000}"/>
    <cellStyle name="Normal 134 2 3" xfId="25465" xr:uid="{00000000-0005-0000-0000-0000702D0000}"/>
    <cellStyle name="Normal 135" xfId="3002" xr:uid="{00000000-0005-0000-0000-0000712D0000}"/>
    <cellStyle name="Normal 135 2" xfId="16582" xr:uid="{00000000-0005-0000-0000-0000722D0000}"/>
    <cellStyle name="Normal 135 2 2" xfId="25520" xr:uid="{00000000-0005-0000-0000-0000732D0000}"/>
    <cellStyle name="Normal 135 3" xfId="25423" xr:uid="{00000000-0005-0000-0000-0000742D0000}"/>
    <cellStyle name="Normal 136" xfId="3003" xr:uid="{00000000-0005-0000-0000-0000752D0000}"/>
    <cellStyle name="Normal 136 2" xfId="8779" xr:uid="{00000000-0005-0000-0000-0000762D0000}"/>
    <cellStyle name="Normal 136 2 2" xfId="25467" xr:uid="{00000000-0005-0000-0000-0000772D0000}"/>
    <cellStyle name="Normal 137" xfId="3004" xr:uid="{00000000-0005-0000-0000-0000782D0000}"/>
    <cellStyle name="Normal 138" xfId="3005" xr:uid="{00000000-0005-0000-0000-0000792D0000}"/>
    <cellStyle name="Normal 138 2" xfId="8780" xr:uid="{00000000-0005-0000-0000-00007A2D0000}"/>
    <cellStyle name="Normal 138 2 2" xfId="16583" xr:uid="{00000000-0005-0000-0000-00007B2D0000}"/>
    <cellStyle name="Normal 138 2 3" xfId="25468" xr:uid="{00000000-0005-0000-0000-00007C2D0000}"/>
    <cellStyle name="Normal 139" xfId="3006" xr:uid="{00000000-0005-0000-0000-00007D2D0000}"/>
    <cellStyle name="Normal 139 2" xfId="8781" xr:uid="{00000000-0005-0000-0000-00007E2D0000}"/>
    <cellStyle name="Normal 139 2 2" xfId="16584" xr:uid="{00000000-0005-0000-0000-00007F2D0000}"/>
    <cellStyle name="Normal 14" xfId="3007" xr:uid="{00000000-0005-0000-0000-0000802D0000}"/>
    <cellStyle name="Normal 14 10" xfId="3008" xr:uid="{00000000-0005-0000-0000-0000812D0000}"/>
    <cellStyle name="Normal 14 10 2" xfId="8782" xr:uid="{00000000-0005-0000-0000-0000822D0000}"/>
    <cellStyle name="Normal 14 10 2 2" xfId="16585" xr:uid="{00000000-0005-0000-0000-0000832D0000}"/>
    <cellStyle name="Normal 14 11" xfId="3009" xr:uid="{00000000-0005-0000-0000-0000842D0000}"/>
    <cellStyle name="Normal 14 11 2" xfId="8783" xr:uid="{00000000-0005-0000-0000-0000852D0000}"/>
    <cellStyle name="Normal 14 11 2 2" xfId="16586" xr:uid="{00000000-0005-0000-0000-0000862D0000}"/>
    <cellStyle name="Normal 14 12" xfId="3010" xr:uid="{00000000-0005-0000-0000-0000872D0000}"/>
    <cellStyle name="Normal 14 12 2" xfId="8784" xr:uid="{00000000-0005-0000-0000-0000882D0000}"/>
    <cellStyle name="Normal 14 12 2 2" xfId="16587" xr:uid="{00000000-0005-0000-0000-0000892D0000}"/>
    <cellStyle name="Normal 14 13" xfId="3011" xr:uid="{00000000-0005-0000-0000-00008A2D0000}"/>
    <cellStyle name="Normal 14 13 2" xfId="8785" xr:uid="{00000000-0005-0000-0000-00008B2D0000}"/>
    <cellStyle name="Normal 14 13 2 2" xfId="16588" xr:uid="{00000000-0005-0000-0000-00008C2D0000}"/>
    <cellStyle name="Normal 14 14" xfId="3012" xr:uid="{00000000-0005-0000-0000-00008D2D0000}"/>
    <cellStyle name="Normal 14 14 2" xfId="8786" xr:uid="{00000000-0005-0000-0000-00008E2D0000}"/>
    <cellStyle name="Normal 14 14 2 2" xfId="16589" xr:uid="{00000000-0005-0000-0000-00008F2D0000}"/>
    <cellStyle name="Normal 14 15" xfId="3013" xr:uid="{00000000-0005-0000-0000-0000902D0000}"/>
    <cellStyle name="Normal 14 15 2" xfId="8787" xr:uid="{00000000-0005-0000-0000-0000912D0000}"/>
    <cellStyle name="Normal 14 15 2 2" xfId="16590" xr:uid="{00000000-0005-0000-0000-0000922D0000}"/>
    <cellStyle name="Normal 14 16" xfId="3014" xr:uid="{00000000-0005-0000-0000-0000932D0000}"/>
    <cellStyle name="Normal 14 16 2" xfId="8788" xr:uid="{00000000-0005-0000-0000-0000942D0000}"/>
    <cellStyle name="Normal 14 16 2 2" xfId="16591" xr:uid="{00000000-0005-0000-0000-0000952D0000}"/>
    <cellStyle name="Normal 14 17" xfId="3015" xr:uid="{00000000-0005-0000-0000-0000962D0000}"/>
    <cellStyle name="Normal 14 17 2" xfId="8789" xr:uid="{00000000-0005-0000-0000-0000972D0000}"/>
    <cellStyle name="Normal 14 17 2 2" xfId="16592" xr:uid="{00000000-0005-0000-0000-0000982D0000}"/>
    <cellStyle name="Normal 14 18" xfId="3016" xr:uid="{00000000-0005-0000-0000-0000992D0000}"/>
    <cellStyle name="Normal 14 18 2" xfId="8790" xr:uid="{00000000-0005-0000-0000-00009A2D0000}"/>
    <cellStyle name="Normal 14 18 2 2" xfId="16593" xr:uid="{00000000-0005-0000-0000-00009B2D0000}"/>
    <cellStyle name="Normal 14 19" xfId="3017" xr:uid="{00000000-0005-0000-0000-00009C2D0000}"/>
    <cellStyle name="Normal 14 19 2" xfId="8791" xr:uid="{00000000-0005-0000-0000-00009D2D0000}"/>
    <cellStyle name="Normal 14 19 2 2" xfId="16594" xr:uid="{00000000-0005-0000-0000-00009E2D0000}"/>
    <cellStyle name="Normal 14 2" xfId="3018" xr:uid="{00000000-0005-0000-0000-00009F2D0000}"/>
    <cellStyle name="Normal 14 2 10" xfId="3019" xr:uid="{00000000-0005-0000-0000-0000A02D0000}"/>
    <cellStyle name="Normal 14 2 10 2" xfId="16595" xr:uid="{00000000-0005-0000-0000-0000A12D0000}"/>
    <cellStyle name="Normal 14 2 11" xfId="3020" xr:uid="{00000000-0005-0000-0000-0000A22D0000}"/>
    <cellStyle name="Normal 14 2 11 2" xfId="16596" xr:uid="{00000000-0005-0000-0000-0000A32D0000}"/>
    <cellStyle name="Normal 14 2 12" xfId="3021" xr:uid="{00000000-0005-0000-0000-0000A42D0000}"/>
    <cellStyle name="Normal 14 2 12 2" xfId="16597" xr:uid="{00000000-0005-0000-0000-0000A52D0000}"/>
    <cellStyle name="Normal 14 2 13" xfId="3022" xr:uid="{00000000-0005-0000-0000-0000A62D0000}"/>
    <cellStyle name="Normal 14 2 13 2" xfId="16598" xr:uid="{00000000-0005-0000-0000-0000A72D0000}"/>
    <cellStyle name="Normal 14 2 13 3" xfId="24647" xr:uid="{00000000-0005-0000-0000-0000A82D0000}"/>
    <cellStyle name="Normal 14 2 2" xfId="3023" xr:uid="{00000000-0005-0000-0000-0000A92D0000}"/>
    <cellStyle name="Normal 14 2 2 2" xfId="8792" xr:uid="{00000000-0005-0000-0000-0000AA2D0000}"/>
    <cellStyle name="Normal 14 2 2 2 2" xfId="16599" xr:uid="{00000000-0005-0000-0000-0000AB2D0000}"/>
    <cellStyle name="Normal 14 2 3" xfId="3024" xr:uid="{00000000-0005-0000-0000-0000AC2D0000}"/>
    <cellStyle name="Normal 14 2 3 2" xfId="16600" xr:uid="{00000000-0005-0000-0000-0000AD2D0000}"/>
    <cellStyle name="Normal 14 2 4" xfId="3025" xr:uid="{00000000-0005-0000-0000-0000AE2D0000}"/>
    <cellStyle name="Normal 14 2 4 2" xfId="16601" xr:uid="{00000000-0005-0000-0000-0000AF2D0000}"/>
    <cellStyle name="Normal 14 2 4 3" xfId="16602" xr:uid="{00000000-0005-0000-0000-0000B02D0000}"/>
    <cellStyle name="Normal 14 2 4 4" xfId="16603" xr:uid="{00000000-0005-0000-0000-0000B12D0000}"/>
    <cellStyle name="Normal 14 2 5" xfId="3026" xr:uid="{00000000-0005-0000-0000-0000B22D0000}"/>
    <cellStyle name="Normal 14 2 5 2" xfId="16604" xr:uid="{00000000-0005-0000-0000-0000B32D0000}"/>
    <cellStyle name="Normal 14 2 5 3" xfId="18255" xr:uid="{00000000-0005-0000-0000-0000B42D0000}"/>
    <cellStyle name="Normal 14 2 6" xfId="3027" xr:uid="{00000000-0005-0000-0000-0000B52D0000}"/>
    <cellStyle name="Normal 14 2 6 2" xfId="16605" xr:uid="{00000000-0005-0000-0000-0000B62D0000}"/>
    <cellStyle name="Normal 14 2 6 3" xfId="18484" xr:uid="{00000000-0005-0000-0000-0000B72D0000}"/>
    <cellStyle name="Normal 14 2 7" xfId="3028" xr:uid="{00000000-0005-0000-0000-0000B82D0000}"/>
    <cellStyle name="Normal 14 2 7 2" xfId="16606" xr:uid="{00000000-0005-0000-0000-0000B92D0000}"/>
    <cellStyle name="Normal 14 2 8" xfId="3029" xr:uid="{00000000-0005-0000-0000-0000BA2D0000}"/>
    <cellStyle name="Normal 14 2 8 2" xfId="16607" xr:uid="{00000000-0005-0000-0000-0000BB2D0000}"/>
    <cellStyle name="Normal 14 2 9" xfId="3030" xr:uid="{00000000-0005-0000-0000-0000BC2D0000}"/>
    <cellStyle name="Normal 14 2 9 2" xfId="16608" xr:uid="{00000000-0005-0000-0000-0000BD2D0000}"/>
    <cellStyle name="Normal 14 20" xfId="3031" xr:uid="{00000000-0005-0000-0000-0000BE2D0000}"/>
    <cellStyle name="Normal 14 20 2" xfId="8793" xr:uid="{00000000-0005-0000-0000-0000BF2D0000}"/>
    <cellStyle name="Normal 14 20 2 2" xfId="16609" xr:uid="{00000000-0005-0000-0000-0000C02D0000}"/>
    <cellStyle name="Normal 14 21" xfId="3032" xr:uid="{00000000-0005-0000-0000-0000C12D0000}"/>
    <cellStyle name="Normal 14 21 2" xfId="8794" xr:uid="{00000000-0005-0000-0000-0000C22D0000}"/>
    <cellStyle name="Normal 14 21 2 2" xfId="16610" xr:uid="{00000000-0005-0000-0000-0000C32D0000}"/>
    <cellStyle name="Normal 14 22" xfId="3033" xr:uid="{00000000-0005-0000-0000-0000C42D0000}"/>
    <cellStyle name="Normal 14 22 2" xfId="8795" xr:uid="{00000000-0005-0000-0000-0000C52D0000}"/>
    <cellStyle name="Normal 14 22 2 2" xfId="16611" xr:uid="{00000000-0005-0000-0000-0000C62D0000}"/>
    <cellStyle name="Normal 14 23" xfId="3034" xr:uid="{00000000-0005-0000-0000-0000C72D0000}"/>
    <cellStyle name="Normal 14 23 2" xfId="8796" xr:uid="{00000000-0005-0000-0000-0000C82D0000}"/>
    <cellStyle name="Normal 14 23 2 2" xfId="16612" xr:uid="{00000000-0005-0000-0000-0000C92D0000}"/>
    <cellStyle name="Normal 14 24" xfId="3035" xr:uid="{00000000-0005-0000-0000-0000CA2D0000}"/>
    <cellStyle name="Normal 14 24 2" xfId="8797" xr:uid="{00000000-0005-0000-0000-0000CB2D0000}"/>
    <cellStyle name="Normal 14 25" xfId="3036" xr:uid="{00000000-0005-0000-0000-0000CC2D0000}"/>
    <cellStyle name="Normal 14 25 2" xfId="8798" xr:uid="{00000000-0005-0000-0000-0000CD2D0000}"/>
    <cellStyle name="Normal 14 26" xfId="3037" xr:uid="{00000000-0005-0000-0000-0000CE2D0000}"/>
    <cellStyle name="Normal 14 26 2" xfId="8799" xr:uid="{00000000-0005-0000-0000-0000CF2D0000}"/>
    <cellStyle name="Normal 14 27" xfId="3038" xr:uid="{00000000-0005-0000-0000-0000D02D0000}"/>
    <cellStyle name="Normal 14 27 2" xfId="8800" xr:uid="{00000000-0005-0000-0000-0000D12D0000}"/>
    <cellStyle name="Normal 14 28" xfId="8801" xr:uid="{00000000-0005-0000-0000-0000D22D0000}"/>
    <cellStyle name="Normal 14 29" xfId="8802" xr:uid="{00000000-0005-0000-0000-0000D32D0000}"/>
    <cellStyle name="Normal 14 3" xfId="3039" xr:uid="{00000000-0005-0000-0000-0000D42D0000}"/>
    <cellStyle name="Normal 14 3 2" xfId="3040" xr:uid="{00000000-0005-0000-0000-0000D52D0000}"/>
    <cellStyle name="Normal 14 3 2 2" xfId="16613" xr:uid="{00000000-0005-0000-0000-0000D62D0000}"/>
    <cellStyle name="Normal 14 3 2 3" xfId="16614" xr:uid="{00000000-0005-0000-0000-0000D72D0000}"/>
    <cellStyle name="Normal 14 3 3" xfId="3041" xr:uid="{00000000-0005-0000-0000-0000D82D0000}"/>
    <cellStyle name="Normal 14 3 3 2" xfId="16615" xr:uid="{00000000-0005-0000-0000-0000D92D0000}"/>
    <cellStyle name="Normal 14 3 3 3" xfId="18256" xr:uid="{00000000-0005-0000-0000-0000DA2D0000}"/>
    <cellStyle name="Normal 14 3 4" xfId="3042" xr:uid="{00000000-0005-0000-0000-0000DB2D0000}"/>
    <cellStyle name="Normal 14 3 4 2" xfId="16616" xr:uid="{00000000-0005-0000-0000-0000DC2D0000}"/>
    <cellStyle name="Normal 14 3 4 3" xfId="18485" xr:uid="{00000000-0005-0000-0000-0000DD2D0000}"/>
    <cellStyle name="Normal 14 30" xfId="8803" xr:uid="{00000000-0005-0000-0000-0000DE2D0000}"/>
    <cellStyle name="Normal 14 31" xfId="8804" xr:uid="{00000000-0005-0000-0000-0000DF2D0000}"/>
    <cellStyle name="Normal 14 32" xfId="8805" xr:uid="{00000000-0005-0000-0000-0000E02D0000}"/>
    <cellStyle name="Normal 14 33" xfId="25521" xr:uid="{00000000-0005-0000-0000-0000E12D0000}"/>
    <cellStyle name="Normal 14 4" xfId="3043" xr:uid="{00000000-0005-0000-0000-0000E22D0000}"/>
    <cellStyle name="Normal 14 4 2" xfId="3044" xr:uid="{00000000-0005-0000-0000-0000E32D0000}"/>
    <cellStyle name="Normal 14 4 2 2" xfId="16617" xr:uid="{00000000-0005-0000-0000-0000E42D0000}"/>
    <cellStyle name="Normal 14 4 2 3" xfId="16618" xr:uid="{00000000-0005-0000-0000-0000E52D0000}"/>
    <cellStyle name="Normal 14 4 2 4" xfId="16619" xr:uid="{00000000-0005-0000-0000-0000E62D0000}"/>
    <cellStyle name="Normal 14 4 3" xfId="16620" xr:uid="{00000000-0005-0000-0000-0000E72D0000}"/>
    <cellStyle name="Normal 14 4 4" xfId="16621" xr:uid="{00000000-0005-0000-0000-0000E82D0000}"/>
    <cellStyle name="Normal 14 5" xfId="3045" xr:uid="{00000000-0005-0000-0000-0000E92D0000}"/>
    <cellStyle name="Normal 14 5 2" xfId="3046" xr:uid="{00000000-0005-0000-0000-0000EA2D0000}"/>
    <cellStyle name="Normal 14 5 2 2" xfId="16622" xr:uid="{00000000-0005-0000-0000-0000EB2D0000}"/>
    <cellStyle name="Normal 14 5 2 3" xfId="16623" xr:uid="{00000000-0005-0000-0000-0000EC2D0000}"/>
    <cellStyle name="Normal 14 5 2 4" xfId="16624" xr:uid="{00000000-0005-0000-0000-0000ED2D0000}"/>
    <cellStyle name="Normal 14 5 3" xfId="16625" xr:uid="{00000000-0005-0000-0000-0000EE2D0000}"/>
    <cellStyle name="Normal 14 5 4" xfId="16626" xr:uid="{00000000-0005-0000-0000-0000EF2D0000}"/>
    <cellStyle name="Normal 14 6" xfId="3047" xr:uid="{00000000-0005-0000-0000-0000F02D0000}"/>
    <cellStyle name="Normal 14 6 2" xfId="3048" xr:uid="{00000000-0005-0000-0000-0000F12D0000}"/>
    <cellStyle name="Normal 14 6 2 2" xfId="16627" xr:uid="{00000000-0005-0000-0000-0000F22D0000}"/>
    <cellStyle name="Normal 14 6 2 3" xfId="16628" xr:uid="{00000000-0005-0000-0000-0000F32D0000}"/>
    <cellStyle name="Normal 14 6 2 4" xfId="16629" xr:uid="{00000000-0005-0000-0000-0000F42D0000}"/>
    <cellStyle name="Normal 14 6 3" xfId="8806" xr:uid="{00000000-0005-0000-0000-0000F52D0000}"/>
    <cellStyle name="Normal 14 6 3 2" xfId="16630" xr:uid="{00000000-0005-0000-0000-0000F62D0000}"/>
    <cellStyle name="Normal 14 6 4" xfId="13486" xr:uid="{00000000-0005-0000-0000-0000F72D0000}"/>
    <cellStyle name="Normal 14 6 4 2" xfId="16631" xr:uid="{00000000-0005-0000-0000-0000F82D0000}"/>
    <cellStyle name="Normal 14 6 5" xfId="16632" xr:uid="{00000000-0005-0000-0000-0000F92D0000}"/>
    <cellStyle name="Normal 14 7" xfId="3049" xr:uid="{00000000-0005-0000-0000-0000FA2D0000}"/>
    <cellStyle name="Normal 14 7 2" xfId="8807" xr:uid="{00000000-0005-0000-0000-0000FB2D0000}"/>
    <cellStyle name="Normal 14 7 2 2" xfId="16634" xr:uid="{00000000-0005-0000-0000-0000FC2D0000}"/>
    <cellStyle name="Normal 14 7 2 3" xfId="16635" xr:uid="{00000000-0005-0000-0000-0000FD2D0000}"/>
    <cellStyle name="Normal 14 7 2 4" xfId="16633" xr:uid="{00000000-0005-0000-0000-0000FE2D0000}"/>
    <cellStyle name="Normal 14 7 3" xfId="16636" xr:uid="{00000000-0005-0000-0000-0000FF2D0000}"/>
    <cellStyle name="Normal 14 7 4" xfId="16637" xr:uid="{00000000-0005-0000-0000-0000002E0000}"/>
    <cellStyle name="Normal 14 7 5" xfId="16638" xr:uid="{00000000-0005-0000-0000-0000012E0000}"/>
    <cellStyle name="Normal 14 8" xfId="3050" xr:uid="{00000000-0005-0000-0000-0000022E0000}"/>
    <cellStyle name="Normal 14 8 2" xfId="8808" xr:uid="{00000000-0005-0000-0000-0000032E0000}"/>
    <cellStyle name="Normal 14 8 2 2" xfId="16639" xr:uid="{00000000-0005-0000-0000-0000042E0000}"/>
    <cellStyle name="Normal 14 9" xfId="3051" xr:uid="{00000000-0005-0000-0000-0000052E0000}"/>
    <cellStyle name="Normal 14 9 2" xfId="8809" xr:uid="{00000000-0005-0000-0000-0000062E0000}"/>
    <cellStyle name="Normal 14 9 2 2" xfId="16640" xr:uid="{00000000-0005-0000-0000-0000072E0000}"/>
    <cellStyle name="Normal 140" xfId="3052" xr:uid="{00000000-0005-0000-0000-0000082E0000}"/>
    <cellStyle name="Normal 140 2" xfId="8810" xr:uid="{00000000-0005-0000-0000-0000092E0000}"/>
    <cellStyle name="Normal 140 2 2" xfId="16641" xr:uid="{00000000-0005-0000-0000-00000A2E0000}"/>
    <cellStyle name="Normal 141" xfId="3053" xr:uid="{00000000-0005-0000-0000-00000B2E0000}"/>
    <cellStyle name="Normal 141 2" xfId="16642" xr:uid="{00000000-0005-0000-0000-00000C2E0000}"/>
    <cellStyle name="Normal 141 2 2" xfId="25522" xr:uid="{00000000-0005-0000-0000-00000D2E0000}"/>
    <cellStyle name="Normal 141 3" xfId="25424" xr:uid="{00000000-0005-0000-0000-00000E2E0000}"/>
    <cellStyle name="Normal 142" xfId="3054" xr:uid="{00000000-0005-0000-0000-00000F2E0000}"/>
    <cellStyle name="Normal 142 2" xfId="8811" xr:uid="{00000000-0005-0000-0000-0000102E0000}"/>
    <cellStyle name="Normal 142 2 2" xfId="16643" xr:uid="{00000000-0005-0000-0000-0000112E0000}"/>
    <cellStyle name="Normal 143" xfId="3055" xr:uid="{00000000-0005-0000-0000-0000122E0000}"/>
    <cellStyle name="Normal 143 2" xfId="8812" xr:uid="{00000000-0005-0000-0000-0000132E0000}"/>
    <cellStyle name="Normal 143 2 2" xfId="16644" xr:uid="{00000000-0005-0000-0000-0000142E0000}"/>
    <cellStyle name="Normal 144" xfId="3056" xr:uid="{00000000-0005-0000-0000-0000152E0000}"/>
    <cellStyle name="Normal 144 2" xfId="16645" xr:uid="{00000000-0005-0000-0000-0000162E0000}"/>
    <cellStyle name="Normal 144 2 2" xfId="25523" xr:uid="{00000000-0005-0000-0000-0000172E0000}"/>
    <cellStyle name="Normal 144 3" xfId="25425" xr:uid="{00000000-0005-0000-0000-0000182E0000}"/>
    <cellStyle name="Normal 145" xfId="5796" xr:uid="{00000000-0005-0000-0000-0000192E0000}"/>
    <cellStyle name="Normal 145 2" xfId="8813" xr:uid="{00000000-0005-0000-0000-00001A2E0000}"/>
    <cellStyle name="Normal 145 2 2" xfId="16646" xr:uid="{00000000-0005-0000-0000-00001B2E0000}"/>
    <cellStyle name="Normal 146" xfId="5798" xr:uid="{00000000-0005-0000-0000-00001C2E0000}"/>
    <cellStyle name="Normal 146 2" xfId="16647" xr:uid="{00000000-0005-0000-0000-00001D2E0000}"/>
    <cellStyle name="Normal 146 2 2" xfId="25524" xr:uid="{00000000-0005-0000-0000-00001E2E0000}"/>
    <cellStyle name="Normal 146 3" xfId="25426" xr:uid="{00000000-0005-0000-0000-00001F2E0000}"/>
    <cellStyle name="Normal 147" xfId="5803" xr:uid="{00000000-0005-0000-0000-0000202E0000}"/>
    <cellStyle name="Normal 147 2" xfId="8814" xr:uid="{00000000-0005-0000-0000-0000212E0000}"/>
    <cellStyle name="Normal 147 2 2" xfId="16648" xr:uid="{00000000-0005-0000-0000-0000222E0000}"/>
    <cellStyle name="Normal 148" xfId="5805" xr:uid="{00000000-0005-0000-0000-0000232E0000}"/>
    <cellStyle name="Normal 148 2" xfId="8815" xr:uid="{00000000-0005-0000-0000-0000242E0000}"/>
    <cellStyle name="Normal 148 2 2" xfId="16649" xr:uid="{00000000-0005-0000-0000-0000252E0000}"/>
    <cellStyle name="Normal 149" xfId="5807" xr:uid="{00000000-0005-0000-0000-0000262E0000}"/>
    <cellStyle name="Normal 149 2" xfId="16650" xr:uid="{00000000-0005-0000-0000-0000272E0000}"/>
    <cellStyle name="Normal 149 2 2" xfId="25525" xr:uid="{00000000-0005-0000-0000-0000282E0000}"/>
    <cellStyle name="Normal 149 3" xfId="25427" xr:uid="{00000000-0005-0000-0000-0000292E0000}"/>
    <cellStyle name="Normal 15" xfId="3057" xr:uid="{00000000-0005-0000-0000-00002A2E0000}"/>
    <cellStyle name="Normal 15 2" xfId="3058" xr:uid="{00000000-0005-0000-0000-00002B2E0000}"/>
    <cellStyle name="Normal 15 2 2" xfId="3059" xr:uid="{00000000-0005-0000-0000-00002C2E0000}"/>
    <cellStyle name="Normal 15 2 2 2" xfId="16651" xr:uid="{00000000-0005-0000-0000-00002D2E0000}"/>
    <cellStyle name="Normal 15 2 3" xfId="16652" xr:uid="{00000000-0005-0000-0000-00002E2E0000}"/>
    <cellStyle name="Normal 15 2 4" xfId="17378" xr:uid="{00000000-0005-0000-0000-00002F2E0000}"/>
    <cellStyle name="Normal 15 3" xfId="3060" xr:uid="{00000000-0005-0000-0000-0000302E0000}"/>
    <cellStyle name="Normal 15 3 2" xfId="17379" xr:uid="{00000000-0005-0000-0000-0000312E0000}"/>
    <cellStyle name="Normal 15 4" xfId="3061" xr:uid="{00000000-0005-0000-0000-0000322E0000}"/>
    <cellStyle name="Normal 15 4 2" xfId="3062" xr:uid="{00000000-0005-0000-0000-0000332E0000}"/>
    <cellStyle name="Normal 15 4 3" xfId="16653" xr:uid="{00000000-0005-0000-0000-0000342E0000}"/>
    <cellStyle name="Normal 15 5" xfId="3063" xr:uid="{00000000-0005-0000-0000-0000352E0000}"/>
    <cellStyle name="Normal 15 5 2" xfId="3064" xr:uid="{00000000-0005-0000-0000-0000362E0000}"/>
    <cellStyle name="Normal 15 6" xfId="3065" xr:uid="{00000000-0005-0000-0000-0000372E0000}"/>
    <cellStyle name="Normal 15 6 2" xfId="3066" xr:uid="{00000000-0005-0000-0000-0000382E0000}"/>
    <cellStyle name="Normal 15 6 2 2" xfId="16654" xr:uid="{00000000-0005-0000-0000-0000392E0000}"/>
    <cellStyle name="Normal 15 6 3" xfId="13487" xr:uid="{00000000-0005-0000-0000-00003A2E0000}"/>
    <cellStyle name="Normal 15 6 4" xfId="25526" xr:uid="{00000000-0005-0000-0000-00003B2E0000}"/>
    <cellStyle name="Normal 15 7" xfId="3067" xr:uid="{00000000-0005-0000-0000-00003C2E0000}"/>
    <cellStyle name="Normal 15 7 2" xfId="16655" xr:uid="{00000000-0005-0000-0000-00003D2E0000}"/>
    <cellStyle name="Normal 150" xfId="5809" xr:uid="{00000000-0005-0000-0000-00003E2E0000}"/>
    <cellStyle name="Normal 150 2" xfId="16656" xr:uid="{00000000-0005-0000-0000-00003F2E0000}"/>
    <cellStyle name="Normal 150 2 2" xfId="25527" xr:uid="{00000000-0005-0000-0000-0000402E0000}"/>
    <cellStyle name="Normal 150 3" xfId="25428" xr:uid="{00000000-0005-0000-0000-0000412E0000}"/>
    <cellStyle name="Normal 151" xfId="3068" xr:uid="{00000000-0005-0000-0000-0000422E0000}"/>
    <cellStyle name="Normal 152" xfId="5811" xr:uid="{00000000-0005-0000-0000-0000432E0000}"/>
    <cellStyle name="Normal 152 2" xfId="16657" xr:uid="{00000000-0005-0000-0000-0000442E0000}"/>
    <cellStyle name="Normal 152 2 2" xfId="25528" xr:uid="{00000000-0005-0000-0000-0000452E0000}"/>
    <cellStyle name="Normal 152 3" xfId="25429" xr:uid="{00000000-0005-0000-0000-0000462E0000}"/>
    <cellStyle name="Normal 153" xfId="5813" xr:uid="{00000000-0005-0000-0000-0000472E0000}"/>
    <cellStyle name="Normal 153 2" xfId="16658" xr:uid="{00000000-0005-0000-0000-0000482E0000}"/>
    <cellStyle name="Normal 153 2 2" xfId="25529" xr:uid="{00000000-0005-0000-0000-0000492E0000}"/>
    <cellStyle name="Normal 153 3" xfId="25430" xr:uid="{00000000-0005-0000-0000-00004A2E0000}"/>
    <cellStyle name="Normal 154" xfId="5815" xr:uid="{00000000-0005-0000-0000-00004B2E0000}"/>
    <cellStyle name="Normal 154 2" xfId="16659" xr:uid="{00000000-0005-0000-0000-00004C2E0000}"/>
    <cellStyle name="Normal 154 2 2" xfId="25530" xr:uid="{00000000-0005-0000-0000-00004D2E0000}"/>
    <cellStyle name="Normal 154 3" xfId="25431" xr:uid="{00000000-0005-0000-0000-00004E2E0000}"/>
    <cellStyle name="Normal 155" xfId="5817" xr:uid="{00000000-0005-0000-0000-00004F2E0000}"/>
    <cellStyle name="Normal 155 2" xfId="16660" xr:uid="{00000000-0005-0000-0000-0000502E0000}"/>
    <cellStyle name="Normal 155 2 2" xfId="25531" xr:uid="{00000000-0005-0000-0000-0000512E0000}"/>
    <cellStyle name="Normal 155 3" xfId="25432" xr:uid="{00000000-0005-0000-0000-0000522E0000}"/>
    <cellStyle name="Normal 156" xfId="5819" xr:uid="{00000000-0005-0000-0000-0000532E0000}"/>
    <cellStyle name="Normal 156 2" xfId="16661" xr:uid="{00000000-0005-0000-0000-0000542E0000}"/>
    <cellStyle name="Normal 156 2 2" xfId="25532" xr:uid="{00000000-0005-0000-0000-0000552E0000}"/>
    <cellStyle name="Normal 156 3" xfId="25433" xr:uid="{00000000-0005-0000-0000-0000562E0000}"/>
    <cellStyle name="Normal 157" xfId="5821" xr:uid="{00000000-0005-0000-0000-0000572E0000}"/>
    <cellStyle name="Normal 157 2" xfId="16662" xr:uid="{00000000-0005-0000-0000-0000582E0000}"/>
    <cellStyle name="Normal 157 2 2" xfId="25533" xr:uid="{00000000-0005-0000-0000-0000592E0000}"/>
    <cellStyle name="Normal 157 3" xfId="25434" xr:uid="{00000000-0005-0000-0000-00005A2E0000}"/>
    <cellStyle name="Normal 158" xfId="5823" xr:uid="{00000000-0005-0000-0000-00005B2E0000}"/>
    <cellStyle name="Normal 158 2" xfId="16663" xr:uid="{00000000-0005-0000-0000-00005C2E0000}"/>
    <cellStyle name="Normal 158 2 2" xfId="25534" xr:uid="{00000000-0005-0000-0000-00005D2E0000}"/>
    <cellStyle name="Normal 158 3" xfId="25435" xr:uid="{00000000-0005-0000-0000-00005E2E0000}"/>
    <cellStyle name="Normal 159" xfId="5825" xr:uid="{00000000-0005-0000-0000-00005F2E0000}"/>
    <cellStyle name="Normal 159 2" xfId="16664" xr:uid="{00000000-0005-0000-0000-0000602E0000}"/>
    <cellStyle name="Normal 159 2 2" xfId="25535" xr:uid="{00000000-0005-0000-0000-0000612E0000}"/>
    <cellStyle name="Normal 159 3" xfId="25436" xr:uid="{00000000-0005-0000-0000-0000622E0000}"/>
    <cellStyle name="Normal 16" xfId="3069" xr:uid="{00000000-0005-0000-0000-0000632E0000}"/>
    <cellStyle name="Normal 16 10" xfId="8816" xr:uid="{00000000-0005-0000-0000-0000642E0000}"/>
    <cellStyle name="Normal 16 11" xfId="8817" xr:uid="{00000000-0005-0000-0000-0000652E0000}"/>
    <cellStyle name="Normal 16 12" xfId="8818" xr:uid="{00000000-0005-0000-0000-0000662E0000}"/>
    <cellStyle name="Normal 16 13" xfId="8819" xr:uid="{00000000-0005-0000-0000-0000672E0000}"/>
    <cellStyle name="Normal 16 14" xfId="8820" xr:uid="{00000000-0005-0000-0000-0000682E0000}"/>
    <cellStyle name="Normal 16 15" xfId="8821" xr:uid="{00000000-0005-0000-0000-0000692E0000}"/>
    <cellStyle name="Normal 16 16" xfId="8822" xr:uid="{00000000-0005-0000-0000-00006A2E0000}"/>
    <cellStyle name="Normal 16 17" xfId="8823" xr:uid="{00000000-0005-0000-0000-00006B2E0000}"/>
    <cellStyle name="Normal 16 18" xfId="8824" xr:uid="{00000000-0005-0000-0000-00006C2E0000}"/>
    <cellStyle name="Normal 16 19" xfId="8825" xr:uid="{00000000-0005-0000-0000-00006D2E0000}"/>
    <cellStyle name="Normal 16 2" xfId="3070" xr:uid="{00000000-0005-0000-0000-00006E2E0000}"/>
    <cellStyle name="Normal 16 2 2" xfId="3071" xr:uid="{00000000-0005-0000-0000-00006F2E0000}"/>
    <cellStyle name="Normal 16 2 2 2" xfId="8826" xr:uid="{00000000-0005-0000-0000-0000702E0000}"/>
    <cellStyle name="Normal 16 2 2 2 2" xfId="16665" xr:uid="{00000000-0005-0000-0000-0000712E0000}"/>
    <cellStyle name="Normal 16 2 3" xfId="8827" xr:uid="{00000000-0005-0000-0000-0000722E0000}"/>
    <cellStyle name="Normal 16 2 4" xfId="17381" xr:uid="{00000000-0005-0000-0000-0000732E0000}"/>
    <cellStyle name="Normal 16 20" xfId="8828" xr:uid="{00000000-0005-0000-0000-0000742E0000}"/>
    <cellStyle name="Normal 16 21" xfId="8829" xr:uid="{00000000-0005-0000-0000-0000752E0000}"/>
    <cellStyle name="Normal 16 22" xfId="8830" xr:uid="{00000000-0005-0000-0000-0000762E0000}"/>
    <cellStyle name="Normal 16 23" xfId="8831" xr:uid="{00000000-0005-0000-0000-0000772E0000}"/>
    <cellStyle name="Normal 16 24" xfId="8832" xr:uid="{00000000-0005-0000-0000-0000782E0000}"/>
    <cellStyle name="Normal 16 25" xfId="8833" xr:uid="{00000000-0005-0000-0000-0000792E0000}"/>
    <cellStyle name="Normal 16 26" xfId="8834" xr:uid="{00000000-0005-0000-0000-00007A2E0000}"/>
    <cellStyle name="Normal 16 27" xfId="8835" xr:uid="{00000000-0005-0000-0000-00007B2E0000}"/>
    <cellStyle name="Normal 16 28" xfId="8836" xr:uid="{00000000-0005-0000-0000-00007C2E0000}"/>
    <cellStyle name="Normal 16 29" xfId="8837" xr:uid="{00000000-0005-0000-0000-00007D2E0000}"/>
    <cellStyle name="Normal 16 3" xfId="3072" xr:uid="{00000000-0005-0000-0000-00007E2E0000}"/>
    <cellStyle name="Normal 16 3 2" xfId="17382" xr:uid="{00000000-0005-0000-0000-00007F2E0000}"/>
    <cellStyle name="Normal 16 30" xfId="8838" xr:uid="{00000000-0005-0000-0000-0000802E0000}"/>
    <cellStyle name="Normal 16 31" xfId="8839" xr:uid="{00000000-0005-0000-0000-0000812E0000}"/>
    <cellStyle name="Normal 16 32" xfId="8840" xr:uid="{00000000-0005-0000-0000-0000822E0000}"/>
    <cellStyle name="Normal 16 33" xfId="25536" xr:uid="{00000000-0005-0000-0000-0000832E0000}"/>
    <cellStyle name="Normal 16 4" xfId="3073" xr:uid="{00000000-0005-0000-0000-0000842E0000}"/>
    <cellStyle name="Normal 16 4 2" xfId="3074" xr:uid="{00000000-0005-0000-0000-0000852E0000}"/>
    <cellStyle name="Normal 16 4 3" xfId="16666" xr:uid="{00000000-0005-0000-0000-0000862E0000}"/>
    <cellStyle name="Normal 16 5" xfId="3075" xr:uid="{00000000-0005-0000-0000-0000872E0000}"/>
    <cellStyle name="Normal 16 5 2" xfId="3076" xr:uid="{00000000-0005-0000-0000-0000882E0000}"/>
    <cellStyle name="Normal 16 6" xfId="3077" xr:uid="{00000000-0005-0000-0000-0000892E0000}"/>
    <cellStyle name="Normal 16 6 2" xfId="3078" xr:uid="{00000000-0005-0000-0000-00008A2E0000}"/>
    <cellStyle name="Normal 16 6 2 2" xfId="16667" xr:uid="{00000000-0005-0000-0000-00008B2E0000}"/>
    <cellStyle name="Normal 16 6 3" xfId="8841" xr:uid="{00000000-0005-0000-0000-00008C2E0000}"/>
    <cellStyle name="Normal 16 6 4" xfId="13488" xr:uid="{00000000-0005-0000-0000-00008D2E0000}"/>
    <cellStyle name="Normal 16 7" xfId="3079" xr:uid="{00000000-0005-0000-0000-00008E2E0000}"/>
    <cellStyle name="Normal 16 7 2" xfId="8842" xr:uid="{00000000-0005-0000-0000-00008F2E0000}"/>
    <cellStyle name="Normal 16 7 2 2" xfId="16668" xr:uid="{00000000-0005-0000-0000-0000902E0000}"/>
    <cellStyle name="Normal 16 7 3" xfId="17380" xr:uid="{00000000-0005-0000-0000-0000912E0000}"/>
    <cellStyle name="Normal 16 8" xfId="8843" xr:uid="{00000000-0005-0000-0000-0000922E0000}"/>
    <cellStyle name="Normal 16 9" xfId="8844" xr:uid="{00000000-0005-0000-0000-0000932E0000}"/>
    <cellStyle name="Normal 160" xfId="5827" xr:uid="{00000000-0005-0000-0000-0000942E0000}"/>
    <cellStyle name="Normal 160 2" xfId="16669" xr:uid="{00000000-0005-0000-0000-0000952E0000}"/>
    <cellStyle name="Normal 160 2 2" xfId="25537" xr:uid="{00000000-0005-0000-0000-0000962E0000}"/>
    <cellStyle name="Normal 160 3" xfId="25437" xr:uid="{00000000-0005-0000-0000-0000972E0000}"/>
    <cellStyle name="Normal 161" xfId="5829" xr:uid="{00000000-0005-0000-0000-0000982E0000}"/>
    <cellStyle name="Normal 161 2" xfId="16670" xr:uid="{00000000-0005-0000-0000-0000992E0000}"/>
    <cellStyle name="Normal 161 2 2" xfId="25538" xr:uid="{00000000-0005-0000-0000-00009A2E0000}"/>
    <cellStyle name="Normal 161 3" xfId="25438" xr:uid="{00000000-0005-0000-0000-00009B2E0000}"/>
    <cellStyle name="Normal 162" xfId="5831" xr:uid="{00000000-0005-0000-0000-00009C2E0000}"/>
    <cellStyle name="Normal 162 2" xfId="16671" xr:uid="{00000000-0005-0000-0000-00009D2E0000}"/>
    <cellStyle name="Normal 162 2 2" xfId="25539" xr:uid="{00000000-0005-0000-0000-00009E2E0000}"/>
    <cellStyle name="Normal 162 3" xfId="25439" xr:uid="{00000000-0005-0000-0000-00009F2E0000}"/>
    <cellStyle name="Normal 163" xfId="5833" xr:uid="{00000000-0005-0000-0000-0000A02E0000}"/>
    <cellStyle name="Normal 163 2" xfId="16672" xr:uid="{00000000-0005-0000-0000-0000A12E0000}"/>
    <cellStyle name="Normal 163 2 2" xfId="25540" xr:uid="{00000000-0005-0000-0000-0000A22E0000}"/>
    <cellStyle name="Normal 163 3" xfId="25440" xr:uid="{00000000-0005-0000-0000-0000A32E0000}"/>
    <cellStyle name="Normal 164" xfId="5835" xr:uid="{00000000-0005-0000-0000-0000A42E0000}"/>
    <cellStyle name="Normal 164 2" xfId="16673" xr:uid="{00000000-0005-0000-0000-0000A52E0000}"/>
    <cellStyle name="Normal 164 2 2" xfId="25541" xr:uid="{00000000-0005-0000-0000-0000A62E0000}"/>
    <cellStyle name="Normal 164 3" xfId="25441" xr:uid="{00000000-0005-0000-0000-0000A72E0000}"/>
    <cellStyle name="Normal 165" xfId="5837" xr:uid="{00000000-0005-0000-0000-0000A82E0000}"/>
    <cellStyle name="Normal 165 2" xfId="16674" xr:uid="{00000000-0005-0000-0000-0000A92E0000}"/>
    <cellStyle name="Normal 165 2 2" xfId="25542" xr:uid="{00000000-0005-0000-0000-0000AA2E0000}"/>
    <cellStyle name="Normal 165 3" xfId="25442" xr:uid="{00000000-0005-0000-0000-0000AB2E0000}"/>
    <cellStyle name="Normal 166" xfId="5839" xr:uid="{00000000-0005-0000-0000-0000AC2E0000}"/>
    <cellStyle name="Normal 166 2" xfId="16675" xr:uid="{00000000-0005-0000-0000-0000AD2E0000}"/>
    <cellStyle name="Normal 166 2 2" xfId="25543" xr:uid="{00000000-0005-0000-0000-0000AE2E0000}"/>
    <cellStyle name="Normal 166 3" xfId="25443" xr:uid="{00000000-0005-0000-0000-0000AF2E0000}"/>
    <cellStyle name="Normal 167" xfId="5841" xr:uid="{00000000-0005-0000-0000-0000B02E0000}"/>
    <cellStyle name="Normal 167 2" xfId="16676" xr:uid="{00000000-0005-0000-0000-0000B12E0000}"/>
    <cellStyle name="Normal 167 2 2" xfId="25544" xr:uid="{00000000-0005-0000-0000-0000B22E0000}"/>
    <cellStyle name="Normal 167 3" xfId="25444" xr:uid="{00000000-0005-0000-0000-0000B32E0000}"/>
    <cellStyle name="Normal 168" xfId="5843" xr:uid="{00000000-0005-0000-0000-0000B42E0000}"/>
    <cellStyle name="Normal 168 2" xfId="16677" xr:uid="{00000000-0005-0000-0000-0000B52E0000}"/>
    <cellStyle name="Normal 168 2 2" xfId="25545" xr:uid="{00000000-0005-0000-0000-0000B62E0000}"/>
    <cellStyle name="Normal 168 3" xfId="25445" xr:uid="{00000000-0005-0000-0000-0000B72E0000}"/>
    <cellStyle name="Normal 169" xfId="5845" xr:uid="{00000000-0005-0000-0000-0000B82E0000}"/>
    <cellStyle name="Normal 169 2" xfId="16678" xr:uid="{00000000-0005-0000-0000-0000B92E0000}"/>
    <cellStyle name="Normal 169 2 2" xfId="25546" xr:uid="{00000000-0005-0000-0000-0000BA2E0000}"/>
    <cellStyle name="Normal 169 3" xfId="25446" xr:uid="{00000000-0005-0000-0000-0000BB2E0000}"/>
    <cellStyle name="Normal 17" xfId="3080" xr:uid="{00000000-0005-0000-0000-0000BC2E0000}"/>
    <cellStyle name="Normal 17 10" xfId="8845" xr:uid="{00000000-0005-0000-0000-0000BD2E0000}"/>
    <cellStyle name="Normal 17 11" xfId="8846" xr:uid="{00000000-0005-0000-0000-0000BE2E0000}"/>
    <cellStyle name="Normal 17 12" xfId="8847" xr:uid="{00000000-0005-0000-0000-0000BF2E0000}"/>
    <cellStyle name="Normal 17 13" xfId="8848" xr:uid="{00000000-0005-0000-0000-0000C02E0000}"/>
    <cellStyle name="Normal 17 14" xfId="8849" xr:uid="{00000000-0005-0000-0000-0000C12E0000}"/>
    <cellStyle name="Normal 17 15" xfId="8850" xr:uid="{00000000-0005-0000-0000-0000C22E0000}"/>
    <cellStyle name="Normal 17 16" xfId="8851" xr:uid="{00000000-0005-0000-0000-0000C32E0000}"/>
    <cellStyle name="Normal 17 17" xfId="8852" xr:uid="{00000000-0005-0000-0000-0000C42E0000}"/>
    <cellStyle name="Normal 17 18" xfId="8853" xr:uid="{00000000-0005-0000-0000-0000C52E0000}"/>
    <cellStyle name="Normal 17 19" xfId="8854" xr:uid="{00000000-0005-0000-0000-0000C62E0000}"/>
    <cellStyle name="Normal 17 2" xfId="3081" xr:uid="{00000000-0005-0000-0000-0000C72E0000}"/>
    <cellStyle name="Normal 17 2 2" xfId="3082" xr:uid="{00000000-0005-0000-0000-0000C82E0000}"/>
    <cellStyle name="Normal 17 2 2 2" xfId="8855" xr:uid="{00000000-0005-0000-0000-0000C92E0000}"/>
    <cellStyle name="Normal 17 2 2 2 2" xfId="16679" xr:uid="{00000000-0005-0000-0000-0000CA2E0000}"/>
    <cellStyle name="Normal 17 2 3" xfId="8856" xr:uid="{00000000-0005-0000-0000-0000CB2E0000}"/>
    <cellStyle name="Normal 17 2 4" xfId="17383" xr:uid="{00000000-0005-0000-0000-0000CC2E0000}"/>
    <cellStyle name="Normal 17 20" xfId="8857" xr:uid="{00000000-0005-0000-0000-0000CD2E0000}"/>
    <cellStyle name="Normal 17 21" xfId="8858" xr:uid="{00000000-0005-0000-0000-0000CE2E0000}"/>
    <cellStyle name="Normal 17 22" xfId="8859" xr:uid="{00000000-0005-0000-0000-0000CF2E0000}"/>
    <cellStyle name="Normal 17 23" xfId="8860" xr:uid="{00000000-0005-0000-0000-0000D02E0000}"/>
    <cellStyle name="Normal 17 24" xfId="8861" xr:uid="{00000000-0005-0000-0000-0000D12E0000}"/>
    <cellStyle name="Normal 17 25" xfId="8862" xr:uid="{00000000-0005-0000-0000-0000D22E0000}"/>
    <cellStyle name="Normal 17 26" xfId="8863" xr:uid="{00000000-0005-0000-0000-0000D32E0000}"/>
    <cellStyle name="Normal 17 27" xfId="8864" xr:uid="{00000000-0005-0000-0000-0000D42E0000}"/>
    <cellStyle name="Normal 17 28" xfId="8865" xr:uid="{00000000-0005-0000-0000-0000D52E0000}"/>
    <cellStyle name="Normal 17 29" xfId="8866" xr:uid="{00000000-0005-0000-0000-0000D62E0000}"/>
    <cellStyle name="Normal 17 3" xfId="3083" xr:uid="{00000000-0005-0000-0000-0000D72E0000}"/>
    <cellStyle name="Normal 17 3 2" xfId="17384" xr:uid="{00000000-0005-0000-0000-0000D82E0000}"/>
    <cellStyle name="Normal 17 30" xfId="8867" xr:uid="{00000000-0005-0000-0000-0000D92E0000}"/>
    <cellStyle name="Normal 17 31" xfId="8868" xr:uid="{00000000-0005-0000-0000-0000DA2E0000}"/>
    <cellStyle name="Normal 17 32" xfId="25547" xr:uid="{00000000-0005-0000-0000-0000DB2E0000}"/>
    <cellStyle name="Normal 17 4" xfId="3084" xr:uid="{00000000-0005-0000-0000-0000DC2E0000}"/>
    <cellStyle name="Normal 17 4 2" xfId="3085" xr:uid="{00000000-0005-0000-0000-0000DD2E0000}"/>
    <cellStyle name="Normal 17 4 3" xfId="16680" xr:uid="{00000000-0005-0000-0000-0000DE2E0000}"/>
    <cellStyle name="Normal 17 5" xfId="3086" xr:uid="{00000000-0005-0000-0000-0000DF2E0000}"/>
    <cellStyle name="Normal 17 5 2" xfId="3087" xr:uid="{00000000-0005-0000-0000-0000E02E0000}"/>
    <cellStyle name="Normal 17 6" xfId="3088" xr:uid="{00000000-0005-0000-0000-0000E12E0000}"/>
    <cellStyle name="Normal 17 6 2" xfId="3089" xr:uid="{00000000-0005-0000-0000-0000E22E0000}"/>
    <cellStyle name="Normal 17 6 2 2" xfId="16681" xr:uid="{00000000-0005-0000-0000-0000E32E0000}"/>
    <cellStyle name="Normal 17 6 3" xfId="8869" xr:uid="{00000000-0005-0000-0000-0000E42E0000}"/>
    <cellStyle name="Normal 17 6 4" xfId="13489" xr:uid="{00000000-0005-0000-0000-0000E52E0000}"/>
    <cellStyle name="Normal 17 7" xfId="3090" xr:uid="{00000000-0005-0000-0000-0000E62E0000}"/>
    <cellStyle name="Normal 17 7 2" xfId="8870" xr:uid="{00000000-0005-0000-0000-0000E72E0000}"/>
    <cellStyle name="Normal 17 7 2 2" xfId="16682" xr:uid="{00000000-0005-0000-0000-0000E82E0000}"/>
    <cellStyle name="Normal 17 8" xfId="8871" xr:uid="{00000000-0005-0000-0000-0000E92E0000}"/>
    <cellStyle name="Normal 17 9" xfId="8872" xr:uid="{00000000-0005-0000-0000-0000EA2E0000}"/>
    <cellStyle name="Normal 170" xfId="5847" xr:uid="{00000000-0005-0000-0000-0000EB2E0000}"/>
    <cellStyle name="Normal 170 2" xfId="16683" xr:uid="{00000000-0005-0000-0000-0000EC2E0000}"/>
    <cellStyle name="Normal 171" xfId="5849" xr:uid="{00000000-0005-0000-0000-0000ED2E0000}"/>
    <cellStyle name="Normal 171 2" xfId="16684" xr:uid="{00000000-0005-0000-0000-0000EE2E0000}"/>
    <cellStyle name="Normal 172" xfId="5851" xr:uid="{00000000-0005-0000-0000-0000EF2E0000}"/>
    <cellStyle name="Normal 172 2" xfId="16685" xr:uid="{00000000-0005-0000-0000-0000F02E0000}"/>
    <cellStyle name="Normal 173" xfId="5853" xr:uid="{00000000-0005-0000-0000-0000F12E0000}"/>
    <cellStyle name="Normal 173 2" xfId="16686" xr:uid="{00000000-0005-0000-0000-0000F22E0000}"/>
    <cellStyle name="Normal 174" xfId="5855" xr:uid="{00000000-0005-0000-0000-0000F32E0000}"/>
    <cellStyle name="Normal 174 2" xfId="16687" xr:uid="{00000000-0005-0000-0000-0000F42E0000}"/>
    <cellStyle name="Normal 175" xfId="5857" xr:uid="{00000000-0005-0000-0000-0000F52E0000}"/>
    <cellStyle name="Normal 175 2" xfId="16688" xr:uid="{00000000-0005-0000-0000-0000F62E0000}"/>
    <cellStyle name="Normal 176" xfId="5859" xr:uid="{00000000-0005-0000-0000-0000F72E0000}"/>
    <cellStyle name="Normal 176 2" xfId="16689" xr:uid="{00000000-0005-0000-0000-0000F82E0000}"/>
    <cellStyle name="Normal 177" xfId="5861" xr:uid="{00000000-0005-0000-0000-0000F92E0000}"/>
    <cellStyle name="Normal 177 2" xfId="16690" xr:uid="{00000000-0005-0000-0000-0000FA2E0000}"/>
    <cellStyle name="Normal 178" xfId="5863" xr:uid="{00000000-0005-0000-0000-0000FB2E0000}"/>
    <cellStyle name="Normal 178 2" xfId="16691" xr:uid="{00000000-0005-0000-0000-0000FC2E0000}"/>
    <cellStyle name="Normal 179" xfId="5865" xr:uid="{00000000-0005-0000-0000-0000FD2E0000}"/>
    <cellStyle name="Normal 179 2" xfId="16692" xr:uid="{00000000-0005-0000-0000-0000FE2E0000}"/>
    <cellStyle name="Normal 18" xfId="3091" xr:uid="{00000000-0005-0000-0000-0000FF2E0000}"/>
    <cellStyle name="Normal 18 10" xfId="16693" xr:uid="{00000000-0005-0000-0000-0000002F0000}"/>
    <cellStyle name="Normal 18 11" xfId="16694" xr:uid="{00000000-0005-0000-0000-0000012F0000}"/>
    <cellStyle name="Normal 18 12" xfId="16695" xr:uid="{00000000-0005-0000-0000-0000022F0000}"/>
    <cellStyle name="Normal 18 13" xfId="16696" xr:uid="{00000000-0005-0000-0000-0000032F0000}"/>
    <cellStyle name="Normal 18 14" xfId="16697" xr:uid="{00000000-0005-0000-0000-0000042F0000}"/>
    <cellStyle name="Normal 18 15" xfId="16698" xr:uid="{00000000-0005-0000-0000-0000052F0000}"/>
    <cellStyle name="Normal 18 15 2" xfId="16699" xr:uid="{00000000-0005-0000-0000-0000062F0000}"/>
    <cellStyle name="Normal 18 15 3" xfId="16700" xr:uid="{00000000-0005-0000-0000-0000072F0000}"/>
    <cellStyle name="Normal 18 16" xfId="16701" xr:uid="{00000000-0005-0000-0000-0000082F0000}"/>
    <cellStyle name="Normal 18 17" xfId="16702" xr:uid="{00000000-0005-0000-0000-0000092F0000}"/>
    <cellStyle name="Normal 18 2" xfId="3092" xr:uid="{00000000-0005-0000-0000-00000A2F0000}"/>
    <cellStyle name="Normal 18 2 2" xfId="3093" xr:uid="{00000000-0005-0000-0000-00000B2F0000}"/>
    <cellStyle name="Normal 18 2 2 2" xfId="16703" xr:uid="{00000000-0005-0000-0000-00000C2F0000}"/>
    <cellStyle name="Normal 18 2 3" xfId="16704" xr:uid="{00000000-0005-0000-0000-00000D2F0000}"/>
    <cellStyle name="Normal 18 2 4" xfId="17385" xr:uid="{00000000-0005-0000-0000-00000E2F0000}"/>
    <cellStyle name="Normal 18 3" xfId="3094" xr:uid="{00000000-0005-0000-0000-00000F2F0000}"/>
    <cellStyle name="Normal 18 3 2" xfId="17386" xr:uid="{00000000-0005-0000-0000-0000102F0000}"/>
    <cellStyle name="Normal 18 4" xfId="3095" xr:uid="{00000000-0005-0000-0000-0000112F0000}"/>
    <cellStyle name="Normal 18 4 2" xfId="3096" xr:uid="{00000000-0005-0000-0000-0000122F0000}"/>
    <cellStyle name="Normal 18 4 3" xfId="17387" xr:uid="{00000000-0005-0000-0000-0000132F0000}"/>
    <cellStyle name="Normal 18 5" xfId="3097" xr:uid="{00000000-0005-0000-0000-0000142F0000}"/>
    <cellStyle name="Normal 18 5 2" xfId="3098" xr:uid="{00000000-0005-0000-0000-0000152F0000}"/>
    <cellStyle name="Normal 18 5 3" xfId="17388" xr:uid="{00000000-0005-0000-0000-0000162F0000}"/>
    <cellStyle name="Normal 18 6" xfId="3099" xr:uid="{00000000-0005-0000-0000-0000172F0000}"/>
    <cellStyle name="Normal 18 6 2" xfId="3100" xr:uid="{00000000-0005-0000-0000-0000182F0000}"/>
    <cellStyle name="Normal 18 6 2 2" xfId="16705" xr:uid="{00000000-0005-0000-0000-0000192F0000}"/>
    <cellStyle name="Normal 18 6 3" xfId="13490" xr:uid="{00000000-0005-0000-0000-00001A2F0000}"/>
    <cellStyle name="Normal 18 6 3 2" xfId="17389" xr:uid="{00000000-0005-0000-0000-00001B2F0000}"/>
    <cellStyle name="Normal 18 6 4" xfId="25548" xr:uid="{00000000-0005-0000-0000-00001C2F0000}"/>
    <cellStyle name="Normal 18 7" xfId="3101" xr:uid="{00000000-0005-0000-0000-00001D2F0000}"/>
    <cellStyle name="Normal 18 7 2" xfId="16706" xr:uid="{00000000-0005-0000-0000-00001E2F0000}"/>
    <cellStyle name="Normal 18 7 3" xfId="17390" xr:uid="{00000000-0005-0000-0000-00001F2F0000}"/>
    <cellStyle name="Normal 18 8" xfId="16707" xr:uid="{00000000-0005-0000-0000-0000202F0000}"/>
    <cellStyle name="Normal 18 9" xfId="16708" xr:uid="{00000000-0005-0000-0000-0000212F0000}"/>
    <cellStyle name="Normal 180" xfId="5867" xr:uid="{00000000-0005-0000-0000-0000222F0000}"/>
    <cellStyle name="Normal 180 2" xfId="16709" xr:uid="{00000000-0005-0000-0000-0000232F0000}"/>
    <cellStyle name="Normal 181" xfId="5869" xr:uid="{00000000-0005-0000-0000-0000242F0000}"/>
    <cellStyle name="Normal 181 2" xfId="16710" xr:uid="{00000000-0005-0000-0000-0000252F0000}"/>
    <cellStyle name="Normal 182" xfId="5871" xr:uid="{00000000-0005-0000-0000-0000262F0000}"/>
    <cellStyle name="Normal 182 2" xfId="16711" xr:uid="{00000000-0005-0000-0000-0000272F0000}"/>
    <cellStyle name="Normal 183" xfId="5873" xr:uid="{00000000-0005-0000-0000-0000282F0000}"/>
    <cellStyle name="Normal 183 2" xfId="16712" xr:uid="{00000000-0005-0000-0000-0000292F0000}"/>
    <cellStyle name="Normal 184" xfId="5875" xr:uid="{00000000-0005-0000-0000-00002A2F0000}"/>
    <cellStyle name="Normal 184 2" xfId="16713" xr:uid="{00000000-0005-0000-0000-00002B2F0000}"/>
    <cellStyle name="Normal 185" xfId="5877" xr:uid="{00000000-0005-0000-0000-00002C2F0000}"/>
    <cellStyle name="Normal 185 2" xfId="16714" xr:uid="{00000000-0005-0000-0000-00002D2F0000}"/>
    <cellStyle name="Normal 186" xfId="5879" xr:uid="{00000000-0005-0000-0000-00002E2F0000}"/>
    <cellStyle name="Normal 186 2" xfId="16715" xr:uid="{00000000-0005-0000-0000-00002F2F0000}"/>
    <cellStyle name="Normal 187" xfId="5881" xr:uid="{00000000-0005-0000-0000-0000302F0000}"/>
    <cellStyle name="Normal 187 2" xfId="16716" xr:uid="{00000000-0005-0000-0000-0000312F0000}"/>
    <cellStyle name="Normal 188" xfId="5883" xr:uid="{00000000-0005-0000-0000-0000322F0000}"/>
    <cellStyle name="Normal 188 2" xfId="16717" xr:uid="{00000000-0005-0000-0000-0000332F0000}"/>
    <cellStyle name="Normal 189" xfId="5885" xr:uid="{00000000-0005-0000-0000-0000342F0000}"/>
    <cellStyle name="Normal 189 2" xfId="16718" xr:uid="{00000000-0005-0000-0000-0000352F0000}"/>
    <cellStyle name="Normal 19" xfId="3102" xr:uid="{00000000-0005-0000-0000-0000362F0000}"/>
    <cellStyle name="Normal 19 10" xfId="3103" xr:uid="{00000000-0005-0000-0000-0000372F0000}"/>
    <cellStyle name="Normal 19 11" xfId="3104" xr:uid="{00000000-0005-0000-0000-0000382F0000}"/>
    <cellStyle name="Normal 19 12" xfId="3105" xr:uid="{00000000-0005-0000-0000-0000392F0000}"/>
    <cellStyle name="Normal 19 13" xfId="3106" xr:uid="{00000000-0005-0000-0000-00003A2F0000}"/>
    <cellStyle name="Normal 19 14" xfId="3107" xr:uid="{00000000-0005-0000-0000-00003B2F0000}"/>
    <cellStyle name="Normal 19 15" xfId="3108" xr:uid="{00000000-0005-0000-0000-00003C2F0000}"/>
    <cellStyle name="Normal 19 2" xfId="3109" xr:uid="{00000000-0005-0000-0000-00003D2F0000}"/>
    <cellStyle name="Normal 19 2 10" xfId="3110" xr:uid="{00000000-0005-0000-0000-00003E2F0000}"/>
    <cellStyle name="Normal 19 2 10 2" xfId="16719" xr:uid="{00000000-0005-0000-0000-00003F2F0000}"/>
    <cellStyle name="Normal 19 2 11" xfId="3111" xr:uid="{00000000-0005-0000-0000-0000402F0000}"/>
    <cellStyle name="Normal 19 2 11 2" xfId="16720" xr:uid="{00000000-0005-0000-0000-0000412F0000}"/>
    <cellStyle name="Normal 19 2 12" xfId="3112" xr:uid="{00000000-0005-0000-0000-0000422F0000}"/>
    <cellStyle name="Normal 19 2 13" xfId="3113" xr:uid="{00000000-0005-0000-0000-0000432F0000}"/>
    <cellStyle name="Normal 19 2 13 2" xfId="24678" xr:uid="{00000000-0005-0000-0000-0000442F0000}"/>
    <cellStyle name="Normal 19 2 2" xfId="3114" xr:uid="{00000000-0005-0000-0000-0000452F0000}"/>
    <cellStyle name="Normal 19 2 2 2" xfId="16721" xr:uid="{00000000-0005-0000-0000-0000462F0000}"/>
    <cellStyle name="Normal 19 2 3" xfId="3115" xr:uid="{00000000-0005-0000-0000-0000472F0000}"/>
    <cellStyle name="Normal 19 2 3 2" xfId="16722" xr:uid="{00000000-0005-0000-0000-0000482F0000}"/>
    <cellStyle name="Normal 19 2 4" xfId="3116" xr:uid="{00000000-0005-0000-0000-0000492F0000}"/>
    <cellStyle name="Normal 19 2 4 2" xfId="16723" xr:uid="{00000000-0005-0000-0000-00004A2F0000}"/>
    <cellStyle name="Normal 19 2 5" xfId="3117" xr:uid="{00000000-0005-0000-0000-00004B2F0000}"/>
    <cellStyle name="Normal 19 2 5 2" xfId="16724" xr:uid="{00000000-0005-0000-0000-00004C2F0000}"/>
    <cellStyle name="Normal 19 2 6" xfId="3118" xr:uid="{00000000-0005-0000-0000-00004D2F0000}"/>
    <cellStyle name="Normal 19 2 6 2" xfId="16725" xr:uid="{00000000-0005-0000-0000-00004E2F0000}"/>
    <cellStyle name="Normal 19 2 7" xfId="3119" xr:uid="{00000000-0005-0000-0000-00004F2F0000}"/>
    <cellStyle name="Normal 19 2 7 2" xfId="16726" xr:uid="{00000000-0005-0000-0000-0000502F0000}"/>
    <cellStyle name="Normal 19 2 8" xfId="3120" xr:uid="{00000000-0005-0000-0000-0000512F0000}"/>
    <cellStyle name="Normal 19 2 8 2" xfId="16727" xr:uid="{00000000-0005-0000-0000-0000522F0000}"/>
    <cellStyle name="Normal 19 2 9" xfId="3121" xr:uid="{00000000-0005-0000-0000-0000532F0000}"/>
    <cellStyle name="Normal 19 2 9 2" xfId="16728" xr:uid="{00000000-0005-0000-0000-0000542F0000}"/>
    <cellStyle name="Normal 19 3" xfId="3122" xr:uid="{00000000-0005-0000-0000-0000552F0000}"/>
    <cellStyle name="Normal 19 3 2" xfId="3123" xr:uid="{00000000-0005-0000-0000-0000562F0000}"/>
    <cellStyle name="Normal 19 3 3" xfId="3124" xr:uid="{00000000-0005-0000-0000-0000572F0000}"/>
    <cellStyle name="Normal 19 3 4" xfId="3125" xr:uid="{00000000-0005-0000-0000-0000582F0000}"/>
    <cellStyle name="Normal 19 4" xfId="3126" xr:uid="{00000000-0005-0000-0000-0000592F0000}"/>
    <cellStyle name="Normal 19 4 2" xfId="3127" xr:uid="{00000000-0005-0000-0000-00005A2F0000}"/>
    <cellStyle name="Normal 19 4 2 2" xfId="18466" xr:uid="{00000000-0005-0000-0000-00005B2F0000}"/>
    <cellStyle name="Normal 19 4 3" xfId="16729" xr:uid="{00000000-0005-0000-0000-00005C2F0000}"/>
    <cellStyle name="Normal 19 4 4" xfId="16730" xr:uid="{00000000-0005-0000-0000-00005D2F0000}"/>
    <cellStyle name="Normal 19 5" xfId="3128" xr:uid="{00000000-0005-0000-0000-00005E2F0000}"/>
    <cellStyle name="Normal 19 5 2" xfId="3129" xr:uid="{00000000-0005-0000-0000-00005F2F0000}"/>
    <cellStyle name="Normal 19 5 3" xfId="16731" xr:uid="{00000000-0005-0000-0000-0000602F0000}"/>
    <cellStyle name="Normal 19 5 4" xfId="18257" xr:uid="{00000000-0005-0000-0000-0000612F0000}"/>
    <cellStyle name="Normal 19 6" xfId="3130" xr:uid="{00000000-0005-0000-0000-0000622F0000}"/>
    <cellStyle name="Normal 19 6 2" xfId="18486" xr:uid="{00000000-0005-0000-0000-0000632F0000}"/>
    <cellStyle name="Normal 19 6 3" xfId="25549" xr:uid="{00000000-0005-0000-0000-0000642F0000}"/>
    <cellStyle name="Normal 19 7" xfId="3131" xr:uid="{00000000-0005-0000-0000-0000652F0000}"/>
    <cellStyle name="Normal 19 8" xfId="3132" xr:uid="{00000000-0005-0000-0000-0000662F0000}"/>
    <cellStyle name="Normal 19 9" xfId="3133" xr:uid="{00000000-0005-0000-0000-0000672F0000}"/>
    <cellStyle name="Normal 190" xfId="5887" xr:uid="{00000000-0005-0000-0000-0000682F0000}"/>
    <cellStyle name="Normal 190 2" xfId="16732" xr:uid="{00000000-0005-0000-0000-0000692F0000}"/>
    <cellStyle name="Normal 191" xfId="5889" xr:uid="{00000000-0005-0000-0000-00006A2F0000}"/>
    <cellStyle name="Normal 191 2" xfId="16733" xr:uid="{00000000-0005-0000-0000-00006B2F0000}"/>
    <cellStyle name="Normal 192" xfId="5891" xr:uid="{00000000-0005-0000-0000-00006C2F0000}"/>
    <cellStyle name="Normal 192 2" xfId="16734" xr:uid="{00000000-0005-0000-0000-00006D2F0000}"/>
    <cellStyle name="Normal 193" xfId="5892" xr:uid="{00000000-0005-0000-0000-00006E2F0000}"/>
    <cellStyle name="Normal 193 2" xfId="16735" xr:uid="{00000000-0005-0000-0000-00006F2F0000}"/>
    <cellStyle name="Normal 194" xfId="5893" xr:uid="{00000000-0005-0000-0000-0000702F0000}"/>
    <cellStyle name="Normal 195" xfId="5894" xr:uid="{00000000-0005-0000-0000-0000712F0000}"/>
    <cellStyle name="Normal 196" xfId="5895" xr:uid="{00000000-0005-0000-0000-0000722F0000}"/>
    <cellStyle name="Normal 197" xfId="5896" xr:uid="{00000000-0005-0000-0000-0000732F0000}"/>
    <cellStyle name="Normal 198" xfId="5897" xr:uid="{00000000-0005-0000-0000-0000742F0000}"/>
    <cellStyle name="Normal 199" xfId="5898" xr:uid="{00000000-0005-0000-0000-0000752F0000}"/>
    <cellStyle name="Normal 2" xfId="3134" xr:uid="{00000000-0005-0000-0000-0000762F0000}"/>
    <cellStyle name="Normal 2 10" xfId="3135" xr:uid="{00000000-0005-0000-0000-0000772F0000}"/>
    <cellStyle name="Normal 2 10 2" xfId="3136" xr:uid="{00000000-0005-0000-0000-0000782F0000}"/>
    <cellStyle name="Normal 2 10 2 2" xfId="17391" xr:uid="{00000000-0005-0000-0000-0000792F0000}"/>
    <cellStyle name="Normal 2 10 3" xfId="3137" xr:uid="{00000000-0005-0000-0000-00007A2F0000}"/>
    <cellStyle name="Normal 2 11" xfId="3138" xr:uid="{00000000-0005-0000-0000-00007B2F0000}"/>
    <cellStyle name="Normal 2 11 2" xfId="3139" xr:uid="{00000000-0005-0000-0000-00007C2F0000}"/>
    <cellStyle name="Normal 2 11 2 2" xfId="17392" xr:uid="{00000000-0005-0000-0000-00007D2F0000}"/>
    <cellStyle name="Normal 2 11 3" xfId="3140" xr:uid="{00000000-0005-0000-0000-00007E2F0000}"/>
    <cellStyle name="Normal 2 12" xfId="3141" xr:uid="{00000000-0005-0000-0000-00007F2F0000}"/>
    <cellStyle name="Normal 2 12 2" xfId="3142" xr:uid="{00000000-0005-0000-0000-0000802F0000}"/>
    <cellStyle name="Normal 2 12 2 2" xfId="17393" xr:uid="{00000000-0005-0000-0000-0000812F0000}"/>
    <cellStyle name="Normal 2 12 3" xfId="3143" xr:uid="{00000000-0005-0000-0000-0000822F0000}"/>
    <cellStyle name="Normal 2 12 4" xfId="17212" xr:uid="{00000000-0005-0000-0000-0000832F0000}"/>
    <cellStyle name="Normal 2 13" xfId="3144" xr:uid="{00000000-0005-0000-0000-0000842F0000}"/>
    <cellStyle name="Normal 2 13 2" xfId="3145" xr:uid="{00000000-0005-0000-0000-0000852F0000}"/>
    <cellStyle name="Normal 2 13 2 2" xfId="17394" xr:uid="{00000000-0005-0000-0000-0000862F0000}"/>
    <cellStyle name="Normal 2 13 3" xfId="3146" xr:uid="{00000000-0005-0000-0000-0000872F0000}"/>
    <cellStyle name="Normal 2 13 4" xfId="17211" xr:uid="{00000000-0005-0000-0000-0000882F0000}"/>
    <cellStyle name="Normal 2 14" xfId="3147" xr:uid="{00000000-0005-0000-0000-0000892F0000}"/>
    <cellStyle name="Normal 2 14 2" xfId="3148" xr:uid="{00000000-0005-0000-0000-00008A2F0000}"/>
    <cellStyle name="Normal 2 14 2 2" xfId="17395" xr:uid="{00000000-0005-0000-0000-00008B2F0000}"/>
    <cellStyle name="Normal 2 14 3" xfId="3149" xr:uid="{00000000-0005-0000-0000-00008C2F0000}"/>
    <cellStyle name="Normal 2 14 4" xfId="3150" xr:uid="{00000000-0005-0000-0000-00008D2F0000}"/>
    <cellStyle name="Normal 2 14 5" xfId="16736" xr:uid="{00000000-0005-0000-0000-00008E2F0000}"/>
    <cellStyle name="Normal 2 15" xfId="3151" xr:uid="{00000000-0005-0000-0000-00008F2F0000}"/>
    <cellStyle name="Normal 2 15 2" xfId="3152" xr:uid="{00000000-0005-0000-0000-0000902F0000}"/>
    <cellStyle name="Normal 2 15 3" xfId="17218" xr:uid="{00000000-0005-0000-0000-0000912F0000}"/>
    <cellStyle name="Normal 2 16" xfId="3153" xr:uid="{00000000-0005-0000-0000-0000922F0000}"/>
    <cellStyle name="Normal 2 16 2" xfId="3154" xr:uid="{00000000-0005-0000-0000-0000932F0000}"/>
    <cellStyle name="Normal 2 16 3" xfId="17222" xr:uid="{00000000-0005-0000-0000-0000942F0000}"/>
    <cellStyle name="Normal 2 17" xfId="3155" xr:uid="{00000000-0005-0000-0000-0000952F0000}"/>
    <cellStyle name="Normal 2 17 2" xfId="3156" xr:uid="{00000000-0005-0000-0000-0000962F0000}"/>
    <cellStyle name="Normal 2 17 3" xfId="17227" xr:uid="{00000000-0005-0000-0000-0000972F0000}"/>
    <cellStyle name="Normal 2 18" xfId="3157" xr:uid="{00000000-0005-0000-0000-0000982F0000}"/>
    <cellStyle name="Normal 2 18 2" xfId="3158" xr:uid="{00000000-0005-0000-0000-0000992F0000}"/>
    <cellStyle name="Normal 2 18 3" xfId="17232" xr:uid="{00000000-0005-0000-0000-00009A2F0000}"/>
    <cellStyle name="Normal 2 19" xfId="3159" xr:uid="{00000000-0005-0000-0000-00009B2F0000}"/>
    <cellStyle name="Normal 2 19 2" xfId="3160" xr:uid="{00000000-0005-0000-0000-00009C2F0000}"/>
    <cellStyle name="Normal 2 19 3" xfId="17237" xr:uid="{00000000-0005-0000-0000-00009D2F0000}"/>
    <cellStyle name="Normal 2 2" xfId="3161" xr:uid="{00000000-0005-0000-0000-00009E2F0000}"/>
    <cellStyle name="Normal 2 2 10" xfId="3162" xr:uid="{00000000-0005-0000-0000-00009F2F0000}"/>
    <cellStyle name="Normal 2 2 10 2" xfId="8873" xr:uid="{00000000-0005-0000-0000-0000A02F0000}"/>
    <cellStyle name="Normal 2 2 10 2 2" xfId="16737" xr:uid="{00000000-0005-0000-0000-0000A12F0000}"/>
    <cellStyle name="Normal 2 2 10 3" xfId="17244" xr:uid="{00000000-0005-0000-0000-0000A22F0000}"/>
    <cellStyle name="Normal 2 2 11" xfId="3163" xr:uid="{00000000-0005-0000-0000-0000A32F0000}"/>
    <cellStyle name="Normal 2 2 11 2" xfId="16738" xr:uid="{00000000-0005-0000-0000-0000A42F0000}"/>
    <cellStyle name="Normal 2 2 11 3" xfId="17249" xr:uid="{00000000-0005-0000-0000-0000A52F0000}"/>
    <cellStyle name="Normal 2 2 12" xfId="14093" xr:uid="{00000000-0005-0000-0000-0000A62F0000}"/>
    <cellStyle name="Normal 2 2 12 2" xfId="17252" xr:uid="{00000000-0005-0000-0000-0000A72F0000}"/>
    <cellStyle name="Normal 2 2 12 3" xfId="24700" xr:uid="{00000000-0005-0000-0000-0000A82F0000}"/>
    <cellStyle name="Normal 2 2 13" xfId="16739" xr:uid="{00000000-0005-0000-0000-0000A92F0000}"/>
    <cellStyle name="Normal 2 2 14" xfId="16740" xr:uid="{00000000-0005-0000-0000-0000AA2F0000}"/>
    <cellStyle name="Normal 2 2 15" xfId="16741" xr:uid="{00000000-0005-0000-0000-0000AB2F0000}"/>
    <cellStyle name="Normal 2 2 16" xfId="16742" xr:uid="{00000000-0005-0000-0000-0000AC2F0000}"/>
    <cellStyle name="Normal 2 2 17" xfId="16743" xr:uid="{00000000-0005-0000-0000-0000AD2F0000}"/>
    <cellStyle name="Normal 2 2 18" xfId="16744" xr:uid="{00000000-0005-0000-0000-0000AE2F0000}"/>
    <cellStyle name="Normal 2 2 19" xfId="16745" xr:uid="{00000000-0005-0000-0000-0000AF2F0000}"/>
    <cellStyle name="Normal 2 2 2" xfId="3164" xr:uid="{00000000-0005-0000-0000-0000B02F0000}"/>
    <cellStyle name="Normal 2 2 2 10" xfId="3165" xr:uid="{00000000-0005-0000-0000-0000B12F0000}"/>
    <cellStyle name="Normal 2 2 2 11" xfId="3166" xr:uid="{00000000-0005-0000-0000-0000B22F0000}"/>
    <cellStyle name="Normal 2 2 2 12" xfId="3167" xr:uid="{00000000-0005-0000-0000-0000B32F0000}"/>
    <cellStyle name="Normal 2 2 2 12 2" xfId="16746" xr:uid="{00000000-0005-0000-0000-0000B42F0000}"/>
    <cellStyle name="Normal 2 2 2 2" xfId="3168" xr:uid="{00000000-0005-0000-0000-0000B52F0000}"/>
    <cellStyle name="Normal 2 2 2 2 10" xfId="3169" xr:uid="{00000000-0005-0000-0000-0000B62F0000}"/>
    <cellStyle name="Normal 2 2 2 2 10 2" xfId="16747" xr:uid="{00000000-0005-0000-0000-0000B72F0000}"/>
    <cellStyle name="Normal 2 2 2 2 11" xfId="3170" xr:uid="{00000000-0005-0000-0000-0000B82F0000}"/>
    <cellStyle name="Normal 2 2 2 2 11 2" xfId="16748" xr:uid="{00000000-0005-0000-0000-0000B92F0000}"/>
    <cellStyle name="Normal 2 2 2 2 12" xfId="3171" xr:uid="{00000000-0005-0000-0000-0000BA2F0000}"/>
    <cellStyle name="Normal 2 2 2 2 13" xfId="3172" xr:uid="{00000000-0005-0000-0000-0000BB2F0000}"/>
    <cellStyle name="Normal 2 2 2 2 13 2" xfId="24668" xr:uid="{00000000-0005-0000-0000-0000BC2F0000}"/>
    <cellStyle name="Normal 2 2 2 2 2" xfId="3173" xr:uid="{00000000-0005-0000-0000-0000BD2F0000}"/>
    <cellStyle name="Normal 2 2 2 2 2 2" xfId="16749" xr:uid="{00000000-0005-0000-0000-0000BE2F0000}"/>
    <cellStyle name="Normal 2 2 2 2 3" xfId="3174" xr:uid="{00000000-0005-0000-0000-0000BF2F0000}"/>
    <cellStyle name="Normal 2 2 2 2 3 2" xfId="16750" xr:uid="{00000000-0005-0000-0000-0000C02F0000}"/>
    <cellStyle name="Normal 2 2 2 2 4" xfId="3175" xr:uid="{00000000-0005-0000-0000-0000C12F0000}"/>
    <cellStyle name="Normal 2 2 2 2 4 2" xfId="16751" xr:uid="{00000000-0005-0000-0000-0000C22F0000}"/>
    <cellStyle name="Normal 2 2 2 2 5" xfId="3176" xr:uid="{00000000-0005-0000-0000-0000C32F0000}"/>
    <cellStyle name="Normal 2 2 2 2 5 2" xfId="16752" xr:uid="{00000000-0005-0000-0000-0000C42F0000}"/>
    <cellStyle name="Normal 2 2 2 2 6" xfId="3177" xr:uid="{00000000-0005-0000-0000-0000C52F0000}"/>
    <cellStyle name="Normal 2 2 2 2 6 2" xfId="16753" xr:uid="{00000000-0005-0000-0000-0000C62F0000}"/>
    <cellStyle name="Normal 2 2 2 2 7" xfId="3178" xr:uid="{00000000-0005-0000-0000-0000C72F0000}"/>
    <cellStyle name="Normal 2 2 2 2 7 2" xfId="16754" xr:uid="{00000000-0005-0000-0000-0000C82F0000}"/>
    <cellStyle name="Normal 2 2 2 2 8" xfId="3179" xr:uid="{00000000-0005-0000-0000-0000C92F0000}"/>
    <cellStyle name="Normal 2 2 2 2 8 2" xfId="16755" xr:uid="{00000000-0005-0000-0000-0000CA2F0000}"/>
    <cellStyle name="Normal 2 2 2 2 9" xfId="3180" xr:uid="{00000000-0005-0000-0000-0000CB2F0000}"/>
    <cellStyle name="Normal 2 2 2 2 9 2" xfId="16756" xr:uid="{00000000-0005-0000-0000-0000CC2F0000}"/>
    <cellStyle name="Normal 2 2 2 3" xfId="3181" xr:uid="{00000000-0005-0000-0000-0000CD2F0000}"/>
    <cellStyle name="Normal 2 2 2 3 2" xfId="3182" xr:uid="{00000000-0005-0000-0000-0000CE2F0000}"/>
    <cellStyle name="Normal 2 2 2 4" xfId="3183" xr:uid="{00000000-0005-0000-0000-0000CF2F0000}"/>
    <cellStyle name="Normal 2 2 2 4 2" xfId="17396" xr:uid="{00000000-0005-0000-0000-0000D02F0000}"/>
    <cellStyle name="Normal 2 2 2 5" xfId="3184" xr:uid="{00000000-0005-0000-0000-0000D12F0000}"/>
    <cellStyle name="Normal 2 2 2 6" xfId="3185" xr:uid="{00000000-0005-0000-0000-0000D22F0000}"/>
    <cellStyle name="Normal 2 2 2 7" xfId="3186" xr:uid="{00000000-0005-0000-0000-0000D32F0000}"/>
    <cellStyle name="Normal 2 2 2 8" xfId="3187" xr:uid="{00000000-0005-0000-0000-0000D42F0000}"/>
    <cellStyle name="Normal 2 2 2 9" xfId="3188" xr:uid="{00000000-0005-0000-0000-0000D52F0000}"/>
    <cellStyle name="Normal 2 2 20" xfId="16757" xr:uid="{00000000-0005-0000-0000-0000D62F0000}"/>
    <cellStyle name="Normal 2 2 21" xfId="16758" xr:uid="{00000000-0005-0000-0000-0000D72F0000}"/>
    <cellStyle name="Normal 2 2 22" xfId="16759" xr:uid="{00000000-0005-0000-0000-0000D82F0000}"/>
    <cellStyle name="Normal 2 2 23" xfId="16760" xr:uid="{00000000-0005-0000-0000-0000D92F0000}"/>
    <cellStyle name="Normal 2 2 24" xfId="16761" xr:uid="{00000000-0005-0000-0000-0000DA2F0000}"/>
    <cellStyle name="Normal 2 2 25" xfId="16762" xr:uid="{00000000-0005-0000-0000-0000DB2F0000}"/>
    <cellStyle name="Normal 2 2 26" xfId="16763" xr:uid="{00000000-0005-0000-0000-0000DC2F0000}"/>
    <cellStyle name="Normal 2 2 27" xfId="16764" xr:uid="{00000000-0005-0000-0000-0000DD2F0000}"/>
    <cellStyle name="Normal 2 2 3" xfId="3189" xr:uid="{00000000-0005-0000-0000-0000DE2F0000}"/>
    <cellStyle name="Normal 2 2 3 2" xfId="3190" xr:uid="{00000000-0005-0000-0000-0000DF2F0000}"/>
    <cellStyle name="Normal 2 2 3 2 2" xfId="16765" xr:uid="{00000000-0005-0000-0000-0000E02F0000}"/>
    <cellStyle name="Normal 2 2 4" xfId="3191" xr:uid="{00000000-0005-0000-0000-0000E12F0000}"/>
    <cellStyle name="Normal 2 2 4 2" xfId="3192" xr:uid="{00000000-0005-0000-0000-0000E22F0000}"/>
    <cellStyle name="Normal 2 2 4 2 2" xfId="16766" xr:uid="{00000000-0005-0000-0000-0000E32F0000}"/>
    <cellStyle name="Normal 2 2 5" xfId="3193" xr:uid="{00000000-0005-0000-0000-0000E42F0000}"/>
    <cellStyle name="Normal 2 2 5 2" xfId="3194" xr:uid="{00000000-0005-0000-0000-0000E52F0000}"/>
    <cellStyle name="Normal 2 2 5 2 2" xfId="16767" xr:uid="{00000000-0005-0000-0000-0000E62F0000}"/>
    <cellStyle name="Normal 2 2 6" xfId="3195" xr:uid="{00000000-0005-0000-0000-0000E72F0000}"/>
    <cellStyle name="Normal 2 2 6 2" xfId="3196" xr:uid="{00000000-0005-0000-0000-0000E82F0000}"/>
    <cellStyle name="Normal 2 2 6 2 2" xfId="16768" xr:uid="{00000000-0005-0000-0000-0000E92F0000}"/>
    <cellStyle name="Normal 2 2 6 3" xfId="17224" xr:uid="{00000000-0005-0000-0000-0000EA2F0000}"/>
    <cellStyle name="Normal 2 2 7" xfId="3197" xr:uid="{00000000-0005-0000-0000-0000EB2F0000}"/>
    <cellStyle name="Normal 2 2 7 2" xfId="8874" xr:uid="{00000000-0005-0000-0000-0000EC2F0000}"/>
    <cellStyle name="Normal 2 2 7 2 2" xfId="16769" xr:uid="{00000000-0005-0000-0000-0000ED2F0000}"/>
    <cellStyle name="Normal 2 2 7 3" xfId="17229" xr:uid="{00000000-0005-0000-0000-0000EE2F0000}"/>
    <cellStyle name="Normal 2 2 8" xfId="3198" xr:uid="{00000000-0005-0000-0000-0000EF2F0000}"/>
    <cellStyle name="Normal 2 2 8 2" xfId="8875" xr:uid="{00000000-0005-0000-0000-0000F02F0000}"/>
    <cellStyle name="Normal 2 2 8 2 2" xfId="16770" xr:uid="{00000000-0005-0000-0000-0000F12F0000}"/>
    <cellStyle name="Normal 2 2 8 3" xfId="17234" xr:uid="{00000000-0005-0000-0000-0000F22F0000}"/>
    <cellStyle name="Normal 2 2 9" xfId="3199" xr:uid="{00000000-0005-0000-0000-0000F32F0000}"/>
    <cellStyle name="Normal 2 2 9 2" xfId="8876" xr:uid="{00000000-0005-0000-0000-0000F42F0000}"/>
    <cellStyle name="Normal 2 2 9 2 2" xfId="16771" xr:uid="{00000000-0005-0000-0000-0000F52F0000}"/>
    <cellStyle name="Normal 2 2 9 3" xfId="17239" xr:uid="{00000000-0005-0000-0000-0000F62F0000}"/>
    <cellStyle name="Normal 2 20" xfId="3200" xr:uid="{00000000-0005-0000-0000-0000F72F0000}"/>
    <cellStyle name="Normal 2 20 2" xfId="3201" xr:uid="{00000000-0005-0000-0000-0000F82F0000}"/>
    <cellStyle name="Normal 2 20 3" xfId="17242" xr:uid="{00000000-0005-0000-0000-0000F92F0000}"/>
    <cellStyle name="Normal 2 21" xfId="3202" xr:uid="{00000000-0005-0000-0000-0000FA2F0000}"/>
    <cellStyle name="Normal 2 21 2" xfId="3203" xr:uid="{00000000-0005-0000-0000-0000FB2F0000}"/>
    <cellStyle name="Normal 2 21 3" xfId="17247" xr:uid="{00000000-0005-0000-0000-0000FC2F0000}"/>
    <cellStyle name="Normal 2 22" xfId="3204" xr:uid="{00000000-0005-0000-0000-0000FD2F0000}"/>
    <cellStyle name="Normal 2 22 2" xfId="3205" xr:uid="{00000000-0005-0000-0000-0000FE2F0000}"/>
    <cellStyle name="Normal 2 22 3" xfId="16772" xr:uid="{00000000-0005-0000-0000-0000FF2F0000}"/>
    <cellStyle name="Normal 2 23" xfId="3206" xr:uid="{00000000-0005-0000-0000-000000300000}"/>
    <cellStyle name="Normal 2 23 2" xfId="3207" xr:uid="{00000000-0005-0000-0000-000001300000}"/>
    <cellStyle name="Normal 2 23 3" xfId="17257" xr:uid="{00000000-0005-0000-0000-000002300000}"/>
    <cellStyle name="Normal 2 23 4" xfId="25419" xr:uid="{00000000-0005-0000-0000-000003300000}"/>
    <cellStyle name="Normal 2 24" xfId="3208" xr:uid="{00000000-0005-0000-0000-000004300000}"/>
    <cellStyle name="Normal 2 24 2" xfId="17256" xr:uid="{00000000-0005-0000-0000-000005300000}"/>
    <cellStyle name="Normal 2 24 3" xfId="25469" xr:uid="{00000000-0005-0000-0000-000006300000}"/>
    <cellStyle name="Normal 2 25" xfId="3209" xr:uid="{00000000-0005-0000-0000-000007300000}"/>
    <cellStyle name="Normal 2 25 2" xfId="17260" xr:uid="{00000000-0005-0000-0000-000008300000}"/>
    <cellStyle name="Normal 2 26" xfId="3210" xr:uid="{00000000-0005-0000-0000-000009300000}"/>
    <cellStyle name="Normal 2 26 2" xfId="17265" xr:uid="{00000000-0005-0000-0000-00000A300000}"/>
    <cellStyle name="Normal 2 27" xfId="3211" xr:uid="{00000000-0005-0000-0000-00000B300000}"/>
    <cellStyle name="Normal 2 27 2" xfId="16773" xr:uid="{00000000-0005-0000-0000-00000C300000}"/>
    <cellStyle name="Normal 2 27 3" xfId="17266" xr:uid="{00000000-0005-0000-0000-00000D300000}"/>
    <cellStyle name="Normal 2 28" xfId="3212" xr:uid="{00000000-0005-0000-0000-00000E300000}"/>
    <cellStyle name="Normal 2 28 2" xfId="16774" xr:uid="{00000000-0005-0000-0000-00000F300000}"/>
    <cellStyle name="Normal 2 28 3" xfId="17268" xr:uid="{00000000-0005-0000-0000-000010300000}"/>
    <cellStyle name="Normal 2 29" xfId="3213" xr:uid="{00000000-0005-0000-0000-000011300000}"/>
    <cellStyle name="Normal 2 29 2" xfId="16775" xr:uid="{00000000-0005-0000-0000-000012300000}"/>
    <cellStyle name="Normal 2 29 3" xfId="17271" xr:uid="{00000000-0005-0000-0000-000013300000}"/>
    <cellStyle name="Normal 2 3" xfId="3214" xr:uid="{00000000-0005-0000-0000-000014300000}"/>
    <cellStyle name="Normal 2 3 2" xfId="3215" xr:uid="{00000000-0005-0000-0000-000015300000}"/>
    <cellStyle name="Normal 2 3 2 2" xfId="3216" xr:uid="{00000000-0005-0000-0000-000016300000}"/>
    <cellStyle name="Normal 2 3 2 2 2" xfId="8877" xr:uid="{00000000-0005-0000-0000-000017300000}"/>
    <cellStyle name="Normal 2 3 3" xfId="3217" xr:uid="{00000000-0005-0000-0000-000018300000}"/>
    <cellStyle name="Normal 2 3 3 2" xfId="17397" xr:uid="{00000000-0005-0000-0000-000019300000}"/>
    <cellStyle name="Normal 2 30" xfId="3218" xr:uid="{00000000-0005-0000-0000-00001A300000}"/>
    <cellStyle name="Normal 2 30 2" xfId="16776" xr:uid="{00000000-0005-0000-0000-00001B300000}"/>
    <cellStyle name="Normal 2 30 3" xfId="17274" xr:uid="{00000000-0005-0000-0000-00001C300000}"/>
    <cellStyle name="Normal 2 31" xfId="3219" xr:uid="{00000000-0005-0000-0000-00001D300000}"/>
    <cellStyle name="Normal 2 31 2" xfId="16777" xr:uid="{00000000-0005-0000-0000-00001E300000}"/>
    <cellStyle name="Normal 2 31 3" xfId="17278" xr:uid="{00000000-0005-0000-0000-00001F300000}"/>
    <cellStyle name="Normal 2 32" xfId="3220" xr:uid="{00000000-0005-0000-0000-000020300000}"/>
    <cellStyle name="Normal 2 32 2" xfId="16778" xr:uid="{00000000-0005-0000-0000-000021300000}"/>
    <cellStyle name="Normal 2 32 3" xfId="17281" xr:uid="{00000000-0005-0000-0000-000022300000}"/>
    <cellStyle name="Normal 2 33" xfId="3221" xr:uid="{00000000-0005-0000-0000-000023300000}"/>
    <cellStyle name="Normal 2 33 2" xfId="16779" xr:uid="{00000000-0005-0000-0000-000024300000}"/>
    <cellStyle name="Normal 2 33 3" xfId="17284" xr:uid="{00000000-0005-0000-0000-000025300000}"/>
    <cellStyle name="Normal 2 34" xfId="3222" xr:uid="{00000000-0005-0000-0000-000026300000}"/>
    <cellStyle name="Normal 2 34 2" xfId="16780" xr:uid="{00000000-0005-0000-0000-000027300000}"/>
    <cellStyle name="Normal 2 34 3" xfId="17287" xr:uid="{00000000-0005-0000-0000-000028300000}"/>
    <cellStyle name="Normal 2 35" xfId="3223" xr:uid="{00000000-0005-0000-0000-000029300000}"/>
    <cellStyle name="Normal 2 35 2" xfId="17398" xr:uid="{00000000-0005-0000-0000-00002A300000}"/>
    <cellStyle name="Normal 2 36" xfId="3224" xr:uid="{00000000-0005-0000-0000-00002B300000}"/>
    <cellStyle name="Normal 2 36 2" xfId="17399" xr:uid="{00000000-0005-0000-0000-00002C300000}"/>
    <cellStyle name="Normal 2 37" xfId="3225" xr:uid="{00000000-0005-0000-0000-00002D300000}"/>
    <cellStyle name="Normal 2 37 2" xfId="17400" xr:uid="{00000000-0005-0000-0000-00002E300000}"/>
    <cellStyle name="Normal 2 38" xfId="3226" xr:uid="{00000000-0005-0000-0000-00002F300000}"/>
    <cellStyle name="Normal 2 38 2" xfId="17401" xr:uid="{00000000-0005-0000-0000-000030300000}"/>
    <cellStyle name="Normal 2 39" xfId="3227" xr:uid="{00000000-0005-0000-0000-000031300000}"/>
    <cellStyle name="Normal 2 39 2" xfId="17402" xr:uid="{00000000-0005-0000-0000-000032300000}"/>
    <cellStyle name="Normal 2 4" xfId="3228" xr:uid="{00000000-0005-0000-0000-000033300000}"/>
    <cellStyle name="Normal 2 4 2" xfId="3229" xr:uid="{00000000-0005-0000-0000-000034300000}"/>
    <cellStyle name="Normal 2 4 2 2" xfId="8878" xr:uid="{00000000-0005-0000-0000-000035300000}"/>
    <cellStyle name="Normal 2 4 2 2 2" xfId="17403" xr:uid="{00000000-0005-0000-0000-000036300000}"/>
    <cellStyle name="Normal 2 4 2 3" xfId="24715" xr:uid="{00000000-0005-0000-0000-000037300000}"/>
    <cellStyle name="Normal 2 4 3" xfId="3230" xr:uid="{00000000-0005-0000-0000-000038300000}"/>
    <cellStyle name="Normal 2 4 4" xfId="25480" xr:uid="{00000000-0005-0000-0000-000039300000}"/>
    <cellStyle name="Normal 2 40" xfId="14539" xr:uid="{00000000-0005-0000-0000-00003A300000}"/>
    <cellStyle name="Normal 2 40 2" xfId="17404" xr:uid="{00000000-0005-0000-0000-00003B300000}"/>
    <cellStyle name="Normal 2 41" xfId="16781" xr:uid="{00000000-0005-0000-0000-00003C300000}"/>
    <cellStyle name="Normal 2 42" xfId="16782" xr:uid="{00000000-0005-0000-0000-00003D300000}"/>
    <cellStyle name="Normal 2 43" xfId="16783" xr:uid="{00000000-0005-0000-0000-00003E300000}"/>
    <cellStyle name="Normal 2 44" xfId="16784" xr:uid="{00000000-0005-0000-0000-00003F300000}"/>
    <cellStyle name="Normal 2 45" xfId="18758" xr:uid="{00000000-0005-0000-0000-000040300000}"/>
    <cellStyle name="Normal 2 45 2" xfId="25187" xr:uid="{00000000-0005-0000-0000-000041300000}"/>
    <cellStyle name="Normal 2 45 2 2" xfId="25296" xr:uid="{00000000-0005-0000-0000-000042300000}"/>
    <cellStyle name="Normal 2 45 3" xfId="25155" xr:uid="{00000000-0005-0000-0000-000043300000}"/>
    <cellStyle name="Normal 2 45 4" xfId="25277" xr:uid="{00000000-0005-0000-0000-000044300000}"/>
    <cellStyle name="Normal 2 5" xfId="3231" xr:uid="{00000000-0005-0000-0000-000045300000}"/>
    <cellStyle name="Normal 2 5 2" xfId="3232" xr:uid="{00000000-0005-0000-0000-000046300000}"/>
    <cellStyle name="Normal 2 5 2 2" xfId="8879" xr:uid="{00000000-0005-0000-0000-000047300000}"/>
    <cellStyle name="Normal 2 5 2 2 2" xfId="17405" xr:uid="{00000000-0005-0000-0000-000048300000}"/>
    <cellStyle name="Normal 2 5 3" xfId="3233" xr:uid="{00000000-0005-0000-0000-000049300000}"/>
    <cellStyle name="Normal 2 6" xfId="3234" xr:uid="{00000000-0005-0000-0000-00004A300000}"/>
    <cellStyle name="Normal 2 6 2" xfId="3235" xr:uid="{00000000-0005-0000-0000-00004B300000}"/>
    <cellStyle name="Normal 2 6 2 2" xfId="17406" xr:uid="{00000000-0005-0000-0000-00004C300000}"/>
    <cellStyle name="Normal 2 6 3" xfId="3236" xr:uid="{00000000-0005-0000-0000-00004D300000}"/>
    <cellStyle name="Normal 2 6 4" xfId="3237" xr:uid="{00000000-0005-0000-0000-00004E300000}"/>
    <cellStyle name="Normal 2 7" xfId="3238" xr:uid="{00000000-0005-0000-0000-00004F300000}"/>
    <cellStyle name="Normal 2 7 2" xfId="3239" xr:uid="{00000000-0005-0000-0000-000050300000}"/>
    <cellStyle name="Normal 2 7 2 2" xfId="17407" xr:uid="{00000000-0005-0000-0000-000051300000}"/>
    <cellStyle name="Normal 2 7 3" xfId="3240" xr:uid="{00000000-0005-0000-0000-000052300000}"/>
    <cellStyle name="Normal 2 8" xfId="3241" xr:uid="{00000000-0005-0000-0000-000053300000}"/>
    <cellStyle name="Normal 2 8 2" xfId="3242" xr:uid="{00000000-0005-0000-0000-000054300000}"/>
    <cellStyle name="Normal 2 8 2 2" xfId="17408" xr:uid="{00000000-0005-0000-0000-000055300000}"/>
    <cellStyle name="Normal 2 8 3" xfId="3243" xr:uid="{00000000-0005-0000-0000-000056300000}"/>
    <cellStyle name="Normal 2 9" xfId="3244" xr:uid="{00000000-0005-0000-0000-000057300000}"/>
    <cellStyle name="Normal 2 9 2" xfId="3245" xr:uid="{00000000-0005-0000-0000-000058300000}"/>
    <cellStyle name="Normal 2 9 2 2" xfId="17409" xr:uid="{00000000-0005-0000-0000-000059300000}"/>
    <cellStyle name="Normal 2 9 3" xfId="3246" xr:uid="{00000000-0005-0000-0000-00005A300000}"/>
    <cellStyle name="Normal 20" xfId="3247" xr:uid="{00000000-0005-0000-0000-00005B300000}"/>
    <cellStyle name="Normal 20 10" xfId="3248" xr:uid="{00000000-0005-0000-0000-00005C300000}"/>
    <cellStyle name="Normal 20 11" xfId="3249" xr:uid="{00000000-0005-0000-0000-00005D300000}"/>
    <cellStyle name="Normal 20 12" xfId="3250" xr:uid="{00000000-0005-0000-0000-00005E300000}"/>
    <cellStyle name="Normal 20 13" xfId="3251" xr:uid="{00000000-0005-0000-0000-00005F300000}"/>
    <cellStyle name="Normal 20 14" xfId="3252" xr:uid="{00000000-0005-0000-0000-000060300000}"/>
    <cellStyle name="Normal 20 15" xfId="3253" xr:uid="{00000000-0005-0000-0000-000061300000}"/>
    <cellStyle name="Normal 20 2" xfId="3254" xr:uid="{00000000-0005-0000-0000-000062300000}"/>
    <cellStyle name="Normal 20 2 2" xfId="3255" xr:uid="{00000000-0005-0000-0000-000063300000}"/>
    <cellStyle name="Normal 20 2 3" xfId="3256" xr:uid="{00000000-0005-0000-0000-000064300000}"/>
    <cellStyle name="Normal 20 2 4" xfId="3257" xr:uid="{00000000-0005-0000-0000-000065300000}"/>
    <cellStyle name="Normal 20 3" xfId="3258" xr:uid="{00000000-0005-0000-0000-000066300000}"/>
    <cellStyle name="Normal 20 3 2" xfId="3259" xr:uid="{00000000-0005-0000-0000-000067300000}"/>
    <cellStyle name="Normal 20 4" xfId="3260" xr:uid="{00000000-0005-0000-0000-000068300000}"/>
    <cellStyle name="Normal 20 4 2" xfId="16785" xr:uid="{00000000-0005-0000-0000-000069300000}"/>
    <cellStyle name="Normal 20 4 3" xfId="16786" xr:uid="{00000000-0005-0000-0000-00006A300000}"/>
    <cellStyle name="Normal 20 5" xfId="3261" xr:uid="{00000000-0005-0000-0000-00006B300000}"/>
    <cellStyle name="Normal 20 5 2" xfId="18258" xr:uid="{00000000-0005-0000-0000-00006C300000}"/>
    <cellStyle name="Normal 20 5 3" xfId="25550" xr:uid="{00000000-0005-0000-0000-00006D300000}"/>
    <cellStyle name="Normal 20 6" xfId="3262" xr:uid="{00000000-0005-0000-0000-00006E300000}"/>
    <cellStyle name="Normal 20 6 2" xfId="18487" xr:uid="{00000000-0005-0000-0000-00006F300000}"/>
    <cellStyle name="Normal 20 7" xfId="3263" xr:uid="{00000000-0005-0000-0000-000070300000}"/>
    <cellStyle name="Normal 20 8" xfId="3264" xr:uid="{00000000-0005-0000-0000-000071300000}"/>
    <cellStyle name="Normal 20 9" xfId="3265" xr:uid="{00000000-0005-0000-0000-000072300000}"/>
    <cellStyle name="Normal 200" xfId="5899" xr:uid="{00000000-0005-0000-0000-000073300000}"/>
    <cellStyle name="Normal 201" xfId="5900" xr:uid="{00000000-0005-0000-0000-000074300000}"/>
    <cellStyle name="Normal 202" xfId="5901" xr:uid="{00000000-0005-0000-0000-000075300000}"/>
    <cellStyle name="Normal 203" xfId="5902" xr:uid="{00000000-0005-0000-0000-000076300000}"/>
    <cellStyle name="Normal 204" xfId="5940" xr:uid="{00000000-0005-0000-0000-000077300000}"/>
    <cellStyle name="Normal 204 2" xfId="13816" xr:uid="{00000000-0005-0000-0000-000078300000}"/>
    <cellStyle name="Normal 204 3" xfId="14042" xr:uid="{00000000-0005-0000-0000-000079300000}"/>
    <cellStyle name="Normal 205" xfId="5968" xr:uid="{00000000-0005-0000-0000-00007A300000}"/>
    <cellStyle name="Normal 205 2" xfId="13841" xr:uid="{00000000-0005-0000-0000-00007B300000}"/>
    <cellStyle name="Normal 205 3" xfId="14095" xr:uid="{00000000-0005-0000-0000-00007C300000}"/>
    <cellStyle name="Normal 206" xfId="12412" xr:uid="{00000000-0005-0000-0000-00007D300000}"/>
    <cellStyle name="Normal 206 2" xfId="13858" xr:uid="{00000000-0005-0000-0000-00007E300000}"/>
    <cellStyle name="Normal 206 3" xfId="14522" xr:uid="{00000000-0005-0000-0000-00007F300000}"/>
    <cellStyle name="Normal 207" xfId="12411" xr:uid="{00000000-0005-0000-0000-000080300000}"/>
    <cellStyle name="Normal 207 2" xfId="13857" xr:uid="{00000000-0005-0000-0000-000081300000}"/>
    <cellStyle name="Normal 207 3" xfId="14524" xr:uid="{00000000-0005-0000-0000-000082300000}"/>
    <cellStyle name="Normal 208" xfId="12449" xr:uid="{00000000-0005-0000-0000-000083300000}"/>
    <cellStyle name="Normal 208 2" xfId="13895" xr:uid="{00000000-0005-0000-0000-000084300000}"/>
    <cellStyle name="Normal 208 3" xfId="14527" xr:uid="{00000000-0005-0000-0000-000085300000}"/>
    <cellStyle name="Normal 209" xfId="12417" xr:uid="{00000000-0005-0000-0000-000086300000}"/>
    <cellStyle name="Normal 209 2" xfId="13863" xr:uid="{00000000-0005-0000-0000-000087300000}"/>
    <cellStyle name="Normal 209 3" xfId="14530" xr:uid="{00000000-0005-0000-0000-000088300000}"/>
    <cellStyle name="Normal 21" xfId="3266" xr:uid="{00000000-0005-0000-0000-000089300000}"/>
    <cellStyle name="Normal 21 10" xfId="3267" xr:uid="{00000000-0005-0000-0000-00008A300000}"/>
    <cellStyle name="Normal 21 11" xfId="3268" xr:uid="{00000000-0005-0000-0000-00008B300000}"/>
    <cellStyle name="Normal 21 12" xfId="3269" xr:uid="{00000000-0005-0000-0000-00008C300000}"/>
    <cellStyle name="Normal 21 13" xfId="3270" xr:uid="{00000000-0005-0000-0000-00008D300000}"/>
    <cellStyle name="Normal 21 14" xfId="3271" xr:uid="{00000000-0005-0000-0000-00008E300000}"/>
    <cellStyle name="Normal 21 15" xfId="3272" xr:uid="{00000000-0005-0000-0000-00008F300000}"/>
    <cellStyle name="Normal 21 2" xfId="3273" xr:uid="{00000000-0005-0000-0000-000090300000}"/>
    <cellStyle name="Normal 21 2 2" xfId="3274" xr:uid="{00000000-0005-0000-0000-000091300000}"/>
    <cellStyle name="Normal 21 2 3" xfId="3275" xr:uid="{00000000-0005-0000-0000-000092300000}"/>
    <cellStyle name="Normal 21 2 4" xfId="3276" xr:uid="{00000000-0005-0000-0000-000093300000}"/>
    <cellStyle name="Normal 21 3" xfId="3277" xr:uid="{00000000-0005-0000-0000-000094300000}"/>
    <cellStyle name="Normal 21 3 2" xfId="3278" xr:uid="{00000000-0005-0000-0000-000095300000}"/>
    <cellStyle name="Normal 21 4" xfId="3279" xr:uid="{00000000-0005-0000-0000-000096300000}"/>
    <cellStyle name="Normal 21 4 2" xfId="16787" xr:uid="{00000000-0005-0000-0000-000097300000}"/>
    <cellStyle name="Normal 21 4 3" xfId="16788" xr:uid="{00000000-0005-0000-0000-000098300000}"/>
    <cellStyle name="Normal 21 5" xfId="3280" xr:uid="{00000000-0005-0000-0000-000099300000}"/>
    <cellStyle name="Normal 21 5 2" xfId="18259" xr:uid="{00000000-0005-0000-0000-00009A300000}"/>
    <cellStyle name="Normal 21 6" xfId="3281" xr:uid="{00000000-0005-0000-0000-00009B300000}"/>
    <cellStyle name="Normal 21 6 2" xfId="18488" xr:uid="{00000000-0005-0000-0000-00009C300000}"/>
    <cellStyle name="Normal 21 7" xfId="3282" xr:uid="{00000000-0005-0000-0000-00009D300000}"/>
    <cellStyle name="Normal 21 8" xfId="3283" xr:uid="{00000000-0005-0000-0000-00009E300000}"/>
    <cellStyle name="Normal 21 9" xfId="3284" xr:uid="{00000000-0005-0000-0000-00009F300000}"/>
    <cellStyle name="Normal 210" xfId="12444" xr:uid="{00000000-0005-0000-0000-0000A0300000}"/>
    <cellStyle name="Normal 210 2" xfId="13890" xr:uid="{00000000-0005-0000-0000-0000A1300000}"/>
    <cellStyle name="Normal 210 3" xfId="14534" xr:uid="{00000000-0005-0000-0000-0000A2300000}"/>
    <cellStyle name="Normal 211" xfId="5943" xr:uid="{00000000-0005-0000-0000-0000A3300000}"/>
    <cellStyle name="Normal 211 2" xfId="13819" xr:uid="{00000000-0005-0000-0000-0000A4300000}"/>
    <cellStyle name="Normal 211 3" xfId="14535" xr:uid="{00000000-0005-0000-0000-0000A5300000}"/>
    <cellStyle name="Normal 212" xfId="12452" xr:uid="{00000000-0005-0000-0000-0000A6300000}"/>
    <cellStyle name="Normal 212 2" xfId="13898" xr:uid="{00000000-0005-0000-0000-0000A7300000}"/>
    <cellStyle name="Normal 213" xfId="12414" xr:uid="{00000000-0005-0000-0000-0000A8300000}"/>
    <cellStyle name="Normal 213 2" xfId="13860" xr:uid="{00000000-0005-0000-0000-0000A9300000}"/>
    <cellStyle name="Normal 213 2 2" xfId="25171" xr:uid="{00000000-0005-0000-0000-0000AA300000}"/>
    <cellStyle name="Normal 213 2 3" xfId="25280" xr:uid="{00000000-0005-0000-0000-0000AB300000}"/>
    <cellStyle name="Normal 213 3" xfId="14541" xr:uid="{00000000-0005-0000-0000-0000AC300000}"/>
    <cellStyle name="Normal 213 4" xfId="25052" xr:uid="{00000000-0005-0000-0000-0000AD300000}"/>
    <cellStyle name="Normal 213 5" xfId="25236" xr:uid="{00000000-0005-0000-0000-0000AE300000}"/>
    <cellStyle name="Normal 214" xfId="12447" xr:uid="{00000000-0005-0000-0000-0000AF300000}"/>
    <cellStyle name="Normal 214 2" xfId="13893" xr:uid="{00000000-0005-0000-0000-0000B0300000}"/>
    <cellStyle name="Normal 215" xfId="12419" xr:uid="{00000000-0005-0000-0000-0000B1300000}"/>
    <cellStyle name="Normal 215 2" xfId="13865" xr:uid="{00000000-0005-0000-0000-0000B2300000}"/>
    <cellStyle name="Normal 216" xfId="12442" xr:uid="{00000000-0005-0000-0000-0000B3300000}"/>
    <cellStyle name="Normal 216 2" xfId="13888" xr:uid="{00000000-0005-0000-0000-0000B4300000}"/>
    <cellStyle name="Normal 217" xfId="12422" xr:uid="{00000000-0005-0000-0000-0000B5300000}"/>
    <cellStyle name="Normal 217 2" xfId="13868" xr:uid="{00000000-0005-0000-0000-0000B6300000}"/>
    <cellStyle name="Normal 218" xfId="12439" xr:uid="{00000000-0005-0000-0000-0000B7300000}"/>
    <cellStyle name="Normal 218 2" xfId="13885" xr:uid="{00000000-0005-0000-0000-0000B8300000}"/>
    <cellStyle name="Normal 219" xfId="12425" xr:uid="{00000000-0005-0000-0000-0000B9300000}"/>
    <cellStyle name="Normal 219 2" xfId="13871" xr:uid="{00000000-0005-0000-0000-0000BA300000}"/>
    <cellStyle name="Normal 22" xfId="3285" xr:uid="{00000000-0005-0000-0000-0000BB300000}"/>
    <cellStyle name="Normal 22 10" xfId="3286" xr:uid="{00000000-0005-0000-0000-0000BC300000}"/>
    <cellStyle name="Normal 22 11" xfId="3287" xr:uid="{00000000-0005-0000-0000-0000BD300000}"/>
    <cellStyle name="Normal 22 12" xfId="3288" xr:uid="{00000000-0005-0000-0000-0000BE300000}"/>
    <cellStyle name="Normal 22 13" xfId="3289" xr:uid="{00000000-0005-0000-0000-0000BF300000}"/>
    <cellStyle name="Normal 22 14" xfId="3290" xr:uid="{00000000-0005-0000-0000-0000C0300000}"/>
    <cellStyle name="Normal 22 15" xfId="3291" xr:uid="{00000000-0005-0000-0000-0000C1300000}"/>
    <cellStyle name="Normal 22 2" xfId="3292" xr:uid="{00000000-0005-0000-0000-0000C2300000}"/>
    <cellStyle name="Normal 22 2 2" xfId="3293" xr:uid="{00000000-0005-0000-0000-0000C3300000}"/>
    <cellStyle name="Normal 22 2 3" xfId="3294" xr:uid="{00000000-0005-0000-0000-0000C4300000}"/>
    <cellStyle name="Normal 22 2 4" xfId="3295" xr:uid="{00000000-0005-0000-0000-0000C5300000}"/>
    <cellStyle name="Normal 22 3" xfId="3296" xr:uid="{00000000-0005-0000-0000-0000C6300000}"/>
    <cellStyle name="Normal 22 3 2" xfId="3297" xr:uid="{00000000-0005-0000-0000-0000C7300000}"/>
    <cellStyle name="Normal 22 4" xfId="3298" xr:uid="{00000000-0005-0000-0000-0000C8300000}"/>
    <cellStyle name="Normal 22 4 2" xfId="16789" xr:uid="{00000000-0005-0000-0000-0000C9300000}"/>
    <cellStyle name="Normal 22 4 3" xfId="16790" xr:uid="{00000000-0005-0000-0000-0000CA300000}"/>
    <cellStyle name="Normal 22 5" xfId="3299" xr:uid="{00000000-0005-0000-0000-0000CB300000}"/>
    <cellStyle name="Normal 22 5 2" xfId="18260" xr:uid="{00000000-0005-0000-0000-0000CC300000}"/>
    <cellStyle name="Normal 22 5 3" xfId="25551" xr:uid="{00000000-0005-0000-0000-0000CD300000}"/>
    <cellStyle name="Normal 22 6" xfId="3300" xr:uid="{00000000-0005-0000-0000-0000CE300000}"/>
    <cellStyle name="Normal 22 6 2" xfId="18489" xr:uid="{00000000-0005-0000-0000-0000CF300000}"/>
    <cellStyle name="Normal 22 7" xfId="3301" xr:uid="{00000000-0005-0000-0000-0000D0300000}"/>
    <cellStyle name="Normal 22 8" xfId="3302" xr:uid="{00000000-0005-0000-0000-0000D1300000}"/>
    <cellStyle name="Normal 22 9" xfId="3303" xr:uid="{00000000-0005-0000-0000-0000D2300000}"/>
    <cellStyle name="Normal 220" xfId="12436" xr:uid="{00000000-0005-0000-0000-0000D3300000}"/>
    <cellStyle name="Normal 220 2" xfId="13882" xr:uid="{00000000-0005-0000-0000-0000D4300000}"/>
    <cellStyle name="Normal 221" xfId="12427" xr:uid="{00000000-0005-0000-0000-0000D5300000}"/>
    <cellStyle name="Normal 221 2" xfId="13873" xr:uid="{00000000-0005-0000-0000-0000D6300000}"/>
    <cellStyle name="Normal 222" xfId="12434" xr:uid="{00000000-0005-0000-0000-0000D7300000}"/>
    <cellStyle name="Normal 222 2" xfId="13880" xr:uid="{00000000-0005-0000-0000-0000D8300000}"/>
    <cellStyle name="Normal 223" xfId="12429" xr:uid="{00000000-0005-0000-0000-0000D9300000}"/>
    <cellStyle name="Normal 223 2" xfId="13875" xr:uid="{00000000-0005-0000-0000-0000DA300000}"/>
    <cellStyle name="Normal 224" xfId="12432" xr:uid="{00000000-0005-0000-0000-0000DB300000}"/>
    <cellStyle name="Normal 224 2" xfId="13878" xr:uid="{00000000-0005-0000-0000-0000DC300000}"/>
    <cellStyle name="Normal 224 3" xfId="25159" xr:uid="{00000000-0005-0000-0000-0000DD300000}"/>
    <cellStyle name="Normal 225" xfId="5941" xr:uid="{00000000-0005-0000-0000-0000DE300000}"/>
    <cellStyle name="Normal 225 2" xfId="13817" xr:uid="{00000000-0005-0000-0000-0000DF300000}"/>
    <cellStyle name="Normal 225 3" xfId="25160" xr:uid="{00000000-0005-0000-0000-0000E0300000}"/>
    <cellStyle name="Normal 226" xfId="12450" xr:uid="{00000000-0005-0000-0000-0000E1300000}"/>
    <cellStyle name="Normal 226 2" xfId="13896" xr:uid="{00000000-0005-0000-0000-0000E2300000}"/>
    <cellStyle name="Normal 226 3" xfId="25199" xr:uid="{00000000-0005-0000-0000-0000E3300000}"/>
    <cellStyle name="Normal 227" xfId="12416" xr:uid="{00000000-0005-0000-0000-0000E4300000}"/>
    <cellStyle name="Normal 227 2" xfId="13862" xr:uid="{00000000-0005-0000-0000-0000E5300000}"/>
    <cellStyle name="Normal 227 3" xfId="25203" xr:uid="{00000000-0005-0000-0000-0000E6300000}"/>
    <cellStyle name="Normal 228" xfId="12445" xr:uid="{00000000-0005-0000-0000-0000E7300000}"/>
    <cellStyle name="Normal 228 2" xfId="13891" xr:uid="{00000000-0005-0000-0000-0000E8300000}"/>
    <cellStyle name="Normal 228 3" xfId="25190" xr:uid="{00000000-0005-0000-0000-0000E9300000}"/>
    <cellStyle name="Normal 229" xfId="12421" xr:uid="{00000000-0005-0000-0000-0000EA300000}"/>
    <cellStyle name="Normal 229 2" xfId="13867" xr:uid="{00000000-0005-0000-0000-0000EB300000}"/>
    <cellStyle name="Normal 229 3" xfId="25156" xr:uid="{00000000-0005-0000-0000-0000EC300000}"/>
    <cellStyle name="Normal 23" xfId="3304" xr:uid="{00000000-0005-0000-0000-0000ED300000}"/>
    <cellStyle name="Normal 23 10" xfId="3305" xr:uid="{00000000-0005-0000-0000-0000EE300000}"/>
    <cellStyle name="Normal 23 11" xfId="3306" xr:uid="{00000000-0005-0000-0000-0000EF300000}"/>
    <cellStyle name="Normal 23 12" xfId="3307" xr:uid="{00000000-0005-0000-0000-0000F0300000}"/>
    <cellStyle name="Normal 23 13" xfId="3308" xr:uid="{00000000-0005-0000-0000-0000F1300000}"/>
    <cellStyle name="Normal 23 14" xfId="3309" xr:uid="{00000000-0005-0000-0000-0000F2300000}"/>
    <cellStyle name="Normal 23 15" xfId="3310" xr:uid="{00000000-0005-0000-0000-0000F3300000}"/>
    <cellStyle name="Normal 23 2" xfId="3311" xr:uid="{00000000-0005-0000-0000-0000F4300000}"/>
    <cellStyle name="Normal 23 2 2" xfId="3312" xr:uid="{00000000-0005-0000-0000-0000F5300000}"/>
    <cellStyle name="Normal 23 2 3" xfId="3313" xr:uid="{00000000-0005-0000-0000-0000F6300000}"/>
    <cellStyle name="Normal 23 2 4" xfId="3314" xr:uid="{00000000-0005-0000-0000-0000F7300000}"/>
    <cellStyle name="Normal 23 3" xfId="3315" xr:uid="{00000000-0005-0000-0000-0000F8300000}"/>
    <cellStyle name="Normal 23 3 2" xfId="3316" xr:uid="{00000000-0005-0000-0000-0000F9300000}"/>
    <cellStyle name="Normal 23 4" xfId="3317" xr:uid="{00000000-0005-0000-0000-0000FA300000}"/>
    <cellStyle name="Normal 23 4 2" xfId="16791" xr:uid="{00000000-0005-0000-0000-0000FB300000}"/>
    <cellStyle name="Normal 23 4 3" xfId="16792" xr:uid="{00000000-0005-0000-0000-0000FC300000}"/>
    <cellStyle name="Normal 23 5" xfId="3318" xr:uid="{00000000-0005-0000-0000-0000FD300000}"/>
    <cellStyle name="Normal 23 5 2" xfId="18261" xr:uid="{00000000-0005-0000-0000-0000FE300000}"/>
    <cellStyle name="Normal 23 5 3" xfId="25552" xr:uid="{00000000-0005-0000-0000-0000FF300000}"/>
    <cellStyle name="Normal 23 6" xfId="3319" xr:uid="{00000000-0005-0000-0000-000000310000}"/>
    <cellStyle name="Normal 23 6 2" xfId="18490" xr:uid="{00000000-0005-0000-0000-000001310000}"/>
    <cellStyle name="Normal 23 7" xfId="3320" xr:uid="{00000000-0005-0000-0000-000002310000}"/>
    <cellStyle name="Normal 23 8" xfId="3321" xr:uid="{00000000-0005-0000-0000-000003310000}"/>
    <cellStyle name="Normal 23 9" xfId="3322" xr:uid="{00000000-0005-0000-0000-000004310000}"/>
    <cellStyle name="Normal 230" xfId="12440" xr:uid="{00000000-0005-0000-0000-000005310000}"/>
    <cellStyle name="Normal 230 2" xfId="13886" xr:uid="{00000000-0005-0000-0000-000006310000}"/>
    <cellStyle name="Normal 231" xfId="12424" xr:uid="{00000000-0005-0000-0000-000007310000}"/>
    <cellStyle name="Normal 231 2" xfId="13870" xr:uid="{00000000-0005-0000-0000-000008310000}"/>
    <cellStyle name="Normal 232" xfId="12437" xr:uid="{00000000-0005-0000-0000-000009310000}"/>
    <cellStyle name="Normal 232 2" xfId="13883" xr:uid="{00000000-0005-0000-0000-00000A310000}"/>
    <cellStyle name="Normal 233" xfId="12472" xr:uid="{00000000-0005-0000-0000-00000B310000}"/>
    <cellStyle name="Normal 233 2" xfId="13918" xr:uid="{00000000-0005-0000-0000-00000C310000}"/>
    <cellStyle name="Normal 234" xfId="12486" xr:uid="{00000000-0005-0000-0000-00000D310000}"/>
    <cellStyle name="Normal 234 2" xfId="13932" xr:uid="{00000000-0005-0000-0000-00000E310000}"/>
    <cellStyle name="Normal 235" xfId="12485" xr:uid="{00000000-0005-0000-0000-00000F310000}"/>
    <cellStyle name="Normal 235 2" xfId="13931" xr:uid="{00000000-0005-0000-0000-000010310000}"/>
    <cellStyle name="Normal 236" xfId="12504" xr:uid="{00000000-0005-0000-0000-000011310000}"/>
    <cellStyle name="Normal 236 2" xfId="13950" xr:uid="{00000000-0005-0000-0000-000012310000}"/>
    <cellStyle name="Normal 237" xfId="12489" xr:uid="{00000000-0005-0000-0000-000013310000}"/>
    <cellStyle name="Normal 237 2" xfId="13935" xr:uid="{00000000-0005-0000-0000-000014310000}"/>
    <cellStyle name="Normal 238" xfId="12501" xr:uid="{00000000-0005-0000-0000-000015310000}"/>
    <cellStyle name="Normal 238 2" xfId="13947" xr:uid="{00000000-0005-0000-0000-000016310000}"/>
    <cellStyle name="Normal 239" xfId="12483" xr:uid="{00000000-0005-0000-0000-000017310000}"/>
    <cellStyle name="Normal 239 2" xfId="13929" xr:uid="{00000000-0005-0000-0000-000018310000}"/>
    <cellStyle name="Normal 24" xfId="3323" xr:uid="{00000000-0005-0000-0000-000019310000}"/>
    <cellStyle name="Normal 24 2" xfId="3324" xr:uid="{00000000-0005-0000-0000-00001A310000}"/>
    <cellStyle name="Normal 24 2 2" xfId="17410" xr:uid="{00000000-0005-0000-0000-00001B310000}"/>
    <cellStyle name="Normal 24 3" xfId="3325" xr:uid="{00000000-0005-0000-0000-00001C310000}"/>
    <cellStyle name="Normal 24 3 2" xfId="17411" xr:uid="{00000000-0005-0000-0000-00001D310000}"/>
    <cellStyle name="Normal 24 4" xfId="3326" xr:uid="{00000000-0005-0000-0000-00001E310000}"/>
    <cellStyle name="Normal 24 4 2" xfId="16793" xr:uid="{00000000-0005-0000-0000-00001F310000}"/>
    <cellStyle name="Normal 24 4 3" xfId="16794" xr:uid="{00000000-0005-0000-0000-000020310000}"/>
    <cellStyle name="Normal 24 5" xfId="3327" xr:uid="{00000000-0005-0000-0000-000021310000}"/>
    <cellStyle name="Normal 24 5 2" xfId="25473" xr:uid="{00000000-0005-0000-0000-000022310000}"/>
    <cellStyle name="Normal 24 6" xfId="3328" xr:uid="{00000000-0005-0000-0000-000023310000}"/>
    <cellStyle name="Normal 24 6 2" xfId="16795" xr:uid="{00000000-0005-0000-0000-000024310000}"/>
    <cellStyle name="Normal 24 6 3" xfId="18491" xr:uid="{00000000-0005-0000-0000-000025310000}"/>
    <cellStyle name="Normal 240" xfId="12505" xr:uid="{00000000-0005-0000-0000-000026310000}"/>
    <cellStyle name="Normal 240 2" xfId="13951" xr:uid="{00000000-0005-0000-0000-000027310000}"/>
    <cellStyle name="Normal 241" xfId="12488" xr:uid="{00000000-0005-0000-0000-000028310000}"/>
    <cellStyle name="Normal 241 2" xfId="13934" xr:uid="{00000000-0005-0000-0000-000029310000}"/>
    <cellStyle name="Normal 242" xfId="12502" xr:uid="{00000000-0005-0000-0000-00002A310000}"/>
    <cellStyle name="Normal 242 2" xfId="13948" xr:uid="{00000000-0005-0000-0000-00002B310000}"/>
    <cellStyle name="Normal 243" xfId="12490" xr:uid="{00000000-0005-0000-0000-00002C310000}"/>
    <cellStyle name="Normal 243 2" xfId="13936" xr:uid="{00000000-0005-0000-0000-00002D310000}"/>
    <cellStyle name="Normal 244" xfId="12500" xr:uid="{00000000-0005-0000-0000-00002E310000}"/>
    <cellStyle name="Normal 244 2" xfId="13946" xr:uid="{00000000-0005-0000-0000-00002F310000}"/>
    <cellStyle name="Normal 245" xfId="12517" xr:uid="{00000000-0005-0000-0000-000030310000}"/>
    <cellStyle name="Normal 246" xfId="13236" xr:uid="{00000000-0005-0000-0000-000031310000}"/>
    <cellStyle name="Normal 247" xfId="13372" xr:uid="{00000000-0005-0000-0000-000032310000}"/>
    <cellStyle name="Normal 248" xfId="13235" xr:uid="{00000000-0005-0000-0000-000033310000}"/>
    <cellStyle name="Normal 249" xfId="13371" xr:uid="{00000000-0005-0000-0000-000034310000}"/>
    <cellStyle name="Normal 25" xfId="3329" xr:uid="{00000000-0005-0000-0000-000035310000}"/>
    <cellStyle name="Normal 25 2" xfId="3330" xr:uid="{00000000-0005-0000-0000-000036310000}"/>
    <cellStyle name="Normal 25 2 2" xfId="17412" xr:uid="{00000000-0005-0000-0000-000037310000}"/>
    <cellStyle name="Normal 25 3" xfId="3331" xr:uid="{00000000-0005-0000-0000-000038310000}"/>
    <cellStyle name="Normal 25 3 2" xfId="17413" xr:uid="{00000000-0005-0000-0000-000039310000}"/>
    <cellStyle name="Normal 25 4" xfId="3332" xr:uid="{00000000-0005-0000-0000-00003A310000}"/>
    <cellStyle name="Normal 25 4 2" xfId="16796" xr:uid="{00000000-0005-0000-0000-00003B310000}"/>
    <cellStyle name="Normal 25 4 3" xfId="16797" xr:uid="{00000000-0005-0000-0000-00003C310000}"/>
    <cellStyle name="Normal 25 5" xfId="3333" xr:uid="{00000000-0005-0000-0000-00003D310000}"/>
    <cellStyle name="Normal 25 5 2" xfId="25474" xr:uid="{00000000-0005-0000-0000-00003E310000}"/>
    <cellStyle name="Normal 25 6" xfId="3334" xr:uid="{00000000-0005-0000-0000-00003F310000}"/>
    <cellStyle name="Normal 25 6 2" xfId="16798" xr:uid="{00000000-0005-0000-0000-000040310000}"/>
    <cellStyle name="Normal 25 6 3" xfId="18492" xr:uid="{00000000-0005-0000-0000-000041310000}"/>
    <cellStyle name="Normal 250" xfId="13013" xr:uid="{00000000-0005-0000-0000-000042310000}"/>
    <cellStyle name="Normal 251" xfId="13370" xr:uid="{00000000-0005-0000-0000-000043310000}"/>
    <cellStyle name="Normal 252" xfId="12529" xr:uid="{00000000-0005-0000-0000-000044310000}"/>
    <cellStyle name="Normal 253" xfId="13369" xr:uid="{00000000-0005-0000-0000-000045310000}"/>
    <cellStyle name="Normal 254" xfId="12528" xr:uid="{00000000-0005-0000-0000-000046310000}"/>
    <cellStyle name="Normal 255" xfId="14038" xr:uid="{00000000-0005-0000-0000-000047310000}"/>
    <cellStyle name="Normal 255 2" xfId="24596" xr:uid="{00000000-0005-0000-0000-000048310000}"/>
    <cellStyle name="Normal 255 3" xfId="24754" xr:uid="{00000000-0005-0000-0000-000049310000}"/>
    <cellStyle name="Normal 256" xfId="14520" xr:uid="{00000000-0005-0000-0000-00004A310000}"/>
    <cellStyle name="Normal 257" xfId="18761" xr:uid="{00000000-0005-0000-0000-00004B310000}"/>
    <cellStyle name="Normal 258" xfId="18767" xr:uid="{00000000-0005-0000-0000-00004C310000}"/>
    <cellStyle name="Normal 259" xfId="18773" xr:uid="{00000000-0005-0000-0000-00004D310000}"/>
    <cellStyle name="Normal 26" xfId="3335" xr:uid="{00000000-0005-0000-0000-00004E310000}"/>
    <cellStyle name="Normal 26 10" xfId="3336" xr:uid="{00000000-0005-0000-0000-00004F310000}"/>
    <cellStyle name="Normal 26 11" xfId="3337" xr:uid="{00000000-0005-0000-0000-000050310000}"/>
    <cellStyle name="Normal 26 12" xfId="3338" xr:uid="{00000000-0005-0000-0000-000051310000}"/>
    <cellStyle name="Normal 26 13" xfId="3339" xr:uid="{00000000-0005-0000-0000-000052310000}"/>
    <cellStyle name="Normal 26 14" xfId="3340" xr:uid="{00000000-0005-0000-0000-000053310000}"/>
    <cellStyle name="Normal 26 15" xfId="3341" xr:uid="{00000000-0005-0000-0000-000054310000}"/>
    <cellStyle name="Normal 26 2" xfId="3342" xr:uid="{00000000-0005-0000-0000-000055310000}"/>
    <cellStyle name="Normal 26 2 2" xfId="3343" xr:uid="{00000000-0005-0000-0000-000056310000}"/>
    <cellStyle name="Normal 26 2 3" xfId="3344" xr:uid="{00000000-0005-0000-0000-000057310000}"/>
    <cellStyle name="Normal 26 2 4" xfId="3345" xr:uid="{00000000-0005-0000-0000-000058310000}"/>
    <cellStyle name="Normal 26 3" xfId="3346" xr:uid="{00000000-0005-0000-0000-000059310000}"/>
    <cellStyle name="Normal 26 3 2" xfId="3347" xr:uid="{00000000-0005-0000-0000-00005A310000}"/>
    <cellStyle name="Normal 26 4" xfId="3348" xr:uid="{00000000-0005-0000-0000-00005B310000}"/>
    <cellStyle name="Normal 26 4 2" xfId="16799" xr:uid="{00000000-0005-0000-0000-00005C310000}"/>
    <cellStyle name="Normal 26 4 3" xfId="16800" xr:uid="{00000000-0005-0000-0000-00005D310000}"/>
    <cellStyle name="Normal 26 5" xfId="3349" xr:uid="{00000000-0005-0000-0000-00005E310000}"/>
    <cellStyle name="Normal 26 5 2" xfId="18262" xr:uid="{00000000-0005-0000-0000-00005F310000}"/>
    <cellStyle name="Normal 26 5 3" xfId="25475" xr:uid="{00000000-0005-0000-0000-000060310000}"/>
    <cellStyle name="Normal 26 6" xfId="3350" xr:uid="{00000000-0005-0000-0000-000061310000}"/>
    <cellStyle name="Normal 26 6 2" xfId="18493" xr:uid="{00000000-0005-0000-0000-000062310000}"/>
    <cellStyle name="Normal 26 7" xfId="3351" xr:uid="{00000000-0005-0000-0000-000063310000}"/>
    <cellStyle name="Normal 26 8" xfId="3352" xr:uid="{00000000-0005-0000-0000-000064310000}"/>
    <cellStyle name="Normal 26 9" xfId="3353" xr:uid="{00000000-0005-0000-0000-000065310000}"/>
    <cellStyle name="Normal 260" xfId="14091" xr:uid="{00000000-0005-0000-0000-000066310000}"/>
    <cellStyle name="Normal 261" xfId="14094" xr:uid="{00000000-0005-0000-0000-000067310000}"/>
    <cellStyle name="Normal 262" xfId="18789" xr:uid="{00000000-0005-0000-0000-000068310000}"/>
    <cellStyle name="Normal 263" xfId="14249" xr:uid="{00000000-0005-0000-0000-000069310000}"/>
    <cellStyle name="Normal 264" xfId="18770" xr:uid="{00000000-0005-0000-0000-00006A310000}"/>
    <cellStyle name="Normal 265" xfId="18776" xr:uid="{00000000-0005-0000-0000-00006B310000}"/>
    <cellStyle name="Normal 266" xfId="18796" xr:uid="{00000000-0005-0000-0000-00006C310000}"/>
    <cellStyle name="Normal 267" xfId="18805" xr:uid="{00000000-0005-0000-0000-00006D310000}"/>
    <cellStyle name="Normal 268" xfId="18764" xr:uid="{00000000-0005-0000-0000-00006E310000}"/>
    <cellStyle name="Normal 269" xfId="14057" xr:uid="{00000000-0005-0000-0000-00006F310000}"/>
    <cellStyle name="Normal 27" xfId="3354" xr:uid="{00000000-0005-0000-0000-000070310000}"/>
    <cellStyle name="Normal 27 10" xfId="3355" xr:uid="{00000000-0005-0000-0000-000071310000}"/>
    <cellStyle name="Normal 27 11" xfId="3356" xr:uid="{00000000-0005-0000-0000-000072310000}"/>
    <cellStyle name="Normal 27 12" xfId="3357" xr:uid="{00000000-0005-0000-0000-000073310000}"/>
    <cellStyle name="Normal 27 13" xfId="3358" xr:uid="{00000000-0005-0000-0000-000074310000}"/>
    <cellStyle name="Normal 27 14" xfId="3359" xr:uid="{00000000-0005-0000-0000-000075310000}"/>
    <cellStyle name="Normal 27 15" xfId="3360" xr:uid="{00000000-0005-0000-0000-000076310000}"/>
    <cellStyle name="Normal 27 2" xfId="3361" xr:uid="{00000000-0005-0000-0000-000077310000}"/>
    <cellStyle name="Normal 27 2 2" xfId="3362" xr:uid="{00000000-0005-0000-0000-000078310000}"/>
    <cellStyle name="Normal 27 2 3" xfId="3363" xr:uid="{00000000-0005-0000-0000-000079310000}"/>
    <cellStyle name="Normal 27 2 4" xfId="3364" xr:uid="{00000000-0005-0000-0000-00007A310000}"/>
    <cellStyle name="Normal 27 3" xfId="3365" xr:uid="{00000000-0005-0000-0000-00007B310000}"/>
    <cellStyle name="Normal 27 3 2" xfId="3366" xr:uid="{00000000-0005-0000-0000-00007C310000}"/>
    <cellStyle name="Normal 27 3 2 2" xfId="8880" xr:uid="{00000000-0005-0000-0000-00007D310000}"/>
    <cellStyle name="Normal 27 4" xfId="3367" xr:uid="{00000000-0005-0000-0000-00007E310000}"/>
    <cellStyle name="Normal 27 4 2" xfId="8881" xr:uid="{00000000-0005-0000-0000-00007F310000}"/>
    <cellStyle name="Normal 27 4 2 2" xfId="16801" xr:uid="{00000000-0005-0000-0000-000080310000}"/>
    <cellStyle name="Normal 27 4 3" xfId="16802" xr:uid="{00000000-0005-0000-0000-000081310000}"/>
    <cellStyle name="Normal 27 5" xfId="3368" xr:uid="{00000000-0005-0000-0000-000082310000}"/>
    <cellStyle name="Normal 27 5 2" xfId="18263" xr:uid="{00000000-0005-0000-0000-000083310000}"/>
    <cellStyle name="Normal 27 6" xfId="3369" xr:uid="{00000000-0005-0000-0000-000084310000}"/>
    <cellStyle name="Normal 27 6 2" xfId="18494" xr:uid="{00000000-0005-0000-0000-000085310000}"/>
    <cellStyle name="Normal 27 6 3" xfId="25476" xr:uid="{00000000-0005-0000-0000-000086310000}"/>
    <cellStyle name="Normal 27 7" xfId="3370" xr:uid="{00000000-0005-0000-0000-000087310000}"/>
    <cellStyle name="Normal 27 8" xfId="3371" xr:uid="{00000000-0005-0000-0000-000088310000}"/>
    <cellStyle name="Normal 27 9" xfId="3372" xr:uid="{00000000-0005-0000-0000-000089310000}"/>
    <cellStyle name="Normal 270" xfId="14044" xr:uid="{00000000-0005-0000-0000-00008A310000}"/>
    <cellStyle name="Normal 271" xfId="18771" xr:uid="{00000000-0005-0000-0000-00008B310000}"/>
    <cellStyle name="Normal 272" xfId="14098" xr:uid="{00000000-0005-0000-0000-00008C310000}"/>
    <cellStyle name="Normal 273" xfId="14072" xr:uid="{00000000-0005-0000-0000-00008D310000}"/>
    <cellStyle name="Normal 274" xfId="14073" xr:uid="{00000000-0005-0000-0000-00008E310000}"/>
    <cellStyle name="Normal 275" xfId="18769" xr:uid="{00000000-0005-0000-0000-00008F310000}"/>
    <cellStyle name="Normal 276" xfId="18780" xr:uid="{00000000-0005-0000-0000-000090310000}"/>
    <cellStyle name="Normal 277" xfId="14113" xr:uid="{00000000-0005-0000-0000-000091310000}"/>
    <cellStyle name="Normal 278" xfId="18766" xr:uid="{00000000-0005-0000-0000-000092310000}"/>
    <cellStyle name="Normal 279" xfId="24599" xr:uid="{00000000-0005-0000-0000-000093310000}"/>
    <cellStyle name="Normal 28" xfId="3373" xr:uid="{00000000-0005-0000-0000-000094310000}"/>
    <cellStyle name="Normal 28 10" xfId="3374" xr:uid="{00000000-0005-0000-0000-000095310000}"/>
    <cellStyle name="Normal 28 11" xfId="3375" xr:uid="{00000000-0005-0000-0000-000096310000}"/>
    <cellStyle name="Normal 28 12" xfId="3376" xr:uid="{00000000-0005-0000-0000-000097310000}"/>
    <cellStyle name="Normal 28 13" xfId="3377" xr:uid="{00000000-0005-0000-0000-000098310000}"/>
    <cellStyle name="Normal 28 14" xfId="3378" xr:uid="{00000000-0005-0000-0000-000099310000}"/>
    <cellStyle name="Normal 28 15" xfId="3379" xr:uid="{00000000-0005-0000-0000-00009A310000}"/>
    <cellStyle name="Normal 28 2" xfId="3380" xr:uid="{00000000-0005-0000-0000-00009B310000}"/>
    <cellStyle name="Normal 28 2 2" xfId="3381" xr:uid="{00000000-0005-0000-0000-00009C310000}"/>
    <cellStyle name="Normal 28 2 3" xfId="3382" xr:uid="{00000000-0005-0000-0000-00009D310000}"/>
    <cellStyle name="Normal 28 2 4" xfId="3383" xr:uid="{00000000-0005-0000-0000-00009E310000}"/>
    <cellStyle name="Normal 28 3" xfId="3384" xr:uid="{00000000-0005-0000-0000-00009F310000}"/>
    <cellStyle name="Normal 28 3 2" xfId="3385" xr:uid="{00000000-0005-0000-0000-0000A0310000}"/>
    <cellStyle name="Normal 28 4" xfId="3386" xr:uid="{00000000-0005-0000-0000-0000A1310000}"/>
    <cellStyle name="Normal 28 4 2" xfId="16803" xr:uid="{00000000-0005-0000-0000-0000A2310000}"/>
    <cellStyle name="Normal 28 4 3" xfId="16804" xr:uid="{00000000-0005-0000-0000-0000A3310000}"/>
    <cellStyle name="Normal 28 5" xfId="3387" xr:uid="{00000000-0005-0000-0000-0000A4310000}"/>
    <cellStyle name="Normal 28 5 2" xfId="18264" xr:uid="{00000000-0005-0000-0000-0000A5310000}"/>
    <cellStyle name="Normal 28 5 3" xfId="25477" xr:uid="{00000000-0005-0000-0000-0000A6310000}"/>
    <cellStyle name="Normal 28 6" xfId="3388" xr:uid="{00000000-0005-0000-0000-0000A7310000}"/>
    <cellStyle name="Normal 28 6 2" xfId="18495" xr:uid="{00000000-0005-0000-0000-0000A8310000}"/>
    <cellStyle name="Normal 28 7" xfId="3389" xr:uid="{00000000-0005-0000-0000-0000A9310000}"/>
    <cellStyle name="Normal 28 8" xfId="3390" xr:uid="{00000000-0005-0000-0000-0000AA310000}"/>
    <cellStyle name="Normal 28 9" xfId="3391" xr:uid="{00000000-0005-0000-0000-0000AB310000}"/>
    <cellStyle name="Normal 280" xfId="24604" xr:uid="{00000000-0005-0000-0000-0000AC310000}"/>
    <cellStyle name="Normal 281" xfId="24621" xr:uid="{00000000-0005-0000-0000-0000AD310000}"/>
    <cellStyle name="Normal 282" xfId="24712" xr:uid="{00000000-0005-0000-0000-0000AE310000}"/>
    <cellStyle name="Normal 283" xfId="24665" xr:uid="{00000000-0005-0000-0000-0000AF310000}"/>
    <cellStyle name="Normal 284" xfId="24629" xr:uid="{00000000-0005-0000-0000-0000B0310000}"/>
    <cellStyle name="Normal 285" xfId="25297" xr:uid="{00000000-0005-0000-0000-0000B1310000}"/>
    <cellStyle name="Normal 286" xfId="25302" xr:uid="{00000000-0005-0000-0000-0000B2310000}"/>
    <cellStyle name="Normal 287" xfId="25300" xr:uid="{00000000-0005-0000-0000-0000B3310000}"/>
    <cellStyle name="Normal 288" xfId="25301" xr:uid="{00000000-0005-0000-0000-0000B4310000}"/>
    <cellStyle name="Normal 29" xfId="3392" xr:uid="{00000000-0005-0000-0000-0000B5310000}"/>
    <cellStyle name="Normal 29 10" xfId="3393" xr:uid="{00000000-0005-0000-0000-0000B6310000}"/>
    <cellStyle name="Normal 29 11" xfId="3394" xr:uid="{00000000-0005-0000-0000-0000B7310000}"/>
    <cellStyle name="Normal 29 12" xfId="3395" xr:uid="{00000000-0005-0000-0000-0000B8310000}"/>
    <cellStyle name="Normal 29 13" xfId="3396" xr:uid="{00000000-0005-0000-0000-0000B9310000}"/>
    <cellStyle name="Normal 29 14" xfId="3397" xr:uid="{00000000-0005-0000-0000-0000BA310000}"/>
    <cellStyle name="Normal 29 15" xfId="3398" xr:uid="{00000000-0005-0000-0000-0000BB310000}"/>
    <cellStyle name="Normal 29 2" xfId="3399" xr:uid="{00000000-0005-0000-0000-0000BC310000}"/>
    <cellStyle name="Normal 29 2 2" xfId="3400" xr:uid="{00000000-0005-0000-0000-0000BD310000}"/>
    <cellStyle name="Normal 29 2 3" xfId="3401" xr:uid="{00000000-0005-0000-0000-0000BE310000}"/>
    <cellStyle name="Normal 29 2 4" xfId="3402" xr:uid="{00000000-0005-0000-0000-0000BF310000}"/>
    <cellStyle name="Normal 29 3" xfId="3403" xr:uid="{00000000-0005-0000-0000-0000C0310000}"/>
    <cellStyle name="Normal 29 3 2" xfId="3404" xr:uid="{00000000-0005-0000-0000-0000C1310000}"/>
    <cellStyle name="Normal 29 4" xfId="3405" xr:uid="{00000000-0005-0000-0000-0000C2310000}"/>
    <cellStyle name="Normal 29 4 2" xfId="16805" xr:uid="{00000000-0005-0000-0000-0000C3310000}"/>
    <cellStyle name="Normal 29 4 3" xfId="16806" xr:uid="{00000000-0005-0000-0000-0000C4310000}"/>
    <cellStyle name="Normal 29 5" xfId="3406" xr:uid="{00000000-0005-0000-0000-0000C5310000}"/>
    <cellStyle name="Normal 29 5 2" xfId="18265" xr:uid="{00000000-0005-0000-0000-0000C6310000}"/>
    <cellStyle name="Normal 29 5 3" xfId="25553" xr:uid="{00000000-0005-0000-0000-0000C7310000}"/>
    <cellStyle name="Normal 29 6" xfId="3407" xr:uid="{00000000-0005-0000-0000-0000C8310000}"/>
    <cellStyle name="Normal 29 6 2" xfId="18496" xr:uid="{00000000-0005-0000-0000-0000C9310000}"/>
    <cellStyle name="Normal 29 7" xfId="3408" xr:uid="{00000000-0005-0000-0000-0000CA310000}"/>
    <cellStyle name="Normal 29 8" xfId="3409" xr:uid="{00000000-0005-0000-0000-0000CB310000}"/>
    <cellStyle name="Normal 29 9" xfId="3410" xr:uid="{00000000-0005-0000-0000-0000CC310000}"/>
    <cellStyle name="Normal 3" xfId="3411" xr:uid="{00000000-0005-0000-0000-0000CD310000}"/>
    <cellStyle name="Normal 3 10" xfId="3412" xr:uid="{00000000-0005-0000-0000-0000CE310000}"/>
    <cellStyle name="Normal 3 10 10" xfId="3413" xr:uid="{00000000-0005-0000-0000-0000CF310000}"/>
    <cellStyle name="Normal 3 10 11" xfId="3414" xr:uid="{00000000-0005-0000-0000-0000D0310000}"/>
    <cellStyle name="Normal 3 10 2" xfId="3415" xr:uid="{00000000-0005-0000-0000-0000D1310000}"/>
    <cellStyle name="Normal 3 10 2 2" xfId="3416" xr:uid="{00000000-0005-0000-0000-0000D2310000}"/>
    <cellStyle name="Normal 3 10 2 3" xfId="3417" xr:uid="{00000000-0005-0000-0000-0000D3310000}"/>
    <cellStyle name="Normal 3 10 3" xfId="3418" xr:uid="{00000000-0005-0000-0000-0000D4310000}"/>
    <cellStyle name="Normal 3 10 4" xfId="3419" xr:uid="{00000000-0005-0000-0000-0000D5310000}"/>
    <cellStyle name="Normal 3 10 5" xfId="3420" xr:uid="{00000000-0005-0000-0000-0000D6310000}"/>
    <cellStyle name="Normal 3 10 6" xfId="3421" xr:uid="{00000000-0005-0000-0000-0000D7310000}"/>
    <cellStyle name="Normal 3 10 7" xfId="3422" xr:uid="{00000000-0005-0000-0000-0000D8310000}"/>
    <cellStyle name="Normal 3 10 8" xfId="3423" xr:uid="{00000000-0005-0000-0000-0000D9310000}"/>
    <cellStyle name="Normal 3 10 9" xfId="3424" xr:uid="{00000000-0005-0000-0000-0000DA310000}"/>
    <cellStyle name="Normal 3 11" xfId="3425" xr:uid="{00000000-0005-0000-0000-0000DB310000}"/>
    <cellStyle name="Normal 3 11 10" xfId="3426" xr:uid="{00000000-0005-0000-0000-0000DC310000}"/>
    <cellStyle name="Normal 3 11 11" xfId="3427" xr:uid="{00000000-0005-0000-0000-0000DD310000}"/>
    <cellStyle name="Normal 3 11 2" xfId="3428" xr:uid="{00000000-0005-0000-0000-0000DE310000}"/>
    <cellStyle name="Normal 3 11 2 2" xfId="3429" xr:uid="{00000000-0005-0000-0000-0000DF310000}"/>
    <cellStyle name="Normal 3 11 2 3" xfId="3430" xr:uid="{00000000-0005-0000-0000-0000E0310000}"/>
    <cellStyle name="Normal 3 11 3" xfId="3431" xr:uid="{00000000-0005-0000-0000-0000E1310000}"/>
    <cellStyle name="Normal 3 11 4" xfId="3432" xr:uid="{00000000-0005-0000-0000-0000E2310000}"/>
    <cellStyle name="Normal 3 11 5" xfId="3433" xr:uid="{00000000-0005-0000-0000-0000E3310000}"/>
    <cellStyle name="Normal 3 11 6" xfId="3434" xr:uid="{00000000-0005-0000-0000-0000E4310000}"/>
    <cellStyle name="Normal 3 11 7" xfId="3435" xr:uid="{00000000-0005-0000-0000-0000E5310000}"/>
    <cellStyle name="Normal 3 11 8" xfId="3436" xr:uid="{00000000-0005-0000-0000-0000E6310000}"/>
    <cellStyle name="Normal 3 11 9" xfId="3437" xr:uid="{00000000-0005-0000-0000-0000E7310000}"/>
    <cellStyle name="Normal 3 12" xfId="3438" xr:uid="{00000000-0005-0000-0000-0000E8310000}"/>
    <cellStyle name="Normal 3 12 10" xfId="3439" xr:uid="{00000000-0005-0000-0000-0000E9310000}"/>
    <cellStyle name="Normal 3 12 11" xfId="3440" xr:uid="{00000000-0005-0000-0000-0000EA310000}"/>
    <cellStyle name="Normal 3 12 2" xfId="3441" xr:uid="{00000000-0005-0000-0000-0000EB310000}"/>
    <cellStyle name="Normal 3 12 2 2" xfId="3442" xr:uid="{00000000-0005-0000-0000-0000EC310000}"/>
    <cellStyle name="Normal 3 12 2 3" xfId="3443" xr:uid="{00000000-0005-0000-0000-0000ED310000}"/>
    <cellStyle name="Normal 3 12 3" xfId="3444" xr:uid="{00000000-0005-0000-0000-0000EE310000}"/>
    <cellStyle name="Normal 3 12 4" xfId="3445" xr:uid="{00000000-0005-0000-0000-0000EF310000}"/>
    <cellStyle name="Normal 3 12 5" xfId="3446" xr:uid="{00000000-0005-0000-0000-0000F0310000}"/>
    <cellStyle name="Normal 3 12 6" xfId="3447" xr:uid="{00000000-0005-0000-0000-0000F1310000}"/>
    <cellStyle name="Normal 3 12 7" xfId="3448" xr:uid="{00000000-0005-0000-0000-0000F2310000}"/>
    <cellStyle name="Normal 3 12 8" xfId="3449" xr:uid="{00000000-0005-0000-0000-0000F3310000}"/>
    <cellStyle name="Normal 3 12 9" xfId="3450" xr:uid="{00000000-0005-0000-0000-0000F4310000}"/>
    <cellStyle name="Normal 3 13" xfId="3451" xr:uid="{00000000-0005-0000-0000-0000F5310000}"/>
    <cellStyle name="Normal 3 13 10" xfId="3452" xr:uid="{00000000-0005-0000-0000-0000F6310000}"/>
    <cellStyle name="Normal 3 13 11" xfId="3453" xr:uid="{00000000-0005-0000-0000-0000F7310000}"/>
    <cellStyle name="Normal 3 13 2" xfId="3454" xr:uid="{00000000-0005-0000-0000-0000F8310000}"/>
    <cellStyle name="Normal 3 13 2 2" xfId="3455" xr:uid="{00000000-0005-0000-0000-0000F9310000}"/>
    <cellStyle name="Normal 3 13 2 3" xfId="3456" xr:uid="{00000000-0005-0000-0000-0000FA310000}"/>
    <cellStyle name="Normal 3 13 3" xfId="3457" xr:uid="{00000000-0005-0000-0000-0000FB310000}"/>
    <cellStyle name="Normal 3 13 4" xfId="3458" xr:uid="{00000000-0005-0000-0000-0000FC310000}"/>
    <cellStyle name="Normal 3 13 5" xfId="3459" xr:uid="{00000000-0005-0000-0000-0000FD310000}"/>
    <cellStyle name="Normal 3 13 6" xfId="3460" xr:uid="{00000000-0005-0000-0000-0000FE310000}"/>
    <cellStyle name="Normal 3 13 7" xfId="3461" xr:uid="{00000000-0005-0000-0000-0000FF310000}"/>
    <cellStyle name="Normal 3 13 8" xfId="3462" xr:uid="{00000000-0005-0000-0000-000000320000}"/>
    <cellStyle name="Normal 3 13 9" xfId="3463" xr:uid="{00000000-0005-0000-0000-000001320000}"/>
    <cellStyle name="Normal 3 14" xfId="3464" xr:uid="{00000000-0005-0000-0000-000002320000}"/>
    <cellStyle name="Normal 3 14 10" xfId="3465" xr:uid="{00000000-0005-0000-0000-000003320000}"/>
    <cellStyle name="Normal 3 14 2" xfId="3466" xr:uid="{00000000-0005-0000-0000-000004320000}"/>
    <cellStyle name="Normal 3 14 2 2" xfId="17414" xr:uid="{00000000-0005-0000-0000-000005320000}"/>
    <cellStyle name="Normal 3 14 3" xfId="3467" xr:uid="{00000000-0005-0000-0000-000006320000}"/>
    <cellStyle name="Normal 3 14 3 2" xfId="17415" xr:uid="{00000000-0005-0000-0000-000007320000}"/>
    <cellStyle name="Normal 3 14 4" xfId="3468" xr:uid="{00000000-0005-0000-0000-000008320000}"/>
    <cellStyle name="Normal 3 14 5" xfId="3469" xr:uid="{00000000-0005-0000-0000-000009320000}"/>
    <cellStyle name="Normal 3 14 6" xfId="3470" xr:uid="{00000000-0005-0000-0000-00000A320000}"/>
    <cellStyle name="Normal 3 14 7" xfId="3471" xr:uid="{00000000-0005-0000-0000-00000B320000}"/>
    <cellStyle name="Normal 3 14 8" xfId="3472" xr:uid="{00000000-0005-0000-0000-00000C320000}"/>
    <cellStyle name="Normal 3 14 9" xfId="3473" xr:uid="{00000000-0005-0000-0000-00000D320000}"/>
    <cellStyle name="Normal 3 15" xfId="3474" xr:uid="{00000000-0005-0000-0000-00000E320000}"/>
    <cellStyle name="Normal 3 15 10" xfId="3475" xr:uid="{00000000-0005-0000-0000-00000F320000}"/>
    <cellStyle name="Normal 3 15 2" xfId="3476" xr:uid="{00000000-0005-0000-0000-000010320000}"/>
    <cellStyle name="Normal 3 15 2 2" xfId="17416" xr:uid="{00000000-0005-0000-0000-000011320000}"/>
    <cellStyle name="Normal 3 15 3" xfId="3477" xr:uid="{00000000-0005-0000-0000-000012320000}"/>
    <cellStyle name="Normal 3 15 3 2" xfId="17417" xr:uid="{00000000-0005-0000-0000-000013320000}"/>
    <cellStyle name="Normal 3 15 4" xfId="3478" xr:uid="{00000000-0005-0000-0000-000014320000}"/>
    <cellStyle name="Normal 3 15 5" xfId="3479" xr:uid="{00000000-0005-0000-0000-000015320000}"/>
    <cellStyle name="Normal 3 15 6" xfId="3480" xr:uid="{00000000-0005-0000-0000-000016320000}"/>
    <cellStyle name="Normal 3 15 7" xfId="3481" xr:uid="{00000000-0005-0000-0000-000017320000}"/>
    <cellStyle name="Normal 3 15 8" xfId="3482" xr:uid="{00000000-0005-0000-0000-000018320000}"/>
    <cellStyle name="Normal 3 15 9" xfId="3483" xr:uid="{00000000-0005-0000-0000-000019320000}"/>
    <cellStyle name="Normal 3 16" xfId="3484" xr:uid="{00000000-0005-0000-0000-00001A320000}"/>
    <cellStyle name="Normal 3 16 10" xfId="3485" xr:uid="{00000000-0005-0000-0000-00001B320000}"/>
    <cellStyle name="Normal 3 16 2" xfId="3486" xr:uid="{00000000-0005-0000-0000-00001C320000}"/>
    <cellStyle name="Normal 3 16 2 2" xfId="17418" xr:uid="{00000000-0005-0000-0000-00001D320000}"/>
    <cellStyle name="Normal 3 16 3" xfId="3487" xr:uid="{00000000-0005-0000-0000-00001E320000}"/>
    <cellStyle name="Normal 3 16 3 2" xfId="17419" xr:uid="{00000000-0005-0000-0000-00001F320000}"/>
    <cellStyle name="Normal 3 16 4" xfId="3488" xr:uid="{00000000-0005-0000-0000-000020320000}"/>
    <cellStyle name="Normal 3 16 5" xfId="3489" xr:uid="{00000000-0005-0000-0000-000021320000}"/>
    <cellStyle name="Normal 3 16 6" xfId="3490" xr:uid="{00000000-0005-0000-0000-000022320000}"/>
    <cellStyle name="Normal 3 16 7" xfId="3491" xr:uid="{00000000-0005-0000-0000-000023320000}"/>
    <cellStyle name="Normal 3 16 8" xfId="3492" xr:uid="{00000000-0005-0000-0000-000024320000}"/>
    <cellStyle name="Normal 3 16 9" xfId="3493" xr:uid="{00000000-0005-0000-0000-000025320000}"/>
    <cellStyle name="Normal 3 17" xfId="3494" xr:uid="{00000000-0005-0000-0000-000026320000}"/>
    <cellStyle name="Normal 3 17 10" xfId="3495" xr:uid="{00000000-0005-0000-0000-000027320000}"/>
    <cellStyle name="Normal 3 17 2" xfId="3496" xr:uid="{00000000-0005-0000-0000-000028320000}"/>
    <cellStyle name="Normal 3 17 2 2" xfId="17420" xr:uid="{00000000-0005-0000-0000-000029320000}"/>
    <cellStyle name="Normal 3 17 3" xfId="3497" xr:uid="{00000000-0005-0000-0000-00002A320000}"/>
    <cellStyle name="Normal 3 17 3 2" xfId="17421" xr:uid="{00000000-0005-0000-0000-00002B320000}"/>
    <cellStyle name="Normal 3 17 4" xfId="3498" xr:uid="{00000000-0005-0000-0000-00002C320000}"/>
    <cellStyle name="Normal 3 17 5" xfId="3499" xr:uid="{00000000-0005-0000-0000-00002D320000}"/>
    <cellStyle name="Normal 3 17 6" xfId="3500" xr:uid="{00000000-0005-0000-0000-00002E320000}"/>
    <cellStyle name="Normal 3 17 7" xfId="3501" xr:uid="{00000000-0005-0000-0000-00002F320000}"/>
    <cellStyle name="Normal 3 17 8" xfId="3502" xr:uid="{00000000-0005-0000-0000-000030320000}"/>
    <cellStyle name="Normal 3 17 9" xfId="3503" xr:uid="{00000000-0005-0000-0000-000031320000}"/>
    <cellStyle name="Normal 3 18" xfId="3504" xr:uid="{00000000-0005-0000-0000-000032320000}"/>
    <cellStyle name="Normal 3 18 10" xfId="3505" xr:uid="{00000000-0005-0000-0000-000033320000}"/>
    <cellStyle name="Normal 3 18 2" xfId="3506" xr:uid="{00000000-0005-0000-0000-000034320000}"/>
    <cellStyle name="Normal 3 18 2 2" xfId="17422" xr:uid="{00000000-0005-0000-0000-000035320000}"/>
    <cellStyle name="Normal 3 18 3" xfId="3507" xr:uid="{00000000-0005-0000-0000-000036320000}"/>
    <cellStyle name="Normal 3 18 3 2" xfId="17423" xr:uid="{00000000-0005-0000-0000-000037320000}"/>
    <cellStyle name="Normal 3 18 4" xfId="3508" xr:uid="{00000000-0005-0000-0000-000038320000}"/>
    <cellStyle name="Normal 3 18 5" xfId="3509" xr:uid="{00000000-0005-0000-0000-000039320000}"/>
    <cellStyle name="Normal 3 18 6" xfId="3510" xr:uid="{00000000-0005-0000-0000-00003A320000}"/>
    <cellStyle name="Normal 3 18 7" xfId="3511" xr:uid="{00000000-0005-0000-0000-00003B320000}"/>
    <cellStyle name="Normal 3 18 8" xfId="3512" xr:uid="{00000000-0005-0000-0000-00003C320000}"/>
    <cellStyle name="Normal 3 18 9" xfId="3513" xr:uid="{00000000-0005-0000-0000-00003D320000}"/>
    <cellStyle name="Normal 3 19" xfId="3514" xr:uid="{00000000-0005-0000-0000-00003E320000}"/>
    <cellStyle name="Normal 3 19 10" xfId="3515" xr:uid="{00000000-0005-0000-0000-00003F320000}"/>
    <cellStyle name="Normal 3 19 2" xfId="3516" xr:uid="{00000000-0005-0000-0000-000040320000}"/>
    <cellStyle name="Normal 3 19 2 2" xfId="17424" xr:uid="{00000000-0005-0000-0000-000041320000}"/>
    <cellStyle name="Normal 3 19 3" xfId="3517" xr:uid="{00000000-0005-0000-0000-000042320000}"/>
    <cellStyle name="Normal 3 19 3 2" xfId="17425" xr:uid="{00000000-0005-0000-0000-000043320000}"/>
    <cellStyle name="Normal 3 19 4" xfId="3518" xr:uid="{00000000-0005-0000-0000-000044320000}"/>
    <cellStyle name="Normal 3 19 5" xfId="3519" xr:uid="{00000000-0005-0000-0000-000045320000}"/>
    <cellStyle name="Normal 3 19 6" xfId="3520" xr:uid="{00000000-0005-0000-0000-000046320000}"/>
    <cellStyle name="Normal 3 19 7" xfId="3521" xr:uid="{00000000-0005-0000-0000-000047320000}"/>
    <cellStyle name="Normal 3 19 8" xfId="3522" xr:uid="{00000000-0005-0000-0000-000048320000}"/>
    <cellStyle name="Normal 3 19 9" xfId="3523" xr:uid="{00000000-0005-0000-0000-000049320000}"/>
    <cellStyle name="Normal 3 2" xfId="3524" xr:uid="{00000000-0005-0000-0000-00004A320000}"/>
    <cellStyle name="Normal 3 2 10" xfId="3525" xr:uid="{00000000-0005-0000-0000-00004B320000}"/>
    <cellStyle name="Normal 3 2 11" xfId="3526" xr:uid="{00000000-0005-0000-0000-00004C320000}"/>
    <cellStyle name="Normal 3 2 2" xfId="3527" xr:uid="{00000000-0005-0000-0000-00004D320000}"/>
    <cellStyle name="Normal 3 2 2 10" xfId="3528" xr:uid="{00000000-0005-0000-0000-00004E320000}"/>
    <cellStyle name="Normal 3 2 2 11" xfId="3529" xr:uid="{00000000-0005-0000-0000-00004F320000}"/>
    <cellStyle name="Normal 3 2 2 12" xfId="3530" xr:uid="{00000000-0005-0000-0000-000050320000}"/>
    <cellStyle name="Normal 3 2 2 2" xfId="3531" xr:uid="{00000000-0005-0000-0000-000051320000}"/>
    <cellStyle name="Normal 3 2 2 3" xfId="3532" xr:uid="{00000000-0005-0000-0000-000052320000}"/>
    <cellStyle name="Normal 3 2 2 4" xfId="3533" xr:uid="{00000000-0005-0000-0000-000053320000}"/>
    <cellStyle name="Normal 3 2 2 5" xfId="3534" xr:uid="{00000000-0005-0000-0000-000054320000}"/>
    <cellStyle name="Normal 3 2 2 6" xfId="3535" xr:uid="{00000000-0005-0000-0000-000055320000}"/>
    <cellStyle name="Normal 3 2 2 7" xfId="3536" xr:uid="{00000000-0005-0000-0000-000056320000}"/>
    <cellStyle name="Normal 3 2 2 8" xfId="3537" xr:uid="{00000000-0005-0000-0000-000057320000}"/>
    <cellStyle name="Normal 3 2 2 9" xfId="3538" xr:uid="{00000000-0005-0000-0000-000058320000}"/>
    <cellStyle name="Normal 3 2 3" xfId="3539" xr:uid="{00000000-0005-0000-0000-000059320000}"/>
    <cellStyle name="Normal 3 2 4" xfId="3540" xr:uid="{00000000-0005-0000-0000-00005A320000}"/>
    <cellStyle name="Normal 3 2 5" xfId="3541" xr:uid="{00000000-0005-0000-0000-00005B320000}"/>
    <cellStyle name="Normal 3 2 6" xfId="3542" xr:uid="{00000000-0005-0000-0000-00005C320000}"/>
    <cellStyle name="Normal 3 2 7" xfId="3543" xr:uid="{00000000-0005-0000-0000-00005D320000}"/>
    <cellStyle name="Normal 3 2 8" xfId="3544" xr:uid="{00000000-0005-0000-0000-00005E320000}"/>
    <cellStyle name="Normal 3 2 9" xfId="3545" xr:uid="{00000000-0005-0000-0000-00005F320000}"/>
    <cellStyle name="Normal 3 20" xfId="3546" xr:uid="{00000000-0005-0000-0000-000060320000}"/>
    <cellStyle name="Normal 3 20 10" xfId="3547" xr:uid="{00000000-0005-0000-0000-000061320000}"/>
    <cellStyle name="Normal 3 20 2" xfId="3548" xr:uid="{00000000-0005-0000-0000-000062320000}"/>
    <cellStyle name="Normal 3 20 2 2" xfId="17426" xr:uid="{00000000-0005-0000-0000-000063320000}"/>
    <cellStyle name="Normal 3 20 3" xfId="3549" xr:uid="{00000000-0005-0000-0000-000064320000}"/>
    <cellStyle name="Normal 3 20 3 2" xfId="17427" xr:uid="{00000000-0005-0000-0000-000065320000}"/>
    <cellStyle name="Normal 3 20 4" xfId="3550" xr:uid="{00000000-0005-0000-0000-000066320000}"/>
    <cellStyle name="Normal 3 20 5" xfId="3551" xr:uid="{00000000-0005-0000-0000-000067320000}"/>
    <cellStyle name="Normal 3 20 6" xfId="3552" xr:uid="{00000000-0005-0000-0000-000068320000}"/>
    <cellStyle name="Normal 3 20 7" xfId="3553" xr:uid="{00000000-0005-0000-0000-000069320000}"/>
    <cellStyle name="Normal 3 20 8" xfId="3554" xr:uid="{00000000-0005-0000-0000-00006A320000}"/>
    <cellStyle name="Normal 3 20 9" xfId="3555" xr:uid="{00000000-0005-0000-0000-00006B320000}"/>
    <cellStyle name="Normal 3 21" xfId="3556" xr:uid="{00000000-0005-0000-0000-00006C320000}"/>
    <cellStyle name="Normal 3 21 10" xfId="3557" xr:uid="{00000000-0005-0000-0000-00006D320000}"/>
    <cellStyle name="Normal 3 21 2" xfId="3558" xr:uid="{00000000-0005-0000-0000-00006E320000}"/>
    <cellStyle name="Normal 3 21 2 2" xfId="17428" xr:uid="{00000000-0005-0000-0000-00006F320000}"/>
    <cellStyle name="Normal 3 21 3" xfId="3559" xr:uid="{00000000-0005-0000-0000-000070320000}"/>
    <cellStyle name="Normal 3 21 3 2" xfId="17429" xr:uid="{00000000-0005-0000-0000-000071320000}"/>
    <cellStyle name="Normal 3 21 4" xfId="3560" xr:uid="{00000000-0005-0000-0000-000072320000}"/>
    <cellStyle name="Normal 3 21 5" xfId="3561" xr:uid="{00000000-0005-0000-0000-000073320000}"/>
    <cellStyle name="Normal 3 21 6" xfId="3562" xr:uid="{00000000-0005-0000-0000-000074320000}"/>
    <cellStyle name="Normal 3 21 7" xfId="3563" xr:uid="{00000000-0005-0000-0000-000075320000}"/>
    <cellStyle name="Normal 3 21 8" xfId="3564" xr:uid="{00000000-0005-0000-0000-000076320000}"/>
    <cellStyle name="Normal 3 21 9" xfId="3565" xr:uid="{00000000-0005-0000-0000-000077320000}"/>
    <cellStyle name="Normal 3 22" xfId="3566" xr:uid="{00000000-0005-0000-0000-000078320000}"/>
    <cellStyle name="Normal 3 22 10" xfId="3567" xr:uid="{00000000-0005-0000-0000-000079320000}"/>
    <cellStyle name="Normal 3 22 2" xfId="3568" xr:uid="{00000000-0005-0000-0000-00007A320000}"/>
    <cellStyle name="Normal 3 22 2 2" xfId="17430" xr:uid="{00000000-0005-0000-0000-00007B320000}"/>
    <cellStyle name="Normal 3 22 3" xfId="3569" xr:uid="{00000000-0005-0000-0000-00007C320000}"/>
    <cellStyle name="Normal 3 22 3 2" xfId="17431" xr:uid="{00000000-0005-0000-0000-00007D320000}"/>
    <cellStyle name="Normal 3 22 4" xfId="3570" xr:uid="{00000000-0005-0000-0000-00007E320000}"/>
    <cellStyle name="Normal 3 22 5" xfId="3571" xr:uid="{00000000-0005-0000-0000-00007F320000}"/>
    <cellStyle name="Normal 3 22 6" xfId="3572" xr:uid="{00000000-0005-0000-0000-000080320000}"/>
    <cellStyle name="Normal 3 22 7" xfId="3573" xr:uid="{00000000-0005-0000-0000-000081320000}"/>
    <cellStyle name="Normal 3 22 8" xfId="3574" xr:uid="{00000000-0005-0000-0000-000082320000}"/>
    <cellStyle name="Normal 3 22 9" xfId="3575" xr:uid="{00000000-0005-0000-0000-000083320000}"/>
    <cellStyle name="Normal 3 23" xfId="3576" xr:uid="{00000000-0005-0000-0000-000084320000}"/>
    <cellStyle name="Normal 3 23 10" xfId="3577" xr:uid="{00000000-0005-0000-0000-000085320000}"/>
    <cellStyle name="Normal 3 23 2" xfId="3578" xr:uid="{00000000-0005-0000-0000-000086320000}"/>
    <cellStyle name="Normal 3 23 2 2" xfId="17432" xr:uid="{00000000-0005-0000-0000-000087320000}"/>
    <cellStyle name="Normal 3 23 3" xfId="3579" xr:uid="{00000000-0005-0000-0000-000088320000}"/>
    <cellStyle name="Normal 3 23 3 2" xfId="17433" xr:uid="{00000000-0005-0000-0000-000089320000}"/>
    <cellStyle name="Normal 3 23 4" xfId="3580" xr:uid="{00000000-0005-0000-0000-00008A320000}"/>
    <cellStyle name="Normal 3 23 5" xfId="3581" xr:uid="{00000000-0005-0000-0000-00008B320000}"/>
    <cellStyle name="Normal 3 23 6" xfId="3582" xr:uid="{00000000-0005-0000-0000-00008C320000}"/>
    <cellStyle name="Normal 3 23 7" xfId="3583" xr:uid="{00000000-0005-0000-0000-00008D320000}"/>
    <cellStyle name="Normal 3 23 8" xfId="3584" xr:uid="{00000000-0005-0000-0000-00008E320000}"/>
    <cellStyle name="Normal 3 23 9" xfId="3585" xr:uid="{00000000-0005-0000-0000-00008F320000}"/>
    <cellStyle name="Normal 3 24" xfId="3586" xr:uid="{00000000-0005-0000-0000-000090320000}"/>
    <cellStyle name="Normal 3 24 10" xfId="3587" xr:uid="{00000000-0005-0000-0000-000091320000}"/>
    <cellStyle name="Normal 3 24 2" xfId="3588" xr:uid="{00000000-0005-0000-0000-000092320000}"/>
    <cellStyle name="Normal 3 24 2 2" xfId="17434" xr:uid="{00000000-0005-0000-0000-000093320000}"/>
    <cellStyle name="Normal 3 24 3" xfId="3589" xr:uid="{00000000-0005-0000-0000-000094320000}"/>
    <cellStyle name="Normal 3 24 3 2" xfId="17435" xr:uid="{00000000-0005-0000-0000-000095320000}"/>
    <cellStyle name="Normal 3 24 4" xfId="3590" xr:uid="{00000000-0005-0000-0000-000096320000}"/>
    <cellStyle name="Normal 3 24 5" xfId="3591" xr:uid="{00000000-0005-0000-0000-000097320000}"/>
    <cellStyle name="Normal 3 24 6" xfId="3592" xr:uid="{00000000-0005-0000-0000-000098320000}"/>
    <cellStyle name="Normal 3 24 7" xfId="3593" xr:uid="{00000000-0005-0000-0000-000099320000}"/>
    <cellStyle name="Normal 3 24 8" xfId="3594" xr:uid="{00000000-0005-0000-0000-00009A320000}"/>
    <cellStyle name="Normal 3 24 9" xfId="3595" xr:uid="{00000000-0005-0000-0000-00009B320000}"/>
    <cellStyle name="Normal 3 25" xfId="3596" xr:uid="{00000000-0005-0000-0000-00009C320000}"/>
    <cellStyle name="Normal 3 25 10" xfId="3597" xr:uid="{00000000-0005-0000-0000-00009D320000}"/>
    <cellStyle name="Normal 3 25 2" xfId="3598" xr:uid="{00000000-0005-0000-0000-00009E320000}"/>
    <cellStyle name="Normal 3 25 2 2" xfId="17436" xr:uid="{00000000-0005-0000-0000-00009F320000}"/>
    <cellStyle name="Normal 3 25 3" xfId="3599" xr:uid="{00000000-0005-0000-0000-0000A0320000}"/>
    <cellStyle name="Normal 3 25 3 2" xfId="17437" xr:uid="{00000000-0005-0000-0000-0000A1320000}"/>
    <cellStyle name="Normal 3 25 4" xfId="3600" xr:uid="{00000000-0005-0000-0000-0000A2320000}"/>
    <cellStyle name="Normal 3 25 5" xfId="3601" xr:uid="{00000000-0005-0000-0000-0000A3320000}"/>
    <cellStyle name="Normal 3 25 6" xfId="3602" xr:uid="{00000000-0005-0000-0000-0000A4320000}"/>
    <cellStyle name="Normal 3 25 7" xfId="3603" xr:uid="{00000000-0005-0000-0000-0000A5320000}"/>
    <cellStyle name="Normal 3 25 8" xfId="3604" xr:uid="{00000000-0005-0000-0000-0000A6320000}"/>
    <cellStyle name="Normal 3 25 9" xfId="3605" xr:uid="{00000000-0005-0000-0000-0000A7320000}"/>
    <cellStyle name="Normal 3 26" xfId="3606" xr:uid="{00000000-0005-0000-0000-0000A8320000}"/>
    <cellStyle name="Normal 3 26 10" xfId="3607" xr:uid="{00000000-0005-0000-0000-0000A9320000}"/>
    <cellStyle name="Normal 3 26 11" xfId="3608" xr:uid="{00000000-0005-0000-0000-0000AA320000}"/>
    <cellStyle name="Normal 3 26 12" xfId="3609" xr:uid="{00000000-0005-0000-0000-0000AB320000}"/>
    <cellStyle name="Normal 3 26 13" xfId="3610" xr:uid="{00000000-0005-0000-0000-0000AC320000}"/>
    <cellStyle name="Normal 3 26 14" xfId="3611" xr:uid="{00000000-0005-0000-0000-0000AD320000}"/>
    <cellStyle name="Normal 3 26 15" xfId="3612" xr:uid="{00000000-0005-0000-0000-0000AE320000}"/>
    <cellStyle name="Normal 3 26 16" xfId="3613" xr:uid="{00000000-0005-0000-0000-0000AF320000}"/>
    <cellStyle name="Normal 3 26 17" xfId="3614" xr:uid="{00000000-0005-0000-0000-0000B0320000}"/>
    <cellStyle name="Normal 3 26 18" xfId="3615" xr:uid="{00000000-0005-0000-0000-0000B1320000}"/>
    <cellStyle name="Normal 3 26 19" xfId="3616" xr:uid="{00000000-0005-0000-0000-0000B2320000}"/>
    <cellStyle name="Normal 3 26 2" xfId="3617" xr:uid="{00000000-0005-0000-0000-0000B3320000}"/>
    <cellStyle name="Normal 3 26 2 2" xfId="3618" xr:uid="{00000000-0005-0000-0000-0000B4320000}"/>
    <cellStyle name="Normal 3 26 2 3" xfId="3619" xr:uid="{00000000-0005-0000-0000-0000B5320000}"/>
    <cellStyle name="Normal 3 26 20" xfId="3620" xr:uid="{00000000-0005-0000-0000-0000B6320000}"/>
    <cellStyle name="Normal 3 26 21" xfId="3621" xr:uid="{00000000-0005-0000-0000-0000B7320000}"/>
    <cellStyle name="Normal 3 26 3" xfId="3622" xr:uid="{00000000-0005-0000-0000-0000B8320000}"/>
    <cellStyle name="Normal 3 26 4" xfId="3623" xr:uid="{00000000-0005-0000-0000-0000B9320000}"/>
    <cellStyle name="Normal 3 26 5" xfId="3624" xr:uid="{00000000-0005-0000-0000-0000BA320000}"/>
    <cellStyle name="Normal 3 26 6" xfId="3625" xr:uid="{00000000-0005-0000-0000-0000BB320000}"/>
    <cellStyle name="Normal 3 26 7" xfId="3626" xr:uid="{00000000-0005-0000-0000-0000BC320000}"/>
    <cellStyle name="Normal 3 26 8" xfId="3627" xr:uid="{00000000-0005-0000-0000-0000BD320000}"/>
    <cellStyle name="Normal 3 26 9" xfId="3628" xr:uid="{00000000-0005-0000-0000-0000BE320000}"/>
    <cellStyle name="Normal 3 27" xfId="3629" xr:uid="{00000000-0005-0000-0000-0000BF320000}"/>
    <cellStyle name="Normal 3 27 10" xfId="3630" xr:uid="{00000000-0005-0000-0000-0000C0320000}"/>
    <cellStyle name="Normal 3 27 2" xfId="3631" xr:uid="{00000000-0005-0000-0000-0000C1320000}"/>
    <cellStyle name="Normal 3 27 2 2" xfId="17438" xr:uid="{00000000-0005-0000-0000-0000C2320000}"/>
    <cellStyle name="Normal 3 27 3" xfId="3632" xr:uid="{00000000-0005-0000-0000-0000C3320000}"/>
    <cellStyle name="Normal 3 27 3 2" xfId="17439" xr:uid="{00000000-0005-0000-0000-0000C4320000}"/>
    <cellStyle name="Normal 3 27 4" xfId="3633" xr:uid="{00000000-0005-0000-0000-0000C5320000}"/>
    <cellStyle name="Normal 3 27 5" xfId="3634" xr:uid="{00000000-0005-0000-0000-0000C6320000}"/>
    <cellStyle name="Normal 3 27 6" xfId="3635" xr:uid="{00000000-0005-0000-0000-0000C7320000}"/>
    <cellStyle name="Normal 3 27 7" xfId="3636" xr:uid="{00000000-0005-0000-0000-0000C8320000}"/>
    <cellStyle name="Normal 3 27 8" xfId="3637" xr:uid="{00000000-0005-0000-0000-0000C9320000}"/>
    <cellStyle name="Normal 3 27 9" xfId="3638" xr:uid="{00000000-0005-0000-0000-0000CA320000}"/>
    <cellStyle name="Normal 3 28" xfId="3639" xr:uid="{00000000-0005-0000-0000-0000CB320000}"/>
    <cellStyle name="Normal 3 28 10" xfId="3640" xr:uid="{00000000-0005-0000-0000-0000CC320000}"/>
    <cellStyle name="Normal 3 28 2" xfId="3641" xr:uid="{00000000-0005-0000-0000-0000CD320000}"/>
    <cellStyle name="Normal 3 28 2 2" xfId="17440" xr:uid="{00000000-0005-0000-0000-0000CE320000}"/>
    <cellStyle name="Normal 3 28 3" xfId="3642" xr:uid="{00000000-0005-0000-0000-0000CF320000}"/>
    <cellStyle name="Normal 3 28 3 2" xfId="17441" xr:uid="{00000000-0005-0000-0000-0000D0320000}"/>
    <cellStyle name="Normal 3 28 4" xfId="3643" xr:uid="{00000000-0005-0000-0000-0000D1320000}"/>
    <cellStyle name="Normal 3 28 5" xfId="3644" xr:uid="{00000000-0005-0000-0000-0000D2320000}"/>
    <cellStyle name="Normal 3 28 6" xfId="3645" xr:uid="{00000000-0005-0000-0000-0000D3320000}"/>
    <cellStyle name="Normal 3 28 7" xfId="3646" xr:uid="{00000000-0005-0000-0000-0000D4320000}"/>
    <cellStyle name="Normal 3 28 8" xfId="3647" xr:uid="{00000000-0005-0000-0000-0000D5320000}"/>
    <cellStyle name="Normal 3 28 9" xfId="3648" xr:uid="{00000000-0005-0000-0000-0000D6320000}"/>
    <cellStyle name="Normal 3 29" xfId="3649" xr:uid="{00000000-0005-0000-0000-0000D7320000}"/>
    <cellStyle name="Normal 3 29 10" xfId="3650" xr:uid="{00000000-0005-0000-0000-0000D8320000}"/>
    <cellStyle name="Normal 3 29 2" xfId="3651" xr:uid="{00000000-0005-0000-0000-0000D9320000}"/>
    <cellStyle name="Normal 3 29 2 2" xfId="17442" xr:uid="{00000000-0005-0000-0000-0000DA320000}"/>
    <cellStyle name="Normal 3 29 3" xfId="3652" xr:uid="{00000000-0005-0000-0000-0000DB320000}"/>
    <cellStyle name="Normal 3 29 3 2" xfId="17443" xr:uid="{00000000-0005-0000-0000-0000DC320000}"/>
    <cellStyle name="Normal 3 29 4" xfId="3653" xr:uid="{00000000-0005-0000-0000-0000DD320000}"/>
    <cellStyle name="Normal 3 29 5" xfId="3654" xr:uid="{00000000-0005-0000-0000-0000DE320000}"/>
    <cellStyle name="Normal 3 29 6" xfId="3655" xr:uid="{00000000-0005-0000-0000-0000DF320000}"/>
    <cellStyle name="Normal 3 29 7" xfId="3656" xr:uid="{00000000-0005-0000-0000-0000E0320000}"/>
    <cellStyle name="Normal 3 29 8" xfId="3657" xr:uid="{00000000-0005-0000-0000-0000E1320000}"/>
    <cellStyle name="Normal 3 29 9" xfId="3658" xr:uid="{00000000-0005-0000-0000-0000E2320000}"/>
    <cellStyle name="Normal 3 3" xfId="3659" xr:uid="{00000000-0005-0000-0000-0000E3320000}"/>
    <cellStyle name="Normal 3 3 10" xfId="3660" xr:uid="{00000000-0005-0000-0000-0000E4320000}"/>
    <cellStyle name="Normal 3 3 11" xfId="3661" xr:uid="{00000000-0005-0000-0000-0000E5320000}"/>
    <cellStyle name="Normal 3 3 12" xfId="24606" xr:uid="{00000000-0005-0000-0000-0000E6320000}"/>
    <cellStyle name="Normal 3 3 2" xfId="3662" xr:uid="{00000000-0005-0000-0000-0000E7320000}"/>
    <cellStyle name="Normal 3 3 2 2" xfId="3663" xr:uid="{00000000-0005-0000-0000-0000E8320000}"/>
    <cellStyle name="Normal 3 3 2 3" xfId="3664" xr:uid="{00000000-0005-0000-0000-0000E9320000}"/>
    <cellStyle name="Normal 3 3 3" xfId="3665" xr:uid="{00000000-0005-0000-0000-0000EA320000}"/>
    <cellStyle name="Normal 3 3 4" xfId="3666" xr:uid="{00000000-0005-0000-0000-0000EB320000}"/>
    <cellStyle name="Normal 3 3 5" xfId="3667" xr:uid="{00000000-0005-0000-0000-0000EC320000}"/>
    <cellStyle name="Normal 3 3 6" xfId="3668" xr:uid="{00000000-0005-0000-0000-0000ED320000}"/>
    <cellStyle name="Normal 3 3 7" xfId="3669" xr:uid="{00000000-0005-0000-0000-0000EE320000}"/>
    <cellStyle name="Normal 3 3 8" xfId="3670" xr:uid="{00000000-0005-0000-0000-0000EF320000}"/>
    <cellStyle name="Normal 3 3 9" xfId="3671" xr:uid="{00000000-0005-0000-0000-0000F0320000}"/>
    <cellStyle name="Normal 3 30" xfId="3672" xr:uid="{00000000-0005-0000-0000-0000F1320000}"/>
    <cellStyle name="Normal 3 30 10" xfId="3673" xr:uid="{00000000-0005-0000-0000-0000F2320000}"/>
    <cellStyle name="Normal 3 30 2" xfId="3674" xr:uid="{00000000-0005-0000-0000-0000F3320000}"/>
    <cellStyle name="Normal 3 30 2 2" xfId="17444" xr:uid="{00000000-0005-0000-0000-0000F4320000}"/>
    <cellStyle name="Normal 3 30 3" xfId="3675" xr:uid="{00000000-0005-0000-0000-0000F5320000}"/>
    <cellStyle name="Normal 3 30 3 2" xfId="17445" xr:uid="{00000000-0005-0000-0000-0000F6320000}"/>
    <cellStyle name="Normal 3 30 4" xfId="3676" xr:uid="{00000000-0005-0000-0000-0000F7320000}"/>
    <cellStyle name="Normal 3 30 5" xfId="3677" xr:uid="{00000000-0005-0000-0000-0000F8320000}"/>
    <cellStyle name="Normal 3 30 6" xfId="3678" xr:uid="{00000000-0005-0000-0000-0000F9320000}"/>
    <cellStyle name="Normal 3 30 7" xfId="3679" xr:uid="{00000000-0005-0000-0000-0000FA320000}"/>
    <cellStyle name="Normal 3 30 8" xfId="3680" xr:uid="{00000000-0005-0000-0000-0000FB320000}"/>
    <cellStyle name="Normal 3 30 9" xfId="3681" xr:uid="{00000000-0005-0000-0000-0000FC320000}"/>
    <cellStyle name="Normal 3 31" xfId="3682" xr:uid="{00000000-0005-0000-0000-0000FD320000}"/>
    <cellStyle name="Normal 3 31 10" xfId="3683" xr:uid="{00000000-0005-0000-0000-0000FE320000}"/>
    <cellStyle name="Normal 3 31 2" xfId="3684" xr:uid="{00000000-0005-0000-0000-0000FF320000}"/>
    <cellStyle name="Normal 3 31 2 2" xfId="17446" xr:uid="{00000000-0005-0000-0000-000000330000}"/>
    <cellStyle name="Normal 3 31 3" xfId="3685" xr:uid="{00000000-0005-0000-0000-000001330000}"/>
    <cellStyle name="Normal 3 31 3 2" xfId="17447" xr:uid="{00000000-0005-0000-0000-000002330000}"/>
    <cellStyle name="Normal 3 31 4" xfId="3686" xr:uid="{00000000-0005-0000-0000-000003330000}"/>
    <cellStyle name="Normal 3 31 5" xfId="3687" xr:uid="{00000000-0005-0000-0000-000004330000}"/>
    <cellStyle name="Normal 3 31 6" xfId="3688" xr:uid="{00000000-0005-0000-0000-000005330000}"/>
    <cellStyle name="Normal 3 31 7" xfId="3689" xr:uid="{00000000-0005-0000-0000-000006330000}"/>
    <cellStyle name="Normal 3 31 8" xfId="3690" xr:uid="{00000000-0005-0000-0000-000007330000}"/>
    <cellStyle name="Normal 3 31 9" xfId="3691" xr:uid="{00000000-0005-0000-0000-000008330000}"/>
    <cellStyle name="Normal 3 32" xfId="3692" xr:uid="{00000000-0005-0000-0000-000009330000}"/>
    <cellStyle name="Normal 3 32 10" xfId="3693" xr:uid="{00000000-0005-0000-0000-00000A330000}"/>
    <cellStyle name="Normal 3 32 2" xfId="3694" xr:uid="{00000000-0005-0000-0000-00000B330000}"/>
    <cellStyle name="Normal 3 32 2 2" xfId="17448" xr:uid="{00000000-0005-0000-0000-00000C330000}"/>
    <cellStyle name="Normal 3 32 3" xfId="3695" xr:uid="{00000000-0005-0000-0000-00000D330000}"/>
    <cellStyle name="Normal 3 32 3 2" xfId="17449" xr:uid="{00000000-0005-0000-0000-00000E330000}"/>
    <cellStyle name="Normal 3 32 4" xfId="3696" xr:uid="{00000000-0005-0000-0000-00000F330000}"/>
    <cellStyle name="Normal 3 32 5" xfId="3697" xr:uid="{00000000-0005-0000-0000-000010330000}"/>
    <cellStyle name="Normal 3 32 6" xfId="3698" xr:uid="{00000000-0005-0000-0000-000011330000}"/>
    <cellStyle name="Normal 3 32 7" xfId="3699" xr:uid="{00000000-0005-0000-0000-000012330000}"/>
    <cellStyle name="Normal 3 32 8" xfId="3700" xr:uid="{00000000-0005-0000-0000-000013330000}"/>
    <cellStyle name="Normal 3 32 9" xfId="3701" xr:uid="{00000000-0005-0000-0000-000014330000}"/>
    <cellStyle name="Normal 3 33" xfId="3702" xr:uid="{00000000-0005-0000-0000-000015330000}"/>
    <cellStyle name="Normal 3 33 10" xfId="3703" xr:uid="{00000000-0005-0000-0000-000016330000}"/>
    <cellStyle name="Normal 3 33 2" xfId="3704" xr:uid="{00000000-0005-0000-0000-000017330000}"/>
    <cellStyle name="Normal 3 33 2 2" xfId="17450" xr:uid="{00000000-0005-0000-0000-000018330000}"/>
    <cellStyle name="Normal 3 33 3" xfId="3705" xr:uid="{00000000-0005-0000-0000-000019330000}"/>
    <cellStyle name="Normal 3 33 3 2" xfId="17451" xr:uid="{00000000-0005-0000-0000-00001A330000}"/>
    <cellStyle name="Normal 3 33 4" xfId="3706" xr:uid="{00000000-0005-0000-0000-00001B330000}"/>
    <cellStyle name="Normal 3 33 5" xfId="3707" xr:uid="{00000000-0005-0000-0000-00001C330000}"/>
    <cellStyle name="Normal 3 33 6" xfId="3708" xr:uid="{00000000-0005-0000-0000-00001D330000}"/>
    <cellStyle name="Normal 3 33 7" xfId="3709" xr:uid="{00000000-0005-0000-0000-00001E330000}"/>
    <cellStyle name="Normal 3 33 8" xfId="3710" xr:uid="{00000000-0005-0000-0000-00001F330000}"/>
    <cellStyle name="Normal 3 33 9" xfId="3711" xr:uid="{00000000-0005-0000-0000-000020330000}"/>
    <cellStyle name="Normal 3 34" xfId="3712" xr:uid="{00000000-0005-0000-0000-000021330000}"/>
    <cellStyle name="Normal 3 34 10" xfId="3713" xr:uid="{00000000-0005-0000-0000-000022330000}"/>
    <cellStyle name="Normal 3 34 2" xfId="3714" xr:uid="{00000000-0005-0000-0000-000023330000}"/>
    <cellStyle name="Normal 3 34 2 2" xfId="17452" xr:uid="{00000000-0005-0000-0000-000024330000}"/>
    <cellStyle name="Normal 3 34 3" xfId="3715" xr:uid="{00000000-0005-0000-0000-000025330000}"/>
    <cellStyle name="Normal 3 34 3 2" xfId="8882" xr:uid="{00000000-0005-0000-0000-000026330000}"/>
    <cellStyle name="Normal 3 34 4" xfId="3716" xr:uid="{00000000-0005-0000-0000-000027330000}"/>
    <cellStyle name="Normal 3 34 5" xfId="3717" xr:uid="{00000000-0005-0000-0000-000028330000}"/>
    <cellStyle name="Normal 3 34 6" xfId="3718" xr:uid="{00000000-0005-0000-0000-000029330000}"/>
    <cellStyle name="Normal 3 34 7" xfId="3719" xr:uid="{00000000-0005-0000-0000-00002A330000}"/>
    <cellStyle name="Normal 3 34 8" xfId="3720" xr:uid="{00000000-0005-0000-0000-00002B330000}"/>
    <cellStyle name="Normal 3 34 9" xfId="3721" xr:uid="{00000000-0005-0000-0000-00002C330000}"/>
    <cellStyle name="Normal 3 35" xfId="3722" xr:uid="{00000000-0005-0000-0000-00002D330000}"/>
    <cellStyle name="Normal 3 35 10" xfId="3723" xr:uid="{00000000-0005-0000-0000-00002E330000}"/>
    <cellStyle name="Normal 3 35 2" xfId="3724" xr:uid="{00000000-0005-0000-0000-00002F330000}"/>
    <cellStyle name="Normal 3 35 2 2" xfId="17453" xr:uid="{00000000-0005-0000-0000-000030330000}"/>
    <cellStyle name="Normal 3 35 3" xfId="3725" xr:uid="{00000000-0005-0000-0000-000031330000}"/>
    <cellStyle name="Normal 3 35 3 2" xfId="17454" xr:uid="{00000000-0005-0000-0000-000032330000}"/>
    <cellStyle name="Normal 3 35 4" xfId="3726" xr:uid="{00000000-0005-0000-0000-000033330000}"/>
    <cellStyle name="Normal 3 35 5" xfId="3727" xr:uid="{00000000-0005-0000-0000-000034330000}"/>
    <cellStyle name="Normal 3 35 6" xfId="3728" xr:uid="{00000000-0005-0000-0000-000035330000}"/>
    <cellStyle name="Normal 3 35 7" xfId="3729" xr:uid="{00000000-0005-0000-0000-000036330000}"/>
    <cellStyle name="Normal 3 35 8" xfId="3730" xr:uid="{00000000-0005-0000-0000-000037330000}"/>
    <cellStyle name="Normal 3 35 9" xfId="3731" xr:uid="{00000000-0005-0000-0000-000038330000}"/>
    <cellStyle name="Normal 3 36" xfId="3732" xr:uid="{00000000-0005-0000-0000-000039330000}"/>
    <cellStyle name="Normal 3 36 10" xfId="3733" xr:uid="{00000000-0005-0000-0000-00003A330000}"/>
    <cellStyle name="Normal 3 36 2" xfId="3734" xr:uid="{00000000-0005-0000-0000-00003B330000}"/>
    <cellStyle name="Normal 3 36 2 2" xfId="17455" xr:uid="{00000000-0005-0000-0000-00003C330000}"/>
    <cellStyle name="Normal 3 36 3" xfId="3735" xr:uid="{00000000-0005-0000-0000-00003D330000}"/>
    <cellStyle name="Normal 3 36 3 2" xfId="17456" xr:uid="{00000000-0005-0000-0000-00003E330000}"/>
    <cellStyle name="Normal 3 36 4" xfId="3736" xr:uid="{00000000-0005-0000-0000-00003F330000}"/>
    <cellStyle name="Normal 3 36 5" xfId="3737" xr:uid="{00000000-0005-0000-0000-000040330000}"/>
    <cellStyle name="Normal 3 36 6" xfId="3738" xr:uid="{00000000-0005-0000-0000-000041330000}"/>
    <cellStyle name="Normal 3 36 7" xfId="3739" xr:uid="{00000000-0005-0000-0000-000042330000}"/>
    <cellStyle name="Normal 3 36 8" xfId="3740" xr:uid="{00000000-0005-0000-0000-000043330000}"/>
    <cellStyle name="Normal 3 36 9" xfId="3741" xr:uid="{00000000-0005-0000-0000-000044330000}"/>
    <cellStyle name="Normal 3 37" xfId="3742" xr:uid="{00000000-0005-0000-0000-000045330000}"/>
    <cellStyle name="Normal 3 37 10" xfId="3743" xr:uid="{00000000-0005-0000-0000-000046330000}"/>
    <cellStyle name="Normal 3 37 2" xfId="3744" xr:uid="{00000000-0005-0000-0000-000047330000}"/>
    <cellStyle name="Normal 3 37 2 2" xfId="17457" xr:uid="{00000000-0005-0000-0000-000048330000}"/>
    <cellStyle name="Normal 3 37 3" xfId="3745" xr:uid="{00000000-0005-0000-0000-000049330000}"/>
    <cellStyle name="Normal 3 37 3 2" xfId="17458" xr:uid="{00000000-0005-0000-0000-00004A330000}"/>
    <cellStyle name="Normal 3 37 4" xfId="3746" xr:uid="{00000000-0005-0000-0000-00004B330000}"/>
    <cellStyle name="Normal 3 37 5" xfId="3747" xr:uid="{00000000-0005-0000-0000-00004C330000}"/>
    <cellStyle name="Normal 3 37 6" xfId="3748" xr:uid="{00000000-0005-0000-0000-00004D330000}"/>
    <cellStyle name="Normal 3 37 7" xfId="3749" xr:uid="{00000000-0005-0000-0000-00004E330000}"/>
    <cellStyle name="Normal 3 37 8" xfId="3750" xr:uid="{00000000-0005-0000-0000-00004F330000}"/>
    <cellStyle name="Normal 3 37 9" xfId="3751" xr:uid="{00000000-0005-0000-0000-000050330000}"/>
    <cellStyle name="Normal 3 38" xfId="3752" xr:uid="{00000000-0005-0000-0000-000051330000}"/>
    <cellStyle name="Normal 3 38 10" xfId="3753" xr:uid="{00000000-0005-0000-0000-000052330000}"/>
    <cellStyle name="Normal 3 38 2" xfId="3754" xr:uid="{00000000-0005-0000-0000-000053330000}"/>
    <cellStyle name="Normal 3 38 2 2" xfId="17459" xr:uid="{00000000-0005-0000-0000-000054330000}"/>
    <cellStyle name="Normal 3 38 3" xfId="3755" xr:uid="{00000000-0005-0000-0000-000055330000}"/>
    <cellStyle name="Normal 3 38 3 2" xfId="17460" xr:uid="{00000000-0005-0000-0000-000056330000}"/>
    <cellStyle name="Normal 3 38 4" xfId="3756" xr:uid="{00000000-0005-0000-0000-000057330000}"/>
    <cellStyle name="Normal 3 38 5" xfId="3757" xr:uid="{00000000-0005-0000-0000-000058330000}"/>
    <cellStyle name="Normal 3 38 6" xfId="3758" xr:uid="{00000000-0005-0000-0000-000059330000}"/>
    <cellStyle name="Normal 3 38 7" xfId="3759" xr:uid="{00000000-0005-0000-0000-00005A330000}"/>
    <cellStyle name="Normal 3 38 8" xfId="3760" xr:uid="{00000000-0005-0000-0000-00005B330000}"/>
    <cellStyle name="Normal 3 38 9" xfId="3761" xr:uid="{00000000-0005-0000-0000-00005C330000}"/>
    <cellStyle name="Normal 3 39" xfId="3762" xr:uid="{00000000-0005-0000-0000-00005D330000}"/>
    <cellStyle name="Normal 3 39 10" xfId="3763" xr:uid="{00000000-0005-0000-0000-00005E330000}"/>
    <cellStyle name="Normal 3 39 2" xfId="3764" xr:uid="{00000000-0005-0000-0000-00005F330000}"/>
    <cellStyle name="Normal 3 39 2 2" xfId="17461" xr:uid="{00000000-0005-0000-0000-000060330000}"/>
    <cellStyle name="Normal 3 39 3" xfId="3765" xr:uid="{00000000-0005-0000-0000-000061330000}"/>
    <cellStyle name="Normal 3 39 3 2" xfId="17462" xr:uid="{00000000-0005-0000-0000-000062330000}"/>
    <cellStyle name="Normal 3 39 4" xfId="3766" xr:uid="{00000000-0005-0000-0000-000063330000}"/>
    <cellStyle name="Normal 3 39 5" xfId="3767" xr:uid="{00000000-0005-0000-0000-000064330000}"/>
    <cellStyle name="Normal 3 39 6" xfId="3768" xr:uid="{00000000-0005-0000-0000-000065330000}"/>
    <cellStyle name="Normal 3 39 7" xfId="3769" xr:uid="{00000000-0005-0000-0000-000066330000}"/>
    <cellStyle name="Normal 3 39 8" xfId="3770" xr:uid="{00000000-0005-0000-0000-000067330000}"/>
    <cellStyle name="Normal 3 39 9" xfId="3771" xr:uid="{00000000-0005-0000-0000-000068330000}"/>
    <cellStyle name="Normal 3 4" xfId="3772" xr:uid="{00000000-0005-0000-0000-000069330000}"/>
    <cellStyle name="Normal 3 4 10" xfId="3773" xr:uid="{00000000-0005-0000-0000-00006A330000}"/>
    <cellStyle name="Normal 3 4 11" xfId="3774" xr:uid="{00000000-0005-0000-0000-00006B330000}"/>
    <cellStyle name="Normal 3 4 2" xfId="3775" xr:uid="{00000000-0005-0000-0000-00006C330000}"/>
    <cellStyle name="Normal 3 4 2 2" xfId="3776" xr:uid="{00000000-0005-0000-0000-00006D330000}"/>
    <cellStyle name="Normal 3 4 2 3" xfId="3777" xr:uid="{00000000-0005-0000-0000-00006E330000}"/>
    <cellStyle name="Normal 3 4 3" xfId="3778" xr:uid="{00000000-0005-0000-0000-00006F330000}"/>
    <cellStyle name="Normal 3 4 4" xfId="3779" xr:uid="{00000000-0005-0000-0000-000070330000}"/>
    <cellStyle name="Normal 3 4 5" xfId="3780" xr:uid="{00000000-0005-0000-0000-000071330000}"/>
    <cellStyle name="Normal 3 4 6" xfId="3781" xr:uid="{00000000-0005-0000-0000-000072330000}"/>
    <cellStyle name="Normal 3 4 7" xfId="3782" xr:uid="{00000000-0005-0000-0000-000073330000}"/>
    <cellStyle name="Normal 3 4 8" xfId="3783" xr:uid="{00000000-0005-0000-0000-000074330000}"/>
    <cellStyle name="Normal 3 4 9" xfId="3784" xr:uid="{00000000-0005-0000-0000-000075330000}"/>
    <cellStyle name="Normal 3 40" xfId="3785" xr:uid="{00000000-0005-0000-0000-000076330000}"/>
    <cellStyle name="Normal 3 40 10" xfId="3786" xr:uid="{00000000-0005-0000-0000-000077330000}"/>
    <cellStyle name="Normal 3 40 2" xfId="3787" xr:uid="{00000000-0005-0000-0000-000078330000}"/>
    <cellStyle name="Normal 3 40 2 2" xfId="17463" xr:uid="{00000000-0005-0000-0000-000079330000}"/>
    <cellStyle name="Normal 3 40 3" xfId="3788" xr:uid="{00000000-0005-0000-0000-00007A330000}"/>
    <cellStyle name="Normal 3 40 3 2" xfId="17464" xr:uid="{00000000-0005-0000-0000-00007B330000}"/>
    <cellStyle name="Normal 3 40 4" xfId="3789" xr:uid="{00000000-0005-0000-0000-00007C330000}"/>
    <cellStyle name="Normal 3 40 5" xfId="3790" xr:uid="{00000000-0005-0000-0000-00007D330000}"/>
    <cellStyle name="Normal 3 40 6" xfId="3791" xr:uid="{00000000-0005-0000-0000-00007E330000}"/>
    <cellStyle name="Normal 3 40 7" xfId="3792" xr:uid="{00000000-0005-0000-0000-00007F330000}"/>
    <cellStyle name="Normal 3 40 8" xfId="3793" xr:uid="{00000000-0005-0000-0000-000080330000}"/>
    <cellStyle name="Normal 3 40 9" xfId="3794" xr:uid="{00000000-0005-0000-0000-000081330000}"/>
    <cellStyle name="Normal 3 41" xfId="3795" xr:uid="{00000000-0005-0000-0000-000082330000}"/>
    <cellStyle name="Normal 3 41 10" xfId="3796" xr:uid="{00000000-0005-0000-0000-000083330000}"/>
    <cellStyle name="Normal 3 41 2" xfId="3797" xr:uid="{00000000-0005-0000-0000-000084330000}"/>
    <cellStyle name="Normal 3 41 2 2" xfId="17465" xr:uid="{00000000-0005-0000-0000-000085330000}"/>
    <cellStyle name="Normal 3 41 3" xfId="3798" xr:uid="{00000000-0005-0000-0000-000086330000}"/>
    <cellStyle name="Normal 3 41 3 2" xfId="17466" xr:uid="{00000000-0005-0000-0000-000087330000}"/>
    <cellStyle name="Normal 3 41 4" xfId="3799" xr:uid="{00000000-0005-0000-0000-000088330000}"/>
    <cellStyle name="Normal 3 41 5" xfId="3800" xr:uid="{00000000-0005-0000-0000-000089330000}"/>
    <cellStyle name="Normal 3 41 6" xfId="3801" xr:uid="{00000000-0005-0000-0000-00008A330000}"/>
    <cellStyle name="Normal 3 41 7" xfId="3802" xr:uid="{00000000-0005-0000-0000-00008B330000}"/>
    <cellStyle name="Normal 3 41 8" xfId="3803" xr:uid="{00000000-0005-0000-0000-00008C330000}"/>
    <cellStyle name="Normal 3 41 9" xfId="3804" xr:uid="{00000000-0005-0000-0000-00008D330000}"/>
    <cellStyle name="Normal 3 42" xfId="3805" xr:uid="{00000000-0005-0000-0000-00008E330000}"/>
    <cellStyle name="Normal 3 42 10" xfId="3806" xr:uid="{00000000-0005-0000-0000-00008F330000}"/>
    <cellStyle name="Normal 3 42 2" xfId="3807" xr:uid="{00000000-0005-0000-0000-000090330000}"/>
    <cellStyle name="Normal 3 42 2 2" xfId="17467" xr:uid="{00000000-0005-0000-0000-000091330000}"/>
    <cellStyle name="Normal 3 42 3" xfId="3808" xr:uid="{00000000-0005-0000-0000-000092330000}"/>
    <cellStyle name="Normal 3 42 3 2" xfId="17468" xr:uid="{00000000-0005-0000-0000-000093330000}"/>
    <cellStyle name="Normal 3 42 4" xfId="3809" xr:uid="{00000000-0005-0000-0000-000094330000}"/>
    <cellStyle name="Normal 3 42 5" xfId="3810" xr:uid="{00000000-0005-0000-0000-000095330000}"/>
    <cellStyle name="Normal 3 42 6" xfId="3811" xr:uid="{00000000-0005-0000-0000-000096330000}"/>
    <cellStyle name="Normal 3 42 7" xfId="3812" xr:uid="{00000000-0005-0000-0000-000097330000}"/>
    <cellStyle name="Normal 3 42 8" xfId="3813" xr:uid="{00000000-0005-0000-0000-000098330000}"/>
    <cellStyle name="Normal 3 42 9" xfId="3814" xr:uid="{00000000-0005-0000-0000-000099330000}"/>
    <cellStyle name="Normal 3 43" xfId="3815" xr:uid="{00000000-0005-0000-0000-00009A330000}"/>
    <cellStyle name="Normal 3 43 10" xfId="3816" xr:uid="{00000000-0005-0000-0000-00009B330000}"/>
    <cellStyle name="Normal 3 43 2" xfId="3817" xr:uid="{00000000-0005-0000-0000-00009C330000}"/>
    <cellStyle name="Normal 3 43 2 2" xfId="17469" xr:uid="{00000000-0005-0000-0000-00009D330000}"/>
    <cellStyle name="Normal 3 43 3" xfId="3818" xr:uid="{00000000-0005-0000-0000-00009E330000}"/>
    <cellStyle name="Normal 3 43 3 2" xfId="17470" xr:uid="{00000000-0005-0000-0000-00009F330000}"/>
    <cellStyle name="Normal 3 43 4" xfId="3819" xr:uid="{00000000-0005-0000-0000-0000A0330000}"/>
    <cellStyle name="Normal 3 43 5" xfId="3820" xr:uid="{00000000-0005-0000-0000-0000A1330000}"/>
    <cellStyle name="Normal 3 43 6" xfId="3821" xr:uid="{00000000-0005-0000-0000-0000A2330000}"/>
    <cellStyle name="Normal 3 43 7" xfId="3822" xr:uid="{00000000-0005-0000-0000-0000A3330000}"/>
    <cellStyle name="Normal 3 43 8" xfId="3823" xr:uid="{00000000-0005-0000-0000-0000A4330000}"/>
    <cellStyle name="Normal 3 43 9" xfId="3824" xr:uid="{00000000-0005-0000-0000-0000A5330000}"/>
    <cellStyle name="Normal 3 44" xfId="3825" xr:uid="{00000000-0005-0000-0000-0000A6330000}"/>
    <cellStyle name="Normal 3 44 10" xfId="3826" xr:uid="{00000000-0005-0000-0000-0000A7330000}"/>
    <cellStyle name="Normal 3 44 2" xfId="3827" xr:uid="{00000000-0005-0000-0000-0000A8330000}"/>
    <cellStyle name="Normal 3 44 2 2" xfId="17471" xr:uid="{00000000-0005-0000-0000-0000A9330000}"/>
    <cellStyle name="Normal 3 44 3" xfId="3828" xr:uid="{00000000-0005-0000-0000-0000AA330000}"/>
    <cellStyle name="Normal 3 44 3 2" xfId="17472" xr:uid="{00000000-0005-0000-0000-0000AB330000}"/>
    <cellStyle name="Normal 3 44 4" xfId="3829" xr:uid="{00000000-0005-0000-0000-0000AC330000}"/>
    <cellStyle name="Normal 3 44 5" xfId="3830" xr:uid="{00000000-0005-0000-0000-0000AD330000}"/>
    <cellStyle name="Normal 3 44 6" xfId="3831" xr:uid="{00000000-0005-0000-0000-0000AE330000}"/>
    <cellStyle name="Normal 3 44 7" xfId="3832" xr:uid="{00000000-0005-0000-0000-0000AF330000}"/>
    <cellStyle name="Normal 3 44 8" xfId="3833" xr:uid="{00000000-0005-0000-0000-0000B0330000}"/>
    <cellStyle name="Normal 3 44 9" xfId="3834" xr:uid="{00000000-0005-0000-0000-0000B1330000}"/>
    <cellStyle name="Normal 3 45" xfId="3835" xr:uid="{00000000-0005-0000-0000-0000B2330000}"/>
    <cellStyle name="Normal 3 45 10" xfId="3836" xr:uid="{00000000-0005-0000-0000-0000B3330000}"/>
    <cellStyle name="Normal 3 45 2" xfId="3837" xr:uid="{00000000-0005-0000-0000-0000B4330000}"/>
    <cellStyle name="Normal 3 45 2 2" xfId="17473" xr:uid="{00000000-0005-0000-0000-0000B5330000}"/>
    <cellStyle name="Normal 3 45 3" xfId="3838" xr:uid="{00000000-0005-0000-0000-0000B6330000}"/>
    <cellStyle name="Normal 3 45 3 2" xfId="17474" xr:uid="{00000000-0005-0000-0000-0000B7330000}"/>
    <cellStyle name="Normal 3 45 4" xfId="3839" xr:uid="{00000000-0005-0000-0000-0000B8330000}"/>
    <cellStyle name="Normal 3 45 5" xfId="3840" xr:uid="{00000000-0005-0000-0000-0000B9330000}"/>
    <cellStyle name="Normal 3 45 6" xfId="3841" xr:uid="{00000000-0005-0000-0000-0000BA330000}"/>
    <cellStyle name="Normal 3 45 7" xfId="3842" xr:uid="{00000000-0005-0000-0000-0000BB330000}"/>
    <cellStyle name="Normal 3 45 8" xfId="3843" xr:uid="{00000000-0005-0000-0000-0000BC330000}"/>
    <cellStyle name="Normal 3 45 9" xfId="3844" xr:uid="{00000000-0005-0000-0000-0000BD330000}"/>
    <cellStyle name="Normal 3 46" xfId="3845" xr:uid="{00000000-0005-0000-0000-0000BE330000}"/>
    <cellStyle name="Normal 3 46 10" xfId="3846" xr:uid="{00000000-0005-0000-0000-0000BF330000}"/>
    <cellStyle name="Normal 3 46 2" xfId="3847" xr:uid="{00000000-0005-0000-0000-0000C0330000}"/>
    <cellStyle name="Normal 3 46 2 2" xfId="17475" xr:uid="{00000000-0005-0000-0000-0000C1330000}"/>
    <cellStyle name="Normal 3 46 3" xfId="3848" xr:uid="{00000000-0005-0000-0000-0000C2330000}"/>
    <cellStyle name="Normal 3 46 3 2" xfId="17476" xr:uid="{00000000-0005-0000-0000-0000C3330000}"/>
    <cellStyle name="Normal 3 46 4" xfId="3849" xr:uid="{00000000-0005-0000-0000-0000C4330000}"/>
    <cellStyle name="Normal 3 46 5" xfId="3850" xr:uid="{00000000-0005-0000-0000-0000C5330000}"/>
    <cellStyle name="Normal 3 46 6" xfId="3851" xr:uid="{00000000-0005-0000-0000-0000C6330000}"/>
    <cellStyle name="Normal 3 46 7" xfId="3852" xr:uid="{00000000-0005-0000-0000-0000C7330000}"/>
    <cellStyle name="Normal 3 46 8" xfId="3853" xr:uid="{00000000-0005-0000-0000-0000C8330000}"/>
    <cellStyle name="Normal 3 46 9" xfId="3854" xr:uid="{00000000-0005-0000-0000-0000C9330000}"/>
    <cellStyle name="Normal 3 47" xfId="3855" xr:uid="{00000000-0005-0000-0000-0000CA330000}"/>
    <cellStyle name="Normal 3 47 10" xfId="3856" xr:uid="{00000000-0005-0000-0000-0000CB330000}"/>
    <cellStyle name="Normal 3 47 2" xfId="3857" xr:uid="{00000000-0005-0000-0000-0000CC330000}"/>
    <cellStyle name="Normal 3 47 2 2" xfId="17477" xr:uid="{00000000-0005-0000-0000-0000CD330000}"/>
    <cellStyle name="Normal 3 47 3" xfId="3858" xr:uid="{00000000-0005-0000-0000-0000CE330000}"/>
    <cellStyle name="Normal 3 47 3 2" xfId="17478" xr:uid="{00000000-0005-0000-0000-0000CF330000}"/>
    <cellStyle name="Normal 3 47 4" xfId="3859" xr:uid="{00000000-0005-0000-0000-0000D0330000}"/>
    <cellStyle name="Normal 3 47 5" xfId="3860" xr:uid="{00000000-0005-0000-0000-0000D1330000}"/>
    <cellStyle name="Normal 3 47 6" xfId="3861" xr:uid="{00000000-0005-0000-0000-0000D2330000}"/>
    <cellStyle name="Normal 3 47 7" xfId="3862" xr:uid="{00000000-0005-0000-0000-0000D3330000}"/>
    <cellStyle name="Normal 3 47 8" xfId="3863" xr:uid="{00000000-0005-0000-0000-0000D4330000}"/>
    <cellStyle name="Normal 3 47 9" xfId="3864" xr:uid="{00000000-0005-0000-0000-0000D5330000}"/>
    <cellStyle name="Normal 3 48" xfId="3865" xr:uid="{00000000-0005-0000-0000-0000D6330000}"/>
    <cellStyle name="Normal 3 48 10" xfId="3866" xr:uid="{00000000-0005-0000-0000-0000D7330000}"/>
    <cellStyle name="Normal 3 48 2" xfId="3867" xr:uid="{00000000-0005-0000-0000-0000D8330000}"/>
    <cellStyle name="Normal 3 48 2 2" xfId="17479" xr:uid="{00000000-0005-0000-0000-0000D9330000}"/>
    <cellStyle name="Normal 3 48 3" xfId="3868" xr:uid="{00000000-0005-0000-0000-0000DA330000}"/>
    <cellStyle name="Normal 3 48 3 2" xfId="17480" xr:uid="{00000000-0005-0000-0000-0000DB330000}"/>
    <cellStyle name="Normal 3 48 4" xfId="3869" xr:uid="{00000000-0005-0000-0000-0000DC330000}"/>
    <cellStyle name="Normal 3 48 5" xfId="3870" xr:uid="{00000000-0005-0000-0000-0000DD330000}"/>
    <cellStyle name="Normal 3 48 6" xfId="3871" xr:uid="{00000000-0005-0000-0000-0000DE330000}"/>
    <cellStyle name="Normal 3 48 7" xfId="3872" xr:uid="{00000000-0005-0000-0000-0000DF330000}"/>
    <cellStyle name="Normal 3 48 8" xfId="3873" xr:uid="{00000000-0005-0000-0000-0000E0330000}"/>
    <cellStyle name="Normal 3 48 9" xfId="3874" xr:uid="{00000000-0005-0000-0000-0000E1330000}"/>
    <cellStyle name="Normal 3 49" xfId="3875" xr:uid="{00000000-0005-0000-0000-0000E2330000}"/>
    <cellStyle name="Normal 3 49 10" xfId="3876" xr:uid="{00000000-0005-0000-0000-0000E3330000}"/>
    <cellStyle name="Normal 3 49 2" xfId="3877" xr:uid="{00000000-0005-0000-0000-0000E4330000}"/>
    <cellStyle name="Normal 3 49 2 2" xfId="17481" xr:uid="{00000000-0005-0000-0000-0000E5330000}"/>
    <cellStyle name="Normal 3 49 3" xfId="3878" xr:uid="{00000000-0005-0000-0000-0000E6330000}"/>
    <cellStyle name="Normal 3 49 3 2" xfId="17482" xr:uid="{00000000-0005-0000-0000-0000E7330000}"/>
    <cellStyle name="Normal 3 49 4" xfId="3879" xr:uid="{00000000-0005-0000-0000-0000E8330000}"/>
    <cellStyle name="Normal 3 49 5" xfId="3880" xr:uid="{00000000-0005-0000-0000-0000E9330000}"/>
    <cellStyle name="Normal 3 49 6" xfId="3881" xr:uid="{00000000-0005-0000-0000-0000EA330000}"/>
    <cellStyle name="Normal 3 49 7" xfId="3882" xr:uid="{00000000-0005-0000-0000-0000EB330000}"/>
    <cellStyle name="Normal 3 49 8" xfId="3883" xr:uid="{00000000-0005-0000-0000-0000EC330000}"/>
    <cellStyle name="Normal 3 49 9" xfId="3884" xr:uid="{00000000-0005-0000-0000-0000ED330000}"/>
    <cellStyle name="Normal 3 5" xfId="3885" xr:uid="{00000000-0005-0000-0000-0000EE330000}"/>
    <cellStyle name="Normal 3 5 10" xfId="3886" xr:uid="{00000000-0005-0000-0000-0000EF330000}"/>
    <cellStyle name="Normal 3 5 11" xfId="3887" xr:uid="{00000000-0005-0000-0000-0000F0330000}"/>
    <cellStyle name="Normal 3 5 2" xfId="3888" xr:uid="{00000000-0005-0000-0000-0000F1330000}"/>
    <cellStyle name="Normal 3 5 2 2" xfId="3889" xr:uid="{00000000-0005-0000-0000-0000F2330000}"/>
    <cellStyle name="Normal 3 5 2 3" xfId="3890" xr:uid="{00000000-0005-0000-0000-0000F3330000}"/>
    <cellStyle name="Normal 3 5 3" xfId="3891" xr:uid="{00000000-0005-0000-0000-0000F4330000}"/>
    <cellStyle name="Normal 3 5 4" xfId="3892" xr:uid="{00000000-0005-0000-0000-0000F5330000}"/>
    <cellStyle name="Normal 3 5 5" xfId="3893" xr:uid="{00000000-0005-0000-0000-0000F6330000}"/>
    <cellStyle name="Normal 3 5 6" xfId="3894" xr:uid="{00000000-0005-0000-0000-0000F7330000}"/>
    <cellStyle name="Normal 3 5 7" xfId="3895" xr:uid="{00000000-0005-0000-0000-0000F8330000}"/>
    <cellStyle name="Normal 3 5 8" xfId="3896" xr:uid="{00000000-0005-0000-0000-0000F9330000}"/>
    <cellStyle name="Normal 3 5 9" xfId="3897" xr:uid="{00000000-0005-0000-0000-0000FA330000}"/>
    <cellStyle name="Normal 3 50" xfId="3898" xr:uid="{00000000-0005-0000-0000-0000FB330000}"/>
    <cellStyle name="Normal 3 50 10" xfId="3899" xr:uid="{00000000-0005-0000-0000-0000FC330000}"/>
    <cellStyle name="Normal 3 50 2" xfId="3900" xr:uid="{00000000-0005-0000-0000-0000FD330000}"/>
    <cellStyle name="Normal 3 50 2 2" xfId="17483" xr:uid="{00000000-0005-0000-0000-0000FE330000}"/>
    <cellStyle name="Normal 3 50 3" xfId="3901" xr:uid="{00000000-0005-0000-0000-0000FF330000}"/>
    <cellStyle name="Normal 3 50 3 2" xfId="17484" xr:uid="{00000000-0005-0000-0000-000000340000}"/>
    <cellStyle name="Normal 3 50 4" xfId="3902" xr:uid="{00000000-0005-0000-0000-000001340000}"/>
    <cellStyle name="Normal 3 50 5" xfId="3903" xr:uid="{00000000-0005-0000-0000-000002340000}"/>
    <cellStyle name="Normal 3 50 6" xfId="3904" xr:uid="{00000000-0005-0000-0000-000003340000}"/>
    <cellStyle name="Normal 3 50 7" xfId="3905" xr:uid="{00000000-0005-0000-0000-000004340000}"/>
    <cellStyle name="Normal 3 50 8" xfId="3906" xr:uid="{00000000-0005-0000-0000-000005340000}"/>
    <cellStyle name="Normal 3 50 9" xfId="3907" xr:uid="{00000000-0005-0000-0000-000006340000}"/>
    <cellStyle name="Normal 3 51" xfId="3908" xr:uid="{00000000-0005-0000-0000-000007340000}"/>
    <cellStyle name="Normal 3 51 10" xfId="3909" xr:uid="{00000000-0005-0000-0000-000008340000}"/>
    <cellStyle name="Normal 3 51 2" xfId="3910" xr:uid="{00000000-0005-0000-0000-000009340000}"/>
    <cellStyle name="Normal 3 51 2 2" xfId="17485" xr:uid="{00000000-0005-0000-0000-00000A340000}"/>
    <cellStyle name="Normal 3 51 3" xfId="3911" xr:uid="{00000000-0005-0000-0000-00000B340000}"/>
    <cellStyle name="Normal 3 51 3 2" xfId="17486" xr:uid="{00000000-0005-0000-0000-00000C340000}"/>
    <cellStyle name="Normal 3 51 4" xfId="3912" xr:uid="{00000000-0005-0000-0000-00000D340000}"/>
    <cellStyle name="Normal 3 51 5" xfId="3913" xr:uid="{00000000-0005-0000-0000-00000E340000}"/>
    <cellStyle name="Normal 3 51 6" xfId="3914" xr:uid="{00000000-0005-0000-0000-00000F340000}"/>
    <cellStyle name="Normal 3 51 7" xfId="3915" xr:uid="{00000000-0005-0000-0000-000010340000}"/>
    <cellStyle name="Normal 3 51 8" xfId="3916" xr:uid="{00000000-0005-0000-0000-000011340000}"/>
    <cellStyle name="Normal 3 51 9" xfId="3917" xr:uid="{00000000-0005-0000-0000-000012340000}"/>
    <cellStyle name="Normal 3 52" xfId="3918" xr:uid="{00000000-0005-0000-0000-000013340000}"/>
    <cellStyle name="Normal 3 52 10" xfId="3919" xr:uid="{00000000-0005-0000-0000-000014340000}"/>
    <cellStyle name="Normal 3 52 2" xfId="3920" xr:uid="{00000000-0005-0000-0000-000015340000}"/>
    <cellStyle name="Normal 3 52 2 2" xfId="17487" xr:uid="{00000000-0005-0000-0000-000016340000}"/>
    <cellStyle name="Normal 3 52 3" xfId="3921" xr:uid="{00000000-0005-0000-0000-000017340000}"/>
    <cellStyle name="Normal 3 52 3 2" xfId="17488" xr:uid="{00000000-0005-0000-0000-000018340000}"/>
    <cellStyle name="Normal 3 52 4" xfId="3922" xr:uid="{00000000-0005-0000-0000-000019340000}"/>
    <cellStyle name="Normal 3 52 5" xfId="3923" xr:uid="{00000000-0005-0000-0000-00001A340000}"/>
    <cellStyle name="Normal 3 52 6" xfId="3924" xr:uid="{00000000-0005-0000-0000-00001B340000}"/>
    <cellStyle name="Normal 3 52 7" xfId="3925" xr:uid="{00000000-0005-0000-0000-00001C340000}"/>
    <cellStyle name="Normal 3 52 8" xfId="3926" xr:uid="{00000000-0005-0000-0000-00001D340000}"/>
    <cellStyle name="Normal 3 52 9" xfId="3927" xr:uid="{00000000-0005-0000-0000-00001E340000}"/>
    <cellStyle name="Normal 3 53" xfId="3928" xr:uid="{00000000-0005-0000-0000-00001F340000}"/>
    <cellStyle name="Normal 3 53 10" xfId="3929" xr:uid="{00000000-0005-0000-0000-000020340000}"/>
    <cellStyle name="Normal 3 53 2" xfId="3930" xr:uid="{00000000-0005-0000-0000-000021340000}"/>
    <cellStyle name="Normal 3 53 2 2" xfId="17489" xr:uid="{00000000-0005-0000-0000-000022340000}"/>
    <cellStyle name="Normal 3 53 3" xfId="3931" xr:uid="{00000000-0005-0000-0000-000023340000}"/>
    <cellStyle name="Normal 3 53 3 2" xfId="17490" xr:uid="{00000000-0005-0000-0000-000024340000}"/>
    <cellStyle name="Normal 3 53 4" xfId="3932" xr:uid="{00000000-0005-0000-0000-000025340000}"/>
    <cellStyle name="Normal 3 53 5" xfId="3933" xr:uid="{00000000-0005-0000-0000-000026340000}"/>
    <cellStyle name="Normal 3 53 6" xfId="3934" xr:uid="{00000000-0005-0000-0000-000027340000}"/>
    <cellStyle name="Normal 3 53 7" xfId="3935" xr:uid="{00000000-0005-0000-0000-000028340000}"/>
    <cellStyle name="Normal 3 53 8" xfId="3936" xr:uid="{00000000-0005-0000-0000-000029340000}"/>
    <cellStyle name="Normal 3 53 9" xfId="3937" xr:uid="{00000000-0005-0000-0000-00002A340000}"/>
    <cellStyle name="Normal 3 54" xfId="3938" xr:uid="{00000000-0005-0000-0000-00002B340000}"/>
    <cellStyle name="Normal 3 54 10" xfId="3939" xr:uid="{00000000-0005-0000-0000-00002C340000}"/>
    <cellStyle name="Normal 3 54 2" xfId="3940" xr:uid="{00000000-0005-0000-0000-00002D340000}"/>
    <cellStyle name="Normal 3 54 2 2" xfId="17491" xr:uid="{00000000-0005-0000-0000-00002E340000}"/>
    <cellStyle name="Normal 3 54 3" xfId="3941" xr:uid="{00000000-0005-0000-0000-00002F340000}"/>
    <cellStyle name="Normal 3 54 3 2" xfId="17492" xr:uid="{00000000-0005-0000-0000-000030340000}"/>
    <cellStyle name="Normal 3 54 4" xfId="3942" xr:uid="{00000000-0005-0000-0000-000031340000}"/>
    <cellStyle name="Normal 3 54 5" xfId="3943" xr:uid="{00000000-0005-0000-0000-000032340000}"/>
    <cellStyle name="Normal 3 54 6" xfId="3944" xr:uid="{00000000-0005-0000-0000-000033340000}"/>
    <cellStyle name="Normal 3 54 7" xfId="3945" xr:uid="{00000000-0005-0000-0000-000034340000}"/>
    <cellStyle name="Normal 3 54 8" xfId="3946" xr:uid="{00000000-0005-0000-0000-000035340000}"/>
    <cellStyle name="Normal 3 54 9" xfId="3947" xr:uid="{00000000-0005-0000-0000-000036340000}"/>
    <cellStyle name="Normal 3 55" xfId="3948" xr:uid="{00000000-0005-0000-0000-000037340000}"/>
    <cellStyle name="Normal 3 55 10" xfId="3949" xr:uid="{00000000-0005-0000-0000-000038340000}"/>
    <cellStyle name="Normal 3 55 2" xfId="3950" xr:uid="{00000000-0005-0000-0000-000039340000}"/>
    <cellStyle name="Normal 3 55 2 2" xfId="17493" xr:uid="{00000000-0005-0000-0000-00003A340000}"/>
    <cellStyle name="Normal 3 55 3" xfId="3951" xr:uid="{00000000-0005-0000-0000-00003B340000}"/>
    <cellStyle name="Normal 3 55 3 2" xfId="17494" xr:uid="{00000000-0005-0000-0000-00003C340000}"/>
    <cellStyle name="Normal 3 55 4" xfId="3952" xr:uid="{00000000-0005-0000-0000-00003D340000}"/>
    <cellStyle name="Normal 3 55 5" xfId="3953" xr:uid="{00000000-0005-0000-0000-00003E340000}"/>
    <cellStyle name="Normal 3 55 6" xfId="3954" xr:uid="{00000000-0005-0000-0000-00003F340000}"/>
    <cellStyle name="Normal 3 55 7" xfId="3955" xr:uid="{00000000-0005-0000-0000-000040340000}"/>
    <cellStyle name="Normal 3 55 8" xfId="3956" xr:uid="{00000000-0005-0000-0000-000041340000}"/>
    <cellStyle name="Normal 3 55 9" xfId="3957" xr:uid="{00000000-0005-0000-0000-000042340000}"/>
    <cellStyle name="Normal 3 56" xfId="3958" xr:uid="{00000000-0005-0000-0000-000043340000}"/>
    <cellStyle name="Normal 3 56 10" xfId="3959" xr:uid="{00000000-0005-0000-0000-000044340000}"/>
    <cellStyle name="Normal 3 56 2" xfId="3960" xr:uid="{00000000-0005-0000-0000-000045340000}"/>
    <cellStyle name="Normal 3 56 2 2" xfId="17495" xr:uid="{00000000-0005-0000-0000-000046340000}"/>
    <cellStyle name="Normal 3 56 3" xfId="3961" xr:uid="{00000000-0005-0000-0000-000047340000}"/>
    <cellStyle name="Normal 3 56 3 2" xfId="17496" xr:uid="{00000000-0005-0000-0000-000048340000}"/>
    <cellStyle name="Normal 3 56 4" xfId="3962" xr:uid="{00000000-0005-0000-0000-000049340000}"/>
    <cellStyle name="Normal 3 56 5" xfId="3963" xr:uid="{00000000-0005-0000-0000-00004A340000}"/>
    <cellStyle name="Normal 3 56 6" xfId="3964" xr:uid="{00000000-0005-0000-0000-00004B340000}"/>
    <cellStyle name="Normal 3 56 7" xfId="3965" xr:uid="{00000000-0005-0000-0000-00004C340000}"/>
    <cellStyle name="Normal 3 56 8" xfId="3966" xr:uid="{00000000-0005-0000-0000-00004D340000}"/>
    <cellStyle name="Normal 3 56 9" xfId="3967" xr:uid="{00000000-0005-0000-0000-00004E340000}"/>
    <cellStyle name="Normal 3 57" xfId="3968" xr:uid="{00000000-0005-0000-0000-00004F340000}"/>
    <cellStyle name="Normal 3 57 10" xfId="3969" xr:uid="{00000000-0005-0000-0000-000050340000}"/>
    <cellStyle name="Normal 3 57 2" xfId="3970" xr:uid="{00000000-0005-0000-0000-000051340000}"/>
    <cellStyle name="Normal 3 57 2 2" xfId="17497" xr:uid="{00000000-0005-0000-0000-000052340000}"/>
    <cellStyle name="Normal 3 57 3" xfId="3971" xr:uid="{00000000-0005-0000-0000-000053340000}"/>
    <cellStyle name="Normal 3 57 3 2" xfId="17498" xr:uid="{00000000-0005-0000-0000-000054340000}"/>
    <cellStyle name="Normal 3 57 4" xfId="3972" xr:uid="{00000000-0005-0000-0000-000055340000}"/>
    <cellStyle name="Normal 3 57 5" xfId="3973" xr:uid="{00000000-0005-0000-0000-000056340000}"/>
    <cellStyle name="Normal 3 57 6" xfId="3974" xr:uid="{00000000-0005-0000-0000-000057340000}"/>
    <cellStyle name="Normal 3 57 7" xfId="3975" xr:uid="{00000000-0005-0000-0000-000058340000}"/>
    <cellStyle name="Normal 3 57 8" xfId="3976" xr:uid="{00000000-0005-0000-0000-000059340000}"/>
    <cellStyle name="Normal 3 57 9" xfId="3977" xr:uid="{00000000-0005-0000-0000-00005A340000}"/>
    <cellStyle name="Normal 3 58" xfId="3978" xr:uid="{00000000-0005-0000-0000-00005B340000}"/>
    <cellStyle name="Normal 3 58 10" xfId="3979" xr:uid="{00000000-0005-0000-0000-00005C340000}"/>
    <cellStyle name="Normal 3 58 2" xfId="3980" xr:uid="{00000000-0005-0000-0000-00005D340000}"/>
    <cellStyle name="Normal 3 58 2 2" xfId="17499" xr:uid="{00000000-0005-0000-0000-00005E340000}"/>
    <cellStyle name="Normal 3 58 3" xfId="3981" xr:uid="{00000000-0005-0000-0000-00005F340000}"/>
    <cellStyle name="Normal 3 58 3 2" xfId="17500" xr:uid="{00000000-0005-0000-0000-000060340000}"/>
    <cellStyle name="Normal 3 58 4" xfId="3982" xr:uid="{00000000-0005-0000-0000-000061340000}"/>
    <cellStyle name="Normal 3 58 5" xfId="3983" xr:uid="{00000000-0005-0000-0000-000062340000}"/>
    <cellStyle name="Normal 3 58 6" xfId="3984" xr:uid="{00000000-0005-0000-0000-000063340000}"/>
    <cellStyle name="Normal 3 58 7" xfId="3985" xr:uid="{00000000-0005-0000-0000-000064340000}"/>
    <cellStyle name="Normal 3 58 8" xfId="3986" xr:uid="{00000000-0005-0000-0000-000065340000}"/>
    <cellStyle name="Normal 3 58 9" xfId="3987" xr:uid="{00000000-0005-0000-0000-000066340000}"/>
    <cellStyle name="Normal 3 59" xfId="3988" xr:uid="{00000000-0005-0000-0000-000067340000}"/>
    <cellStyle name="Normal 3 59 10" xfId="3989" xr:uid="{00000000-0005-0000-0000-000068340000}"/>
    <cellStyle name="Normal 3 59 2" xfId="3990" xr:uid="{00000000-0005-0000-0000-000069340000}"/>
    <cellStyle name="Normal 3 59 2 2" xfId="17501" xr:uid="{00000000-0005-0000-0000-00006A340000}"/>
    <cellStyle name="Normal 3 59 3" xfId="3991" xr:uid="{00000000-0005-0000-0000-00006B340000}"/>
    <cellStyle name="Normal 3 59 3 2" xfId="17502" xr:uid="{00000000-0005-0000-0000-00006C340000}"/>
    <cellStyle name="Normal 3 59 4" xfId="3992" xr:uid="{00000000-0005-0000-0000-00006D340000}"/>
    <cellStyle name="Normal 3 59 5" xfId="3993" xr:uid="{00000000-0005-0000-0000-00006E340000}"/>
    <cellStyle name="Normal 3 59 5 2" xfId="12530" xr:uid="{00000000-0005-0000-0000-00006F340000}"/>
    <cellStyle name="Normal 3 59 6" xfId="3994" xr:uid="{00000000-0005-0000-0000-000070340000}"/>
    <cellStyle name="Normal 3 59 6 2" xfId="12531" xr:uid="{00000000-0005-0000-0000-000071340000}"/>
    <cellStyle name="Normal 3 59 7" xfId="3995" xr:uid="{00000000-0005-0000-0000-000072340000}"/>
    <cellStyle name="Normal 3 59 7 2" xfId="12532" xr:uid="{00000000-0005-0000-0000-000073340000}"/>
    <cellStyle name="Normal 3 59 8" xfId="3996" xr:uid="{00000000-0005-0000-0000-000074340000}"/>
    <cellStyle name="Normal 3 59 8 2" xfId="12533" xr:uid="{00000000-0005-0000-0000-000075340000}"/>
    <cellStyle name="Normal 3 59 9" xfId="3997" xr:uid="{00000000-0005-0000-0000-000076340000}"/>
    <cellStyle name="Normal 3 59 9 2" xfId="12534" xr:uid="{00000000-0005-0000-0000-000077340000}"/>
    <cellStyle name="Normal 3 6" xfId="3998" xr:uid="{00000000-0005-0000-0000-000078340000}"/>
    <cellStyle name="Normal 3 6 10" xfId="3999" xr:uid="{00000000-0005-0000-0000-000079340000}"/>
    <cellStyle name="Normal 3 6 10 2" xfId="12535" xr:uid="{00000000-0005-0000-0000-00007A340000}"/>
    <cellStyle name="Normal 3 6 11" xfId="4000" xr:uid="{00000000-0005-0000-0000-00007B340000}"/>
    <cellStyle name="Normal 3 6 11 2" xfId="12536" xr:uid="{00000000-0005-0000-0000-00007C340000}"/>
    <cellStyle name="Normal 3 6 12" xfId="5969" xr:uid="{00000000-0005-0000-0000-00007D340000}"/>
    <cellStyle name="Normal 3 6 12 2" xfId="14099" xr:uid="{00000000-0005-0000-0000-00007E340000}"/>
    <cellStyle name="Normal 3 6 13" xfId="13491" xr:uid="{00000000-0005-0000-0000-00007F340000}"/>
    <cellStyle name="Normal 3 6 13 2" xfId="24824" xr:uid="{00000000-0005-0000-0000-000080340000}"/>
    <cellStyle name="Normal 3 6 2" xfId="4001" xr:uid="{00000000-0005-0000-0000-000081340000}"/>
    <cellStyle name="Normal 3 6 2 2" xfId="4002" xr:uid="{00000000-0005-0000-0000-000082340000}"/>
    <cellStyle name="Normal 3 6 2 2 2" xfId="12538" xr:uid="{00000000-0005-0000-0000-000083340000}"/>
    <cellStyle name="Normal 3 6 2 3" xfId="4003" xr:uid="{00000000-0005-0000-0000-000084340000}"/>
    <cellStyle name="Normal 3 6 2 3 2" xfId="12539" xr:uid="{00000000-0005-0000-0000-000085340000}"/>
    <cellStyle name="Normal 3 6 2 4" xfId="12537" xr:uid="{00000000-0005-0000-0000-000086340000}"/>
    <cellStyle name="Normal 3 6 3" xfId="4004" xr:uid="{00000000-0005-0000-0000-000087340000}"/>
    <cellStyle name="Normal 3 6 3 2" xfId="12540" xr:uid="{00000000-0005-0000-0000-000088340000}"/>
    <cellStyle name="Normal 3 6 4" xfId="4005" xr:uid="{00000000-0005-0000-0000-000089340000}"/>
    <cellStyle name="Normal 3 6 4 2" xfId="12541" xr:uid="{00000000-0005-0000-0000-00008A340000}"/>
    <cellStyle name="Normal 3 6 5" xfId="4006" xr:uid="{00000000-0005-0000-0000-00008B340000}"/>
    <cellStyle name="Normal 3 6 5 2" xfId="12542" xr:uid="{00000000-0005-0000-0000-00008C340000}"/>
    <cellStyle name="Normal 3 6 6" xfId="4007" xr:uid="{00000000-0005-0000-0000-00008D340000}"/>
    <cellStyle name="Normal 3 6 6 2" xfId="12543" xr:uid="{00000000-0005-0000-0000-00008E340000}"/>
    <cellStyle name="Normal 3 6 7" xfId="4008" xr:uid="{00000000-0005-0000-0000-00008F340000}"/>
    <cellStyle name="Normal 3 6 7 2" xfId="12544" xr:uid="{00000000-0005-0000-0000-000090340000}"/>
    <cellStyle name="Normal 3 6 8" xfId="4009" xr:uid="{00000000-0005-0000-0000-000091340000}"/>
    <cellStyle name="Normal 3 6 8 2" xfId="12545" xr:uid="{00000000-0005-0000-0000-000092340000}"/>
    <cellStyle name="Normal 3 6 9" xfId="4010" xr:uid="{00000000-0005-0000-0000-000093340000}"/>
    <cellStyle name="Normal 3 6 9 2" xfId="12546" xr:uid="{00000000-0005-0000-0000-000094340000}"/>
    <cellStyle name="Normal 3 60" xfId="4011" xr:uid="{00000000-0005-0000-0000-000095340000}"/>
    <cellStyle name="Normal 3 60 10" xfId="4012" xr:uid="{00000000-0005-0000-0000-000096340000}"/>
    <cellStyle name="Normal 3 60 11" xfId="5970" xr:uid="{00000000-0005-0000-0000-000097340000}"/>
    <cellStyle name="Normal 3 60 11 2" xfId="14100" xr:uid="{00000000-0005-0000-0000-000098340000}"/>
    <cellStyle name="Normal 3 60 12" xfId="12547" xr:uid="{00000000-0005-0000-0000-000099340000}"/>
    <cellStyle name="Normal 3 60 12 2" xfId="24825" xr:uid="{00000000-0005-0000-0000-00009A340000}"/>
    <cellStyle name="Normal 3 60 13" xfId="13492" xr:uid="{00000000-0005-0000-0000-00009B340000}"/>
    <cellStyle name="Normal 3 60 2" xfId="4013" xr:uid="{00000000-0005-0000-0000-00009C340000}"/>
    <cellStyle name="Normal 3 60 2 2" xfId="12548" xr:uid="{00000000-0005-0000-0000-00009D340000}"/>
    <cellStyle name="Normal 3 60 2 2 2" xfId="17503" xr:uid="{00000000-0005-0000-0000-00009E340000}"/>
    <cellStyle name="Normal 3 60 3" xfId="4014" xr:uid="{00000000-0005-0000-0000-00009F340000}"/>
    <cellStyle name="Normal 3 60 3 2" xfId="12549" xr:uid="{00000000-0005-0000-0000-0000A0340000}"/>
    <cellStyle name="Normal 3 60 3 2 2" xfId="17504" xr:uid="{00000000-0005-0000-0000-0000A1340000}"/>
    <cellStyle name="Normal 3 60 4" xfId="4015" xr:uid="{00000000-0005-0000-0000-0000A2340000}"/>
    <cellStyle name="Normal 3 60 4 2" xfId="12550" xr:uid="{00000000-0005-0000-0000-0000A3340000}"/>
    <cellStyle name="Normal 3 60 5" xfId="4016" xr:uid="{00000000-0005-0000-0000-0000A4340000}"/>
    <cellStyle name="Normal 3 60 5 2" xfId="12551" xr:uid="{00000000-0005-0000-0000-0000A5340000}"/>
    <cellStyle name="Normal 3 60 6" xfId="4017" xr:uid="{00000000-0005-0000-0000-0000A6340000}"/>
    <cellStyle name="Normal 3 60 6 2" xfId="12552" xr:uid="{00000000-0005-0000-0000-0000A7340000}"/>
    <cellStyle name="Normal 3 60 7" xfId="4018" xr:uid="{00000000-0005-0000-0000-0000A8340000}"/>
    <cellStyle name="Normal 3 60 7 2" xfId="12553" xr:uid="{00000000-0005-0000-0000-0000A9340000}"/>
    <cellStyle name="Normal 3 60 8" xfId="4019" xr:uid="{00000000-0005-0000-0000-0000AA340000}"/>
    <cellStyle name="Normal 3 60 8 2" xfId="12554" xr:uid="{00000000-0005-0000-0000-0000AB340000}"/>
    <cellStyle name="Normal 3 60 9" xfId="4020" xr:uid="{00000000-0005-0000-0000-0000AC340000}"/>
    <cellStyle name="Normal 3 60 9 2" xfId="12555" xr:uid="{00000000-0005-0000-0000-0000AD340000}"/>
    <cellStyle name="Normal 3 61" xfId="4021" xr:uid="{00000000-0005-0000-0000-0000AE340000}"/>
    <cellStyle name="Normal 3 61 10" xfId="4022" xr:uid="{00000000-0005-0000-0000-0000AF340000}"/>
    <cellStyle name="Normal 3 61 11" xfId="4023" xr:uid="{00000000-0005-0000-0000-0000B0340000}"/>
    <cellStyle name="Normal 3 61 12" xfId="5971" xr:uid="{00000000-0005-0000-0000-0000B1340000}"/>
    <cellStyle name="Normal 3 61 12 2" xfId="14101" xr:uid="{00000000-0005-0000-0000-0000B2340000}"/>
    <cellStyle name="Normal 3 61 13" xfId="12556" xr:uid="{00000000-0005-0000-0000-0000B3340000}"/>
    <cellStyle name="Normal 3 61 13 2" xfId="24826" xr:uid="{00000000-0005-0000-0000-0000B4340000}"/>
    <cellStyle name="Normal 3 61 14" xfId="13493" xr:uid="{00000000-0005-0000-0000-0000B5340000}"/>
    <cellStyle name="Normal 3 61 2" xfId="4024" xr:uid="{00000000-0005-0000-0000-0000B6340000}"/>
    <cellStyle name="Normal 3 61 2 2" xfId="12557" xr:uid="{00000000-0005-0000-0000-0000B7340000}"/>
    <cellStyle name="Normal 3 61 2 2 2" xfId="17505" xr:uid="{00000000-0005-0000-0000-0000B8340000}"/>
    <cellStyle name="Normal 3 61 3" xfId="4025" xr:uid="{00000000-0005-0000-0000-0000B9340000}"/>
    <cellStyle name="Normal 3 61 3 2" xfId="12558" xr:uid="{00000000-0005-0000-0000-0000BA340000}"/>
    <cellStyle name="Normal 3 61 3 2 2" xfId="17506" xr:uid="{00000000-0005-0000-0000-0000BB340000}"/>
    <cellStyle name="Normal 3 61 4" xfId="4026" xr:uid="{00000000-0005-0000-0000-0000BC340000}"/>
    <cellStyle name="Normal 3 61 4 2" xfId="12559" xr:uid="{00000000-0005-0000-0000-0000BD340000}"/>
    <cellStyle name="Normal 3 61 5" xfId="4027" xr:uid="{00000000-0005-0000-0000-0000BE340000}"/>
    <cellStyle name="Normal 3 61 5 2" xfId="12560" xr:uid="{00000000-0005-0000-0000-0000BF340000}"/>
    <cellStyle name="Normal 3 61 6" xfId="4028" xr:uid="{00000000-0005-0000-0000-0000C0340000}"/>
    <cellStyle name="Normal 3 61 6 2" xfId="12561" xr:uid="{00000000-0005-0000-0000-0000C1340000}"/>
    <cellStyle name="Normal 3 61 7" xfId="4029" xr:uid="{00000000-0005-0000-0000-0000C2340000}"/>
    <cellStyle name="Normal 3 61 7 2" xfId="12562" xr:uid="{00000000-0005-0000-0000-0000C3340000}"/>
    <cellStyle name="Normal 3 61 8" xfId="4030" xr:uid="{00000000-0005-0000-0000-0000C4340000}"/>
    <cellStyle name="Normal 3 61 8 2" xfId="12563" xr:uid="{00000000-0005-0000-0000-0000C5340000}"/>
    <cellStyle name="Normal 3 61 9" xfId="4031" xr:uid="{00000000-0005-0000-0000-0000C6340000}"/>
    <cellStyle name="Normal 3 61 9 2" xfId="12564" xr:uid="{00000000-0005-0000-0000-0000C7340000}"/>
    <cellStyle name="Normal 3 62" xfId="4032" xr:uid="{00000000-0005-0000-0000-0000C8340000}"/>
    <cellStyle name="Normal 3 62 10" xfId="4033" xr:uid="{00000000-0005-0000-0000-0000C9340000}"/>
    <cellStyle name="Normal 3 62 11" xfId="4034" xr:uid="{00000000-0005-0000-0000-0000CA340000}"/>
    <cellStyle name="Normal 3 62 12" xfId="5972" xr:uid="{00000000-0005-0000-0000-0000CB340000}"/>
    <cellStyle name="Normal 3 62 12 2" xfId="14102" xr:uid="{00000000-0005-0000-0000-0000CC340000}"/>
    <cellStyle name="Normal 3 62 13" xfId="12565" xr:uid="{00000000-0005-0000-0000-0000CD340000}"/>
    <cellStyle name="Normal 3 62 13 2" xfId="24827" xr:uid="{00000000-0005-0000-0000-0000CE340000}"/>
    <cellStyle name="Normal 3 62 14" xfId="13494" xr:uid="{00000000-0005-0000-0000-0000CF340000}"/>
    <cellStyle name="Normal 3 62 2" xfId="4035" xr:uid="{00000000-0005-0000-0000-0000D0340000}"/>
    <cellStyle name="Normal 3 62 2 2" xfId="12566" xr:uid="{00000000-0005-0000-0000-0000D1340000}"/>
    <cellStyle name="Normal 3 62 2 2 2" xfId="17507" xr:uid="{00000000-0005-0000-0000-0000D2340000}"/>
    <cellStyle name="Normal 3 62 3" xfId="4036" xr:uid="{00000000-0005-0000-0000-0000D3340000}"/>
    <cellStyle name="Normal 3 62 3 2" xfId="12567" xr:uid="{00000000-0005-0000-0000-0000D4340000}"/>
    <cellStyle name="Normal 3 62 3 2 2" xfId="17508" xr:uid="{00000000-0005-0000-0000-0000D5340000}"/>
    <cellStyle name="Normal 3 62 4" xfId="4037" xr:uid="{00000000-0005-0000-0000-0000D6340000}"/>
    <cellStyle name="Normal 3 62 4 2" xfId="12568" xr:uid="{00000000-0005-0000-0000-0000D7340000}"/>
    <cellStyle name="Normal 3 62 5" xfId="4038" xr:uid="{00000000-0005-0000-0000-0000D8340000}"/>
    <cellStyle name="Normal 3 62 5 2" xfId="12569" xr:uid="{00000000-0005-0000-0000-0000D9340000}"/>
    <cellStyle name="Normal 3 62 6" xfId="4039" xr:uid="{00000000-0005-0000-0000-0000DA340000}"/>
    <cellStyle name="Normal 3 62 6 2" xfId="12570" xr:uid="{00000000-0005-0000-0000-0000DB340000}"/>
    <cellStyle name="Normal 3 62 7" xfId="4040" xr:uid="{00000000-0005-0000-0000-0000DC340000}"/>
    <cellStyle name="Normal 3 62 7 2" xfId="12571" xr:uid="{00000000-0005-0000-0000-0000DD340000}"/>
    <cellStyle name="Normal 3 62 8" xfId="4041" xr:uid="{00000000-0005-0000-0000-0000DE340000}"/>
    <cellStyle name="Normal 3 62 8 2" xfId="12572" xr:uid="{00000000-0005-0000-0000-0000DF340000}"/>
    <cellStyle name="Normal 3 62 9" xfId="4042" xr:uid="{00000000-0005-0000-0000-0000E0340000}"/>
    <cellStyle name="Normal 3 62 9 2" xfId="12573" xr:uid="{00000000-0005-0000-0000-0000E1340000}"/>
    <cellStyle name="Normal 3 63" xfId="4043" xr:uid="{00000000-0005-0000-0000-0000E2340000}"/>
    <cellStyle name="Normal 3 63 10" xfId="4044" xr:uid="{00000000-0005-0000-0000-0000E3340000}"/>
    <cellStyle name="Normal 3 63 11" xfId="4045" xr:uid="{00000000-0005-0000-0000-0000E4340000}"/>
    <cellStyle name="Normal 3 63 12" xfId="5973" xr:uid="{00000000-0005-0000-0000-0000E5340000}"/>
    <cellStyle name="Normal 3 63 12 2" xfId="14103" xr:uid="{00000000-0005-0000-0000-0000E6340000}"/>
    <cellStyle name="Normal 3 63 13" xfId="12574" xr:uid="{00000000-0005-0000-0000-0000E7340000}"/>
    <cellStyle name="Normal 3 63 13 2" xfId="24828" xr:uid="{00000000-0005-0000-0000-0000E8340000}"/>
    <cellStyle name="Normal 3 63 14" xfId="13495" xr:uid="{00000000-0005-0000-0000-0000E9340000}"/>
    <cellStyle name="Normal 3 63 2" xfId="4046" xr:uid="{00000000-0005-0000-0000-0000EA340000}"/>
    <cellStyle name="Normal 3 63 2 2" xfId="12575" xr:uid="{00000000-0005-0000-0000-0000EB340000}"/>
    <cellStyle name="Normal 3 63 2 2 2" xfId="17509" xr:uid="{00000000-0005-0000-0000-0000EC340000}"/>
    <cellStyle name="Normal 3 63 3" xfId="4047" xr:uid="{00000000-0005-0000-0000-0000ED340000}"/>
    <cellStyle name="Normal 3 63 3 2" xfId="12576" xr:uid="{00000000-0005-0000-0000-0000EE340000}"/>
    <cellStyle name="Normal 3 63 3 2 2" xfId="17510" xr:uid="{00000000-0005-0000-0000-0000EF340000}"/>
    <cellStyle name="Normal 3 63 4" xfId="4048" xr:uid="{00000000-0005-0000-0000-0000F0340000}"/>
    <cellStyle name="Normal 3 63 4 2" xfId="12577" xr:uid="{00000000-0005-0000-0000-0000F1340000}"/>
    <cellStyle name="Normal 3 63 5" xfId="4049" xr:uid="{00000000-0005-0000-0000-0000F2340000}"/>
    <cellStyle name="Normal 3 63 5 2" xfId="12578" xr:uid="{00000000-0005-0000-0000-0000F3340000}"/>
    <cellStyle name="Normal 3 63 6" xfId="4050" xr:uid="{00000000-0005-0000-0000-0000F4340000}"/>
    <cellStyle name="Normal 3 63 6 2" xfId="12579" xr:uid="{00000000-0005-0000-0000-0000F5340000}"/>
    <cellStyle name="Normal 3 63 7" xfId="4051" xr:uid="{00000000-0005-0000-0000-0000F6340000}"/>
    <cellStyle name="Normal 3 63 7 2" xfId="12580" xr:uid="{00000000-0005-0000-0000-0000F7340000}"/>
    <cellStyle name="Normal 3 63 8" xfId="4052" xr:uid="{00000000-0005-0000-0000-0000F8340000}"/>
    <cellStyle name="Normal 3 63 8 2" xfId="12581" xr:uid="{00000000-0005-0000-0000-0000F9340000}"/>
    <cellStyle name="Normal 3 63 9" xfId="4053" xr:uid="{00000000-0005-0000-0000-0000FA340000}"/>
    <cellStyle name="Normal 3 63 9 2" xfId="12582" xr:uid="{00000000-0005-0000-0000-0000FB340000}"/>
    <cellStyle name="Normal 3 64" xfId="4054" xr:uid="{00000000-0005-0000-0000-0000FC340000}"/>
    <cellStyle name="Normal 3 64 10" xfId="4055" xr:uid="{00000000-0005-0000-0000-0000FD340000}"/>
    <cellStyle name="Normal 3 64 11" xfId="4056" xr:uid="{00000000-0005-0000-0000-0000FE340000}"/>
    <cellStyle name="Normal 3 64 12" xfId="4057" xr:uid="{00000000-0005-0000-0000-0000FF340000}"/>
    <cellStyle name="Normal 3 64 13" xfId="5974" xr:uid="{00000000-0005-0000-0000-000000350000}"/>
    <cellStyle name="Normal 3 64 13 2" xfId="14104" xr:uid="{00000000-0005-0000-0000-000001350000}"/>
    <cellStyle name="Normal 3 64 14" xfId="12583" xr:uid="{00000000-0005-0000-0000-000002350000}"/>
    <cellStyle name="Normal 3 64 14 2" xfId="24829" xr:uid="{00000000-0005-0000-0000-000003350000}"/>
    <cellStyle name="Normal 3 64 15" xfId="13496" xr:uid="{00000000-0005-0000-0000-000004350000}"/>
    <cellStyle name="Normal 3 64 2" xfId="4058" xr:uid="{00000000-0005-0000-0000-000005350000}"/>
    <cellStyle name="Normal 3 64 2 2" xfId="12584" xr:uid="{00000000-0005-0000-0000-000006350000}"/>
    <cellStyle name="Normal 3 64 2 2 2" xfId="17511" xr:uid="{00000000-0005-0000-0000-000007350000}"/>
    <cellStyle name="Normal 3 64 3" xfId="4059" xr:uid="{00000000-0005-0000-0000-000008350000}"/>
    <cellStyle name="Normal 3 64 3 2" xfId="12585" xr:uid="{00000000-0005-0000-0000-000009350000}"/>
    <cellStyle name="Normal 3 64 3 2 2" xfId="17512" xr:uid="{00000000-0005-0000-0000-00000A350000}"/>
    <cellStyle name="Normal 3 64 4" xfId="4060" xr:uid="{00000000-0005-0000-0000-00000B350000}"/>
    <cellStyle name="Normal 3 64 4 2" xfId="12586" xr:uid="{00000000-0005-0000-0000-00000C350000}"/>
    <cellStyle name="Normal 3 64 5" xfId="4061" xr:uid="{00000000-0005-0000-0000-00000D350000}"/>
    <cellStyle name="Normal 3 64 5 2" xfId="12587" xr:uid="{00000000-0005-0000-0000-00000E350000}"/>
    <cellStyle name="Normal 3 64 6" xfId="4062" xr:uid="{00000000-0005-0000-0000-00000F350000}"/>
    <cellStyle name="Normal 3 64 6 2" xfId="12588" xr:uid="{00000000-0005-0000-0000-000010350000}"/>
    <cellStyle name="Normal 3 64 7" xfId="4063" xr:uid="{00000000-0005-0000-0000-000011350000}"/>
    <cellStyle name="Normal 3 64 7 2" xfId="12589" xr:uid="{00000000-0005-0000-0000-000012350000}"/>
    <cellStyle name="Normal 3 64 8" xfId="4064" xr:uid="{00000000-0005-0000-0000-000013350000}"/>
    <cellStyle name="Normal 3 64 8 2" xfId="12590" xr:uid="{00000000-0005-0000-0000-000014350000}"/>
    <cellStyle name="Normal 3 64 9" xfId="4065" xr:uid="{00000000-0005-0000-0000-000015350000}"/>
    <cellStyle name="Normal 3 64 9 2" xfId="12591" xr:uid="{00000000-0005-0000-0000-000016350000}"/>
    <cellStyle name="Normal 3 65" xfId="4066" xr:uid="{00000000-0005-0000-0000-000017350000}"/>
    <cellStyle name="Normal 3 65 10" xfId="4067" xr:uid="{00000000-0005-0000-0000-000018350000}"/>
    <cellStyle name="Normal 3 65 11" xfId="4068" xr:uid="{00000000-0005-0000-0000-000019350000}"/>
    <cellStyle name="Normal 3 65 12" xfId="4069" xr:uid="{00000000-0005-0000-0000-00001A350000}"/>
    <cellStyle name="Normal 3 65 13" xfId="5975" xr:uid="{00000000-0005-0000-0000-00001B350000}"/>
    <cellStyle name="Normal 3 65 13 2" xfId="14105" xr:uid="{00000000-0005-0000-0000-00001C350000}"/>
    <cellStyle name="Normal 3 65 14" xfId="12592" xr:uid="{00000000-0005-0000-0000-00001D350000}"/>
    <cellStyle name="Normal 3 65 14 2" xfId="24830" xr:uid="{00000000-0005-0000-0000-00001E350000}"/>
    <cellStyle name="Normal 3 65 15" xfId="13497" xr:uid="{00000000-0005-0000-0000-00001F350000}"/>
    <cellStyle name="Normal 3 65 2" xfId="4070" xr:uid="{00000000-0005-0000-0000-000020350000}"/>
    <cellStyle name="Normal 3 65 2 2" xfId="12593" xr:uid="{00000000-0005-0000-0000-000021350000}"/>
    <cellStyle name="Normal 3 65 2 2 2" xfId="17513" xr:uid="{00000000-0005-0000-0000-000022350000}"/>
    <cellStyle name="Normal 3 65 3" xfId="4071" xr:uid="{00000000-0005-0000-0000-000023350000}"/>
    <cellStyle name="Normal 3 65 3 2" xfId="12594" xr:uid="{00000000-0005-0000-0000-000024350000}"/>
    <cellStyle name="Normal 3 65 3 2 2" xfId="17514" xr:uid="{00000000-0005-0000-0000-000025350000}"/>
    <cellStyle name="Normal 3 65 4" xfId="4072" xr:uid="{00000000-0005-0000-0000-000026350000}"/>
    <cellStyle name="Normal 3 65 4 2" xfId="12595" xr:uid="{00000000-0005-0000-0000-000027350000}"/>
    <cellStyle name="Normal 3 65 5" xfId="4073" xr:uid="{00000000-0005-0000-0000-000028350000}"/>
    <cellStyle name="Normal 3 65 5 2" xfId="12596" xr:uid="{00000000-0005-0000-0000-000029350000}"/>
    <cellStyle name="Normal 3 65 6" xfId="4074" xr:uid="{00000000-0005-0000-0000-00002A350000}"/>
    <cellStyle name="Normal 3 65 6 2" xfId="12597" xr:uid="{00000000-0005-0000-0000-00002B350000}"/>
    <cellStyle name="Normal 3 65 7" xfId="4075" xr:uid="{00000000-0005-0000-0000-00002C350000}"/>
    <cellStyle name="Normal 3 65 7 2" xfId="12598" xr:uid="{00000000-0005-0000-0000-00002D350000}"/>
    <cellStyle name="Normal 3 65 8" xfId="4076" xr:uid="{00000000-0005-0000-0000-00002E350000}"/>
    <cellStyle name="Normal 3 65 8 2" xfId="12599" xr:uid="{00000000-0005-0000-0000-00002F350000}"/>
    <cellStyle name="Normal 3 65 9" xfId="4077" xr:uid="{00000000-0005-0000-0000-000030350000}"/>
    <cellStyle name="Normal 3 65 9 2" xfId="12600" xr:uid="{00000000-0005-0000-0000-000031350000}"/>
    <cellStyle name="Normal 3 66" xfId="4078" xr:uid="{00000000-0005-0000-0000-000032350000}"/>
    <cellStyle name="Normal 3 66 10" xfId="4079" xr:uid="{00000000-0005-0000-0000-000033350000}"/>
    <cellStyle name="Normal 3 66 11" xfId="4080" xr:uid="{00000000-0005-0000-0000-000034350000}"/>
    <cellStyle name="Normal 3 66 12" xfId="4081" xr:uid="{00000000-0005-0000-0000-000035350000}"/>
    <cellStyle name="Normal 3 66 13" xfId="5976" xr:uid="{00000000-0005-0000-0000-000036350000}"/>
    <cellStyle name="Normal 3 66 13 2" xfId="14106" xr:uid="{00000000-0005-0000-0000-000037350000}"/>
    <cellStyle name="Normal 3 66 14" xfId="12601" xr:uid="{00000000-0005-0000-0000-000038350000}"/>
    <cellStyle name="Normal 3 66 14 2" xfId="24831" xr:uid="{00000000-0005-0000-0000-000039350000}"/>
    <cellStyle name="Normal 3 66 15" xfId="13498" xr:uid="{00000000-0005-0000-0000-00003A350000}"/>
    <cellStyle name="Normal 3 66 2" xfId="4082" xr:uid="{00000000-0005-0000-0000-00003B350000}"/>
    <cellStyle name="Normal 3 66 2 2" xfId="12602" xr:uid="{00000000-0005-0000-0000-00003C350000}"/>
    <cellStyle name="Normal 3 66 2 2 2" xfId="17515" xr:uid="{00000000-0005-0000-0000-00003D350000}"/>
    <cellStyle name="Normal 3 66 3" xfId="4083" xr:uid="{00000000-0005-0000-0000-00003E350000}"/>
    <cellStyle name="Normal 3 66 3 2" xfId="12603" xr:uid="{00000000-0005-0000-0000-00003F350000}"/>
    <cellStyle name="Normal 3 66 3 2 2" xfId="17516" xr:uid="{00000000-0005-0000-0000-000040350000}"/>
    <cellStyle name="Normal 3 66 4" xfId="4084" xr:uid="{00000000-0005-0000-0000-000041350000}"/>
    <cellStyle name="Normal 3 66 4 2" xfId="12604" xr:uid="{00000000-0005-0000-0000-000042350000}"/>
    <cellStyle name="Normal 3 66 5" xfId="4085" xr:uid="{00000000-0005-0000-0000-000043350000}"/>
    <cellStyle name="Normal 3 66 5 2" xfId="12605" xr:uid="{00000000-0005-0000-0000-000044350000}"/>
    <cellStyle name="Normal 3 66 6" xfId="4086" xr:uid="{00000000-0005-0000-0000-000045350000}"/>
    <cellStyle name="Normal 3 66 6 2" xfId="12606" xr:uid="{00000000-0005-0000-0000-000046350000}"/>
    <cellStyle name="Normal 3 66 7" xfId="4087" xr:uid="{00000000-0005-0000-0000-000047350000}"/>
    <cellStyle name="Normal 3 66 7 2" xfId="12607" xr:uid="{00000000-0005-0000-0000-000048350000}"/>
    <cellStyle name="Normal 3 66 8" xfId="4088" xr:uid="{00000000-0005-0000-0000-000049350000}"/>
    <cellStyle name="Normal 3 66 8 2" xfId="12608" xr:uid="{00000000-0005-0000-0000-00004A350000}"/>
    <cellStyle name="Normal 3 66 9" xfId="4089" xr:uid="{00000000-0005-0000-0000-00004B350000}"/>
    <cellStyle name="Normal 3 66 9 2" xfId="12609" xr:uid="{00000000-0005-0000-0000-00004C350000}"/>
    <cellStyle name="Normal 3 67" xfId="4090" xr:uid="{00000000-0005-0000-0000-00004D350000}"/>
    <cellStyle name="Normal 3 67 10" xfId="4091" xr:uid="{00000000-0005-0000-0000-00004E350000}"/>
    <cellStyle name="Normal 3 67 11" xfId="4092" xr:uid="{00000000-0005-0000-0000-00004F350000}"/>
    <cellStyle name="Normal 3 67 12" xfId="4093" xr:uid="{00000000-0005-0000-0000-000050350000}"/>
    <cellStyle name="Normal 3 67 13" xfId="5977" xr:uid="{00000000-0005-0000-0000-000051350000}"/>
    <cellStyle name="Normal 3 67 13 2" xfId="14107" xr:uid="{00000000-0005-0000-0000-000052350000}"/>
    <cellStyle name="Normal 3 67 14" xfId="12610" xr:uid="{00000000-0005-0000-0000-000053350000}"/>
    <cellStyle name="Normal 3 67 14 2" xfId="24832" xr:uid="{00000000-0005-0000-0000-000054350000}"/>
    <cellStyle name="Normal 3 67 15" xfId="13499" xr:uid="{00000000-0005-0000-0000-000055350000}"/>
    <cellStyle name="Normal 3 67 2" xfId="4094" xr:uid="{00000000-0005-0000-0000-000056350000}"/>
    <cellStyle name="Normal 3 67 2 2" xfId="12611" xr:uid="{00000000-0005-0000-0000-000057350000}"/>
    <cellStyle name="Normal 3 67 2 2 2" xfId="17517" xr:uid="{00000000-0005-0000-0000-000058350000}"/>
    <cellStyle name="Normal 3 67 3" xfId="4095" xr:uid="{00000000-0005-0000-0000-000059350000}"/>
    <cellStyle name="Normal 3 67 3 2" xfId="12612" xr:uid="{00000000-0005-0000-0000-00005A350000}"/>
    <cellStyle name="Normal 3 67 3 2 2" xfId="17518" xr:uid="{00000000-0005-0000-0000-00005B350000}"/>
    <cellStyle name="Normal 3 67 4" xfId="4096" xr:uid="{00000000-0005-0000-0000-00005C350000}"/>
    <cellStyle name="Normal 3 67 4 2" xfId="12613" xr:uid="{00000000-0005-0000-0000-00005D350000}"/>
    <cellStyle name="Normal 3 67 5" xfId="4097" xr:uid="{00000000-0005-0000-0000-00005E350000}"/>
    <cellStyle name="Normal 3 67 5 2" xfId="12614" xr:uid="{00000000-0005-0000-0000-00005F350000}"/>
    <cellStyle name="Normal 3 67 6" xfId="4098" xr:uid="{00000000-0005-0000-0000-000060350000}"/>
    <cellStyle name="Normal 3 67 6 2" xfId="12615" xr:uid="{00000000-0005-0000-0000-000061350000}"/>
    <cellStyle name="Normal 3 67 7" xfId="4099" xr:uid="{00000000-0005-0000-0000-000062350000}"/>
    <cellStyle name="Normal 3 67 7 2" xfId="12616" xr:uid="{00000000-0005-0000-0000-000063350000}"/>
    <cellStyle name="Normal 3 67 8" xfId="4100" xr:uid="{00000000-0005-0000-0000-000064350000}"/>
    <cellStyle name="Normal 3 67 8 2" xfId="12617" xr:uid="{00000000-0005-0000-0000-000065350000}"/>
    <cellStyle name="Normal 3 67 9" xfId="4101" xr:uid="{00000000-0005-0000-0000-000066350000}"/>
    <cellStyle name="Normal 3 67 9 2" xfId="12618" xr:uid="{00000000-0005-0000-0000-000067350000}"/>
    <cellStyle name="Normal 3 68" xfId="4102" xr:uid="{00000000-0005-0000-0000-000068350000}"/>
    <cellStyle name="Normal 3 68 10" xfId="4103" xr:uid="{00000000-0005-0000-0000-000069350000}"/>
    <cellStyle name="Normal 3 68 11" xfId="4104" xr:uid="{00000000-0005-0000-0000-00006A350000}"/>
    <cellStyle name="Normal 3 68 12" xfId="4105" xr:uid="{00000000-0005-0000-0000-00006B350000}"/>
    <cellStyle name="Normal 3 68 13" xfId="5978" xr:uid="{00000000-0005-0000-0000-00006C350000}"/>
    <cellStyle name="Normal 3 68 13 2" xfId="14108" xr:uid="{00000000-0005-0000-0000-00006D350000}"/>
    <cellStyle name="Normal 3 68 14" xfId="12619" xr:uid="{00000000-0005-0000-0000-00006E350000}"/>
    <cellStyle name="Normal 3 68 14 2" xfId="24833" xr:uid="{00000000-0005-0000-0000-00006F350000}"/>
    <cellStyle name="Normal 3 68 15" xfId="13500" xr:uid="{00000000-0005-0000-0000-000070350000}"/>
    <cellStyle name="Normal 3 68 2" xfId="4106" xr:uid="{00000000-0005-0000-0000-000071350000}"/>
    <cellStyle name="Normal 3 68 2 2" xfId="12620" xr:uid="{00000000-0005-0000-0000-000072350000}"/>
    <cellStyle name="Normal 3 68 2 2 2" xfId="17519" xr:uid="{00000000-0005-0000-0000-000073350000}"/>
    <cellStyle name="Normal 3 68 3" xfId="4107" xr:uid="{00000000-0005-0000-0000-000074350000}"/>
    <cellStyle name="Normal 3 68 3 2" xfId="12621" xr:uid="{00000000-0005-0000-0000-000075350000}"/>
    <cellStyle name="Normal 3 68 3 2 2" xfId="17520" xr:uid="{00000000-0005-0000-0000-000076350000}"/>
    <cellStyle name="Normal 3 68 4" xfId="4108" xr:uid="{00000000-0005-0000-0000-000077350000}"/>
    <cellStyle name="Normal 3 68 4 2" xfId="12622" xr:uid="{00000000-0005-0000-0000-000078350000}"/>
    <cellStyle name="Normal 3 68 5" xfId="4109" xr:uid="{00000000-0005-0000-0000-000079350000}"/>
    <cellStyle name="Normal 3 68 5 2" xfId="12623" xr:uid="{00000000-0005-0000-0000-00007A350000}"/>
    <cellStyle name="Normal 3 68 6" xfId="4110" xr:uid="{00000000-0005-0000-0000-00007B350000}"/>
    <cellStyle name="Normal 3 68 6 2" xfId="12624" xr:uid="{00000000-0005-0000-0000-00007C350000}"/>
    <cellStyle name="Normal 3 68 7" xfId="4111" xr:uid="{00000000-0005-0000-0000-00007D350000}"/>
    <cellStyle name="Normal 3 68 7 2" xfId="12625" xr:uid="{00000000-0005-0000-0000-00007E350000}"/>
    <cellStyle name="Normal 3 68 8" xfId="4112" xr:uid="{00000000-0005-0000-0000-00007F350000}"/>
    <cellStyle name="Normal 3 68 8 2" xfId="12626" xr:uid="{00000000-0005-0000-0000-000080350000}"/>
    <cellStyle name="Normal 3 68 9" xfId="4113" xr:uid="{00000000-0005-0000-0000-000081350000}"/>
    <cellStyle name="Normal 3 68 9 2" xfId="12627" xr:uid="{00000000-0005-0000-0000-000082350000}"/>
    <cellStyle name="Normal 3 69" xfId="4114" xr:uid="{00000000-0005-0000-0000-000083350000}"/>
    <cellStyle name="Normal 3 69 10" xfId="4115" xr:uid="{00000000-0005-0000-0000-000084350000}"/>
    <cellStyle name="Normal 3 69 11" xfId="4116" xr:uid="{00000000-0005-0000-0000-000085350000}"/>
    <cellStyle name="Normal 3 69 12" xfId="4117" xr:uid="{00000000-0005-0000-0000-000086350000}"/>
    <cellStyle name="Normal 3 69 13" xfId="5979" xr:uid="{00000000-0005-0000-0000-000087350000}"/>
    <cellStyle name="Normal 3 69 13 2" xfId="14109" xr:uid="{00000000-0005-0000-0000-000088350000}"/>
    <cellStyle name="Normal 3 69 14" xfId="12628" xr:uid="{00000000-0005-0000-0000-000089350000}"/>
    <cellStyle name="Normal 3 69 14 2" xfId="24834" xr:uid="{00000000-0005-0000-0000-00008A350000}"/>
    <cellStyle name="Normal 3 69 15" xfId="13501" xr:uid="{00000000-0005-0000-0000-00008B350000}"/>
    <cellStyle name="Normal 3 69 2" xfId="4118" xr:uid="{00000000-0005-0000-0000-00008C350000}"/>
    <cellStyle name="Normal 3 69 2 2" xfId="12629" xr:uid="{00000000-0005-0000-0000-00008D350000}"/>
    <cellStyle name="Normal 3 69 2 2 2" xfId="17521" xr:uid="{00000000-0005-0000-0000-00008E350000}"/>
    <cellStyle name="Normal 3 69 3" xfId="4119" xr:uid="{00000000-0005-0000-0000-00008F350000}"/>
    <cellStyle name="Normal 3 69 3 2" xfId="12630" xr:uid="{00000000-0005-0000-0000-000090350000}"/>
    <cellStyle name="Normal 3 69 3 2 2" xfId="17522" xr:uid="{00000000-0005-0000-0000-000091350000}"/>
    <cellStyle name="Normal 3 69 4" xfId="4120" xr:uid="{00000000-0005-0000-0000-000092350000}"/>
    <cellStyle name="Normal 3 69 4 2" xfId="12631" xr:uid="{00000000-0005-0000-0000-000093350000}"/>
    <cellStyle name="Normal 3 69 5" xfId="4121" xr:uid="{00000000-0005-0000-0000-000094350000}"/>
    <cellStyle name="Normal 3 69 5 2" xfId="12632" xr:uid="{00000000-0005-0000-0000-000095350000}"/>
    <cellStyle name="Normal 3 69 6" xfId="4122" xr:uid="{00000000-0005-0000-0000-000096350000}"/>
    <cellStyle name="Normal 3 69 6 2" xfId="12633" xr:uid="{00000000-0005-0000-0000-000097350000}"/>
    <cellStyle name="Normal 3 69 7" xfId="4123" xr:uid="{00000000-0005-0000-0000-000098350000}"/>
    <cellStyle name="Normal 3 69 7 2" xfId="12634" xr:uid="{00000000-0005-0000-0000-000099350000}"/>
    <cellStyle name="Normal 3 69 8" xfId="4124" xr:uid="{00000000-0005-0000-0000-00009A350000}"/>
    <cellStyle name="Normal 3 69 8 2" xfId="12635" xr:uid="{00000000-0005-0000-0000-00009B350000}"/>
    <cellStyle name="Normal 3 69 9" xfId="4125" xr:uid="{00000000-0005-0000-0000-00009C350000}"/>
    <cellStyle name="Normal 3 69 9 2" xfId="12636" xr:uid="{00000000-0005-0000-0000-00009D350000}"/>
    <cellStyle name="Normal 3 7" xfId="4126" xr:uid="{00000000-0005-0000-0000-00009E350000}"/>
    <cellStyle name="Normal 3 7 10" xfId="4127" xr:uid="{00000000-0005-0000-0000-00009F350000}"/>
    <cellStyle name="Normal 3 7 10 2" xfId="12637" xr:uid="{00000000-0005-0000-0000-0000A0350000}"/>
    <cellStyle name="Normal 3 7 11" xfId="4128" xr:uid="{00000000-0005-0000-0000-0000A1350000}"/>
    <cellStyle name="Normal 3 7 11 2" xfId="12638" xr:uid="{00000000-0005-0000-0000-0000A2350000}"/>
    <cellStyle name="Normal 3 7 12" xfId="4129" xr:uid="{00000000-0005-0000-0000-0000A3350000}"/>
    <cellStyle name="Normal 3 7 13" xfId="4130" xr:uid="{00000000-0005-0000-0000-0000A4350000}"/>
    <cellStyle name="Normal 3 7 14" xfId="5980" xr:uid="{00000000-0005-0000-0000-0000A5350000}"/>
    <cellStyle name="Normal 3 7 14 2" xfId="14110" xr:uid="{00000000-0005-0000-0000-0000A6350000}"/>
    <cellStyle name="Normal 3 7 15" xfId="13502" xr:uid="{00000000-0005-0000-0000-0000A7350000}"/>
    <cellStyle name="Normal 3 7 15 2" xfId="24835" xr:uid="{00000000-0005-0000-0000-0000A8350000}"/>
    <cellStyle name="Normal 3 7 2" xfId="4131" xr:uid="{00000000-0005-0000-0000-0000A9350000}"/>
    <cellStyle name="Normal 3 7 2 2" xfId="4132" xr:uid="{00000000-0005-0000-0000-0000AA350000}"/>
    <cellStyle name="Normal 3 7 2 2 2" xfId="12640" xr:uid="{00000000-0005-0000-0000-0000AB350000}"/>
    <cellStyle name="Normal 3 7 2 3" xfId="4133" xr:uid="{00000000-0005-0000-0000-0000AC350000}"/>
    <cellStyle name="Normal 3 7 2 3 2" xfId="12641" xr:uid="{00000000-0005-0000-0000-0000AD350000}"/>
    <cellStyle name="Normal 3 7 2 4" xfId="12639" xr:uid="{00000000-0005-0000-0000-0000AE350000}"/>
    <cellStyle name="Normal 3 7 3" xfId="4134" xr:uid="{00000000-0005-0000-0000-0000AF350000}"/>
    <cellStyle name="Normal 3 7 3 2" xfId="12642" xr:uid="{00000000-0005-0000-0000-0000B0350000}"/>
    <cellStyle name="Normal 3 7 4" xfId="4135" xr:uid="{00000000-0005-0000-0000-0000B1350000}"/>
    <cellStyle name="Normal 3 7 4 2" xfId="12643" xr:uid="{00000000-0005-0000-0000-0000B2350000}"/>
    <cellStyle name="Normal 3 7 5" xfId="4136" xr:uid="{00000000-0005-0000-0000-0000B3350000}"/>
    <cellStyle name="Normal 3 7 5 2" xfId="12644" xr:uid="{00000000-0005-0000-0000-0000B4350000}"/>
    <cellStyle name="Normal 3 7 6" xfId="4137" xr:uid="{00000000-0005-0000-0000-0000B5350000}"/>
    <cellStyle name="Normal 3 7 6 2" xfId="12645" xr:uid="{00000000-0005-0000-0000-0000B6350000}"/>
    <cellStyle name="Normal 3 7 7" xfId="4138" xr:uid="{00000000-0005-0000-0000-0000B7350000}"/>
    <cellStyle name="Normal 3 7 7 2" xfId="12646" xr:uid="{00000000-0005-0000-0000-0000B8350000}"/>
    <cellStyle name="Normal 3 7 8" xfId="4139" xr:uid="{00000000-0005-0000-0000-0000B9350000}"/>
    <cellStyle name="Normal 3 7 8 2" xfId="12647" xr:uid="{00000000-0005-0000-0000-0000BA350000}"/>
    <cellStyle name="Normal 3 7 9" xfId="4140" xr:uid="{00000000-0005-0000-0000-0000BB350000}"/>
    <cellStyle name="Normal 3 7 9 2" xfId="12648" xr:uid="{00000000-0005-0000-0000-0000BC350000}"/>
    <cellStyle name="Normal 3 70" xfId="4141" xr:uid="{00000000-0005-0000-0000-0000BD350000}"/>
    <cellStyle name="Normal 3 70 10" xfId="4142" xr:uid="{00000000-0005-0000-0000-0000BE350000}"/>
    <cellStyle name="Normal 3 70 11" xfId="4143" xr:uid="{00000000-0005-0000-0000-0000BF350000}"/>
    <cellStyle name="Normal 3 70 12" xfId="4144" xr:uid="{00000000-0005-0000-0000-0000C0350000}"/>
    <cellStyle name="Normal 3 70 13" xfId="5981" xr:uid="{00000000-0005-0000-0000-0000C1350000}"/>
    <cellStyle name="Normal 3 70 13 2" xfId="14111" xr:uid="{00000000-0005-0000-0000-0000C2350000}"/>
    <cellStyle name="Normal 3 70 14" xfId="12649" xr:uid="{00000000-0005-0000-0000-0000C3350000}"/>
    <cellStyle name="Normal 3 70 14 2" xfId="24836" xr:uid="{00000000-0005-0000-0000-0000C4350000}"/>
    <cellStyle name="Normal 3 70 15" xfId="13503" xr:uid="{00000000-0005-0000-0000-0000C5350000}"/>
    <cellStyle name="Normal 3 70 2" xfId="4145" xr:uid="{00000000-0005-0000-0000-0000C6350000}"/>
    <cellStyle name="Normal 3 70 2 2" xfId="12650" xr:uid="{00000000-0005-0000-0000-0000C7350000}"/>
    <cellStyle name="Normal 3 70 2 2 2" xfId="17523" xr:uid="{00000000-0005-0000-0000-0000C8350000}"/>
    <cellStyle name="Normal 3 70 3" xfId="4146" xr:uid="{00000000-0005-0000-0000-0000C9350000}"/>
    <cellStyle name="Normal 3 70 3 2" xfId="12651" xr:uid="{00000000-0005-0000-0000-0000CA350000}"/>
    <cellStyle name="Normal 3 70 3 2 2" xfId="17524" xr:uid="{00000000-0005-0000-0000-0000CB350000}"/>
    <cellStyle name="Normal 3 70 4" xfId="4147" xr:uid="{00000000-0005-0000-0000-0000CC350000}"/>
    <cellStyle name="Normal 3 70 4 2" xfId="12652" xr:uid="{00000000-0005-0000-0000-0000CD350000}"/>
    <cellStyle name="Normal 3 70 5" xfId="4148" xr:uid="{00000000-0005-0000-0000-0000CE350000}"/>
    <cellStyle name="Normal 3 70 5 2" xfId="12653" xr:uid="{00000000-0005-0000-0000-0000CF350000}"/>
    <cellStyle name="Normal 3 70 6" xfId="4149" xr:uid="{00000000-0005-0000-0000-0000D0350000}"/>
    <cellStyle name="Normal 3 70 6 2" xfId="12654" xr:uid="{00000000-0005-0000-0000-0000D1350000}"/>
    <cellStyle name="Normal 3 70 7" xfId="4150" xr:uid="{00000000-0005-0000-0000-0000D2350000}"/>
    <cellStyle name="Normal 3 70 7 2" xfId="12655" xr:uid="{00000000-0005-0000-0000-0000D3350000}"/>
    <cellStyle name="Normal 3 70 8" xfId="4151" xr:uid="{00000000-0005-0000-0000-0000D4350000}"/>
    <cellStyle name="Normal 3 70 8 2" xfId="12656" xr:uid="{00000000-0005-0000-0000-0000D5350000}"/>
    <cellStyle name="Normal 3 70 9" xfId="4152" xr:uid="{00000000-0005-0000-0000-0000D6350000}"/>
    <cellStyle name="Normal 3 70 9 2" xfId="12657" xr:uid="{00000000-0005-0000-0000-0000D7350000}"/>
    <cellStyle name="Normal 3 71" xfId="4153" xr:uid="{00000000-0005-0000-0000-0000D8350000}"/>
    <cellStyle name="Normal 3 71 10" xfId="4154" xr:uid="{00000000-0005-0000-0000-0000D9350000}"/>
    <cellStyle name="Normal 3 71 11" xfId="4155" xr:uid="{00000000-0005-0000-0000-0000DA350000}"/>
    <cellStyle name="Normal 3 71 12" xfId="4156" xr:uid="{00000000-0005-0000-0000-0000DB350000}"/>
    <cellStyle name="Normal 3 71 13" xfId="5982" xr:uid="{00000000-0005-0000-0000-0000DC350000}"/>
    <cellStyle name="Normal 3 71 13 2" xfId="14112" xr:uid="{00000000-0005-0000-0000-0000DD350000}"/>
    <cellStyle name="Normal 3 71 14" xfId="12658" xr:uid="{00000000-0005-0000-0000-0000DE350000}"/>
    <cellStyle name="Normal 3 71 14 2" xfId="24837" xr:uid="{00000000-0005-0000-0000-0000DF350000}"/>
    <cellStyle name="Normal 3 71 15" xfId="13504" xr:uid="{00000000-0005-0000-0000-0000E0350000}"/>
    <cellStyle name="Normal 3 71 2" xfId="4157" xr:uid="{00000000-0005-0000-0000-0000E1350000}"/>
    <cellStyle name="Normal 3 71 2 2" xfId="12659" xr:uid="{00000000-0005-0000-0000-0000E2350000}"/>
    <cellStyle name="Normal 3 71 2 2 2" xfId="17525" xr:uid="{00000000-0005-0000-0000-0000E3350000}"/>
    <cellStyle name="Normal 3 71 3" xfId="4158" xr:uid="{00000000-0005-0000-0000-0000E4350000}"/>
    <cellStyle name="Normal 3 71 3 2" xfId="12660" xr:uid="{00000000-0005-0000-0000-0000E5350000}"/>
    <cellStyle name="Normal 3 71 3 2 2" xfId="17526" xr:uid="{00000000-0005-0000-0000-0000E6350000}"/>
    <cellStyle name="Normal 3 71 4" xfId="4159" xr:uid="{00000000-0005-0000-0000-0000E7350000}"/>
    <cellStyle name="Normal 3 71 4 2" xfId="12661" xr:uid="{00000000-0005-0000-0000-0000E8350000}"/>
    <cellStyle name="Normal 3 71 5" xfId="4160" xr:uid="{00000000-0005-0000-0000-0000E9350000}"/>
    <cellStyle name="Normal 3 71 5 2" xfId="12662" xr:uid="{00000000-0005-0000-0000-0000EA350000}"/>
    <cellStyle name="Normal 3 71 6" xfId="4161" xr:uid="{00000000-0005-0000-0000-0000EB350000}"/>
    <cellStyle name="Normal 3 71 6 2" xfId="12663" xr:uid="{00000000-0005-0000-0000-0000EC350000}"/>
    <cellStyle name="Normal 3 71 7" xfId="4162" xr:uid="{00000000-0005-0000-0000-0000ED350000}"/>
    <cellStyle name="Normal 3 71 7 2" xfId="12664" xr:uid="{00000000-0005-0000-0000-0000EE350000}"/>
    <cellStyle name="Normal 3 71 8" xfId="4163" xr:uid="{00000000-0005-0000-0000-0000EF350000}"/>
    <cellStyle name="Normal 3 71 8 2" xfId="12665" xr:uid="{00000000-0005-0000-0000-0000F0350000}"/>
    <cellStyle name="Normal 3 71 9" xfId="4164" xr:uid="{00000000-0005-0000-0000-0000F1350000}"/>
    <cellStyle name="Normal 3 71 9 2" xfId="12666" xr:uid="{00000000-0005-0000-0000-0000F2350000}"/>
    <cellStyle name="Normal 3 72" xfId="4165" xr:uid="{00000000-0005-0000-0000-0000F3350000}"/>
    <cellStyle name="Normal 3 72 10" xfId="4166" xr:uid="{00000000-0005-0000-0000-0000F4350000}"/>
    <cellStyle name="Normal 3 72 11" xfId="4167" xr:uid="{00000000-0005-0000-0000-0000F5350000}"/>
    <cellStyle name="Normal 3 72 12" xfId="4168" xr:uid="{00000000-0005-0000-0000-0000F6350000}"/>
    <cellStyle name="Normal 3 72 13" xfId="5983" xr:uid="{00000000-0005-0000-0000-0000F7350000}"/>
    <cellStyle name="Normal 3 72 13 2" xfId="14114" xr:uid="{00000000-0005-0000-0000-0000F8350000}"/>
    <cellStyle name="Normal 3 72 14" xfId="12667" xr:uid="{00000000-0005-0000-0000-0000F9350000}"/>
    <cellStyle name="Normal 3 72 14 2" xfId="24838" xr:uid="{00000000-0005-0000-0000-0000FA350000}"/>
    <cellStyle name="Normal 3 72 15" xfId="13505" xr:uid="{00000000-0005-0000-0000-0000FB350000}"/>
    <cellStyle name="Normal 3 72 2" xfId="4169" xr:uid="{00000000-0005-0000-0000-0000FC350000}"/>
    <cellStyle name="Normal 3 72 2 2" xfId="12668" xr:uid="{00000000-0005-0000-0000-0000FD350000}"/>
    <cellStyle name="Normal 3 72 2 2 2" xfId="17527" xr:uid="{00000000-0005-0000-0000-0000FE350000}"/>
    <cellStyle name="Normal 3 72 3" xfId="4170" xr:uid="{00000000-0005-0000-0000-0000FF350000}"/>
    <cellStyle name="Normal 3 72 3 2" xfId="12669" xr:uid="{00000000-0005-0000-0000-000000360000}"/>
    <cellStyle name="Normal 3 72 3 2 2" xfId="17528" xr:uid="{00000000-0005-0000-0000-000001360000}"/>
    <cellStyle name="Normal 3 72 4" xfId="4171" xr:uid="{00000000-0005-0000-0000-000002360000}"/>
    <cellStyle name="Normal 3 72 4 2" xfId="12670" xr:uid="{00000000-0005-0000-0000-000003360000}"/>
    <cellStyle name="Normal 3 72 5" xfId="4172" xr:uid="{00000000-0005-0000-0000-000004360000}"/>
    <cellStyle name="Normal 3 72 5 2" xfId="12671" xr:uid="{00000000-0005-0000-0000-000005360000}"/>
    <cellStyle name="Normal 3 72 6" xfId="4173" xr:uid="{00000000-0005-0000-0000-000006360000}"/>
    <cellStyle name="Normal 3 72 6 2" xfId="12672" xr:uid="{00000000-0005-0000-0000-000007360000}"/>
    <cellStyle name="Normal 3 72 7" xfId="4174" xr:uid="{00000000-0005-0000-0000-000008360000}"/>
    <cellStyle name="Normal 3 72 7 2" xfId="12673" xr:uid="{00000000-0005-0000-0000-000009360000}"/>
    <cellStyle name="Normal 3 72 8" xfId="4175" xr:uid="{00000000-0005-0000-0000-00000A360000}"/>
    <cellStyle name="Normal 3 72 8 2" xfId="12674" xr:uid="{00000000-0005-0000-0000-00000B360000}"/>
    <cellStyle name="Normal 3 72 9" xfId="4176" xr:uid="{00000000-0005-0000-0000-00000C360000}"/>
    <cellStyle name="Normal 3 72 9 2" xfId="12675" xr:uid="{00000000-0005-0000-0000-00000D360000}"/>
    <cellStyle name="Normal 3 73" xfId="4177" xr:uid="{00000000-0005-0000-0000-00000E360000}"/>
    <cellStyle name="Normal 3 73 10" xfId="4178" xr:uid="{00000000-0005-0000-0000-00000F360000}"/>
    <cellStyle name="Normal 3 73 11" xfId="4179" xr:uid="{00000000-0005-0000-0000-000010360000}"/>
    <cellStyle name="Normal 3 73 12" xfId="4180" xr:uid="{00000000-0005-0000-0000-000011360000}"/>
    <cellStyle name="Normal 3 73 13" xfId="5984" xr:uid="{00000000-0005-0000-0000-000012360000}"/>
    <cellStyle name="Normal 3 73 13 2" xfId="14115" xr:uid="{00000000-0005-0000-0000-000013360000}"/>
    <cellStyle name="Normal 3 73 14" xfId="12676" xr:uid="{00000000-0005-0000-0000-000014360000}"/>
    <cellStyle name="Normal 3 73 14 2" xfId="24839" xr:uid="{00000000-0005-0000-0000-000015360000}"/>
    <cellStyle name="Normal 3 73 15" xfId="13506" xr:uid="{00000000-0005-0000-0000-000016360000}"/>
    <cellStyle name="Normal 3 73 2" xfId="4181" xr:uid="{00000000-0005-0000-0000-000017360000}"/>
    <cellStyle name="Normal 3 73 2 2" xfId="12677" xr:uid="{00000000-0005-0000-0000-000018360000}"/>
    <cellStyle name="Normal 3 73 2 2 2" xfId="17529" xr:uid="{00000000-0005-0000-0000-000019360000}"/>
    <cellStyle name="Normal 3 73 3" xfId="4182" xr:uid="{00000000-0005-0000-0000-00001A360000}"/>
    <cellStyle name="Normal 3 73 3 2" xfId="12678" xr:uid="{00000000-0005-0000-0000-00001B360000}"/>
    <cellStyle name="Normal 3 73 3 2 2" xfId="17530" xr:uid="{00000000-0005-0000-0000-00001C360000}"/>
    <cellStyle name="Normal 3 73 4" xfId="4183" xr:uid="{00000000-0005-0000-0000-00001D360000}"/>
    <cellStyle name="Normal 3 73 4 2" xfId="12679" xr:uid="{00000000-0005-0000-0000-00001E360000}"/>
    <cellStyle name="Normal 3 73 5" xfId="4184" xr:uid="{00000000-0005-0000-0000-00001F360000}"/>
    <cellStyle name="Normal 3 73 5 2" xfId="12680" xr:uid="{00000000-0005-0000-0000-000020360000}"/>
    <cellStyle name="Normal 3 73 6" xfId="4185" xr:uid="{00000000-0005-0000-0000-000021360000}"/>
    <cellStyle name="Normal 3 73 6 2" xfId="12681" xr:uid="{00000000-0005-0000-0000-000022360000}"/>
    <cellStyle name="Normal 3 73 7" xfId="4186" xr:uid="{00000000-0005-0000-0000-000023360000}"/>
    <cellStyle name="Normal 3 73 7 2" xfId="12682" xr:uid="{00000000-0005-0000-0000-000024360000}"/>
    <cellStyle name="Normal 3 73 8" xfId="4187" xr:uid="{00000000-0005-0000-0000-000025360000}"/>
    <cellStyle name="Normal 3 73 8 2" xfId="12683" xr:uid="{00000000-0005-0000-0000-000026360000}"/>
    <cellStyle name="Normal 3 73 9" xfId="4188" xr:uid="{00000000-0005-0000-0000-000027360000}"/>
    <cellStyle name="Normal 3 73 9 2" xfId="12684" xr:uid="{00000000-0005-0000-0000-000028360000}"/>
    <cellStyle name="Normal 3 74" xfId="4189" xr:uid="{00000000-0005-0000-0000-000029360000}"/>
    <cellStyle name="Normal 3 74 10" xfId="4190" xr:uid="{00000000-0005-0000-0000-00002A360000}"/>
    <cellStyle name="Normal 3 74 10 2" xfId="13362" xr:uid="{00000000-0005-0000-0000-00002B360000}"/>
    <cellStyle name="Normal 3 74 10 2 2" xfId="13968" xr:uid="{00000000-0005-0000-0000-00002C360000}"/>
    <cellStyle name="Normal 3 74 10 2 3" xfId="14022" xr:uid="{00000000-0005-0000-0000-00002D360000}"/>
    <cellStyle name="Normal 3 74 10 2 4" xfId="24571" xr:uid="{00000000-0005-0000-0000-00002E360000}"/>
    <cellStyle name="Normal 3 74 10 2 5" xfId="24738" xr:uid="{00000000-0005-0000-0000-00002F360000}"/>
    <cellStyle name="Normal 3 74 11" xfId="4191" xr:uid="{00000000-0005-0000-0000-000030360000}"/>
    <cellStyle name="Normal 3 74 11 2" xfId="24714" xr:uid="{00000000-0005-0000-0000-000031360000}"/>
    <cellStyle name="Normal 3 74 12" xfId="4192" xr:uid="{00000000-0005-0000-0000-000032360000}"/>
    <cellStyle name="Normal 3 74 13" xfId="5985" xr:uid="{00000000-0005-0000-0000-000033360000}"/>
    <cellStyle name="Normal 3 74 13 2" xfId="14116" xr:uid="{00000000-0005-0000-0000-000034360000}"/>
    <cellStyle name="Normal 3 74 14" xfId="12685" xr:uid="{00000000-0005-0000-0000-000035360000}"/>
    <cellStyle name="Normal 3 74 14 2" xfId="13964" xr:uid="{00000000-0005-0000-0000-000036360000}"/>
    <cellStyle name="Normal 3 74 14 3" xfId="14018" xr:uid="{00000000-0005-0000-0000-000037360000}"/>
    <cellStyle name="Normal 3 74 14 4" xfId="24564" xr:uid="{00000000-0005-0000-0000-000038360000}"/>
    <cellStyle name="Normal 3 74 14 5" xfId="24730" xr:uid="{00000000-0005-0000-0000-000039360000}"/>
    <cellStyle name="Normal 3 74 14 6" xfId="24840" xr:uid="{00000000-0005-0000-0000-00003A360000}"/>
    <cellStyle name="Normal 3 74 15" xfId="13507" xr:uid="{00000000-0005-0000-0000-00003B360000}"/>
    <cellStyle name="Normal 3 74 2" xfId="4193" xr:uid="{00000000-0005-0000-0000-00003C360000}"/>
    <cellStyle name="Normal 3 74 2 2" xfId="8883" xr:uid="{00000000-0005-0000-0000-00003D360000}"/>
    <cellStyle name="Normal 3 74 2 2 2" xfId="13850" xr:uid="{00000000-0005-0000-0000-00003E360000}"/>
    <cellStyle name="Normal 3 74 2 2 2 2" xfId="18752" xr:uid="{00000000-0005-0000-0000-00003F360000}"/>
    <cellStyle name="Normal 3 74 2 2 2 2 2" xfId="25181" xr:uid="{00000000-0005-0000-0000-000040360000}"/>
    <cellStyle name="Normal 3 74 2 2 2 2 3" xfId="25290" xr:uid="{00000000-0005-0000-0000-000041360000}"/>
    <cellStyle name="Normal 3 74 2 2 2 3" xfId="25149" xr:uid="{00000000-0005-0000-0000-000042360000}"/>
    <cellStyle name="Normal 3 74 2 2 2 4" xfId="25271" xr:uid="{00000000-0005-0000-0000-000043360000}"/>
    <cellStyle name="Normal 3 74 2 2 3" xfId="14005" xr:uid="{00000000-0005-0000-0000-000044360000}"/>
    <cellStyle name="Normal 3 74 2 2 3 2" xfId="25172" xr:uid="{00000000-0005-0000-0000-000045360000}"/>
    <cellStyle name="Normal 3 74 2 2 3 3" xfId="25281" xr:uid="{00000000-0005-0000-0000-000046360000}"/>
    <cellStyle name="Normal 3 74 2 2 4" xfId="14542" xr:uid="{00000000-0005-0000-0000-000047360000}"/>
    <cellStyle name="Normal 3 74 2 2 5" xfId="21218" xr:uid="{00000000-0005-0000-0000-000048360000}"/>
    <cellStyle name="Normal 3 74 2 2 6" xfId="24702" xr:uid="{00000000-0005-0000-0000-000049360000}"/>
    <cellStyle name="Normal 3 74 2 2 7" xfId="25053" xr:uid="{00000000-0005-0000-0000-00004A360000}"/>
    <cellStyle name="Normal 3 74 2 2 8" xfId="25237" xr:uid="{00000000-0005-0000-0000-00004B360000}"/>
    <cellStyle name="Normal 3 74 2 3" xfId="12496" xr:uid="{00000000-0005-0000-0000-00004C360000}"/>
    <cellStyle name="Normal 3 74 2 3 2" xfId="13942" xr:uid="{00000000-0005-0000-0000-00004D360000}"/>
    <cellStyle name="Normal 3 74 2 3 2 2" xfId="25185" xr:uid="{00000000-0005-0000-0000-00004E360000}"/>
    <cellStyle name="Normal 3 74 2 3 2 3" xfId="25294" xr:uid="{00000000-0005-0000-0000-00004F360000}"/>
    <cellStyle name="Normal 3 74 2 3 3" xfId="14014" xr:uid="{00000000-0005-0000-0000-000050360000}"/>
    <cellStyle name="Normal 3 74 2 3 4" xfId="18756" xr:uid="{00000000-0005-0000-0000-000051360000}"/>
    <cellStyle name="Normal 3 74 2 3 5" xfId="24559" xr:uid="{00000000-0005-0000-0000-000052360000}"/>
    <cellStyle name="Normal 3 74 2 3 6" xfId="24726" xr:uid="{00000000-0005-0000-0000-000053360000}"/>
    <cellStyle name="Normal 3 74 2 3 7" xfId="25153" xr:uid="{00000000-0005-0000-0000-000054360000}"/>
    <cellStyle name="Normal 3 74 2 3 8" xfId="25275" xr:uid="{00000000-0005-0000-0000-000055360000}"/>
    <cellStyle name="Normal 3 74 2 4" xfId="12686" xr:uid="{00000000-0005-0000-0000-000056360000}"/>
    <cellStyle name="Normal 3 74 2 4 2" xfId="17531" xr:uid="{00000000-0005-0000-0000-000057360000}"/>
    <cellStyle name="Normal 3 74 2 4 2 2" xfId="25179" xr:uid="{00000000-0005-0000-0000-000058360000}"/>
    <cellStyle name="Normal 3 74 2 4 2 3" xfId="25288" xr:uid="{00000000-0005-0000-0000-000059360000}"/>
    <cellStyle name="Normal 3 74 2 4 3" xfId="25125" xr:uid="{00000000-0005-0000-0000-00005A360000}"/>
    <cellStyle name="Normal 3 74 2 4 4" xfId="25258" xr:uid="{00000000-0005-0000-0000-00005B360000}"/>
    <cellStyle name="Normal 3 74 3" xfId="4194" xr:uid="{00000000-0005-0000-0000-00005C360000}"/>
    <cellStyle name="Normal 3 74 3 2" xfId="8884" xr:uid="{00000000-0005-0000-0000-00005D360000}"/>
    <cellStyle name="Normal 3 74 3 2 2" xfId="13368" xr:uid="{00000000-0005-0000-0000-00005E360000}"/>
    <cellStyle name="Normal 3 74 3 2 2 2" xfId="13970" xr:uid="{00000000-0005-0000-0000-00005F360000}"/>
    <cellStyle name="Normal 3 74 3 2 2 2 2" xfId="25182" xr:uid="{00000000-0005-0000-0000-000060360000}"/>
    <cellStyle name="Normal 3 74 3 2 2 2 3" xfId="25291" xr:uid="{00000000-0005-0000-0000-000061360000}"/>
    <cellStyle name="Normal 3 74 3 2 2 3" xfId="14024" xr:uid="{00000000-0005-0000-0000-000062360000}"/>
    <cellStyle name="Normal 3 74 3 2 2 4" xfId="18753" xr:uid="{00000000-0005-0000-0000-000063360000}"/>
    <cellStyle name="Normal 3 74 3 2 2 5" xfId="24573" xr:uid="{00000000-0005-0000-0000-000064360000}"/>
    <cellStyle name="Normal 3 74 3 2 2 6" xfId="24740" xr:uid="{00000000-0005-0000-0000-000065360000}"/>
    <cellStyle name="Normal 3 74 3 2 2 7" xfId="25150" xr:uid="{00000000-0005-0000-0000-000066360000}"/>
    <cellStyle name="Normal 3 74 3 2 2 8" xfId="25272" xr:uid="{00000000-0005-0000-0000-000067360000}"/>
    <cellStyle name="Normal 3 74 3 2 3" xfId="13851" xr:uid="{00000000-0005-0000-0000-000068360000}"/>
    <cellStyle name="Normal 3 74 3 2 3 2" xfId="25177" xr:uid="{00000000-0005-0000-0000-000069360000}"/>
    <cellStyle name="Normal 3 74 3 2 3 3" xfId="25286" xr:uid="{00000000-0005-0000-0000-00006A360000}"/>
    <cellStyle name="Normal 3 74 3 2 4" xfId="14006" xr:uid="{00000000-0005-0000-0000-00006B360000}"/>
    <cellStyle name="Normal 3 74 3 2 5" xfId="16807" xr:uid="{00000000-0005-0000-0000-00006C360000}"/>
    <cellStyle name="Normal 3 74 3 2 6" xfId="21219" xr:uid="{00000000-0005-0000-0000-00006D360000}"/>
    <cellStyle name="Normal 3 74 3 2 7" xfId="24703" xr:uid="{00000000-0005-0000-0000-00006E360000}"/>
    <cellStyle name="Normal 3 74 3 2 8" xfId="25113" xr:uid="{00000000-0005-0000-0000-00006F360000}"/>
    <cellStyle name="Normal 3 74 3 2 9" xfId="25254" xr:uid="{00000000-0005-0000-0000-000070360000}"/>
    <cellStyle name="Normal 3 74 3 3" xfId="12497" xr:uid="{00000000-0005-0000-0000-000071360000}"/>
    <cellStyle name="Normal 3 74 3 3 2" xfId="13943" xr:uid="{00000000-0005-0000-0000-000072360000}"/>
    <cellStyle name="Normal 3 74 3 3 2 2" xfId="25186" xr:uid="{00000000-0005-0000-0000-000073360000}"/>
    <cellStyle name="Normal 3 74 3 3 2 3" xfId="25295" xr:uid="{00000000-0005-0000-0000-000074360000}"/>
    <cellStyle name="Normal 3 74 3 3 3" xfId="14015" xr:uid="{00000000-0005-0000-0000-000075360000}"/>
    <cellStyle name="Normal 3 74 3 3 4" xfId="18757" xr:uid="{00000000-0005-0000-0000-000076360000}"/>
    <cellStyle name="Normal 3 74 3 3 5" xfId="24560" xr:uid="{00000000-0005-0000-0000-000077360000}"/>
    <cellStyle name="Normal 3 74 3 3 6" xfId="24727" xr:uid="{00000000-0005-0000-0000-000078360000}"/>
    <cellStyle name="Normal 3 74 3 3 7" xfId="25154" xr:uid="{00000000-0005-0000-0000-000079360000}"/>
    <cellStyle name="Normal 3 74 3 3 8" xfId="25276" xr:uid="{00000000-0005-0000-0000-00007A360000}"/>
    <cellStyle name="Normal 3 74 3 4" xfId="12687" xr:uid="{00000000-0005-0000-0000-00007B360000}"/>
    <cellStyle name="Normal 3 74 3 4 2" xfId="17532" xr:uid="{00000000-0005-0000-0000-00007C360000}"/>
    <cellStyle name="Normal 3 74 3 4 2 2" xfId="25180" xr:uid="{00000000-0005-0000-0000-00007D360000}"/>
    <cellStyle name="Normal 3 74 3 4 2 3" xfId="25289" xr:uid="{00000000-0005-0000-0000-00007E360000}"/>
    <cellStyle name="Normal 3 74 3 4 3" xfId="25126" xr:uid="{00000000-0005-0000-0000-00007F360000}"/>
    <cellStyle name="Normal 3 74 3 4 4" xfId="25259" xr:uid="{00000000-0005-0000-0000-000080360000}"/>
    <cellStyle name="Normal 3 74 4" xfId="4195" xr:uid="{00000000-0005-0000-0000-000081360000}"/>
    <cellStyle name="Normal 3 74 4 2" xfId="8885" xr:uid="{00000000-0005-0000-0000-000082360000}"/>
    <cellStyle name="Normal 3 74 4 2 2" xfId="13852" xr:uid="{00000000-0005-0000-0000-000083360000}"/>
    <cellStyle name="Normal 3 74 4 2 3" xfId="14007" xr:uid="{00000000-0005-0000-0000-000084360000}"/>
    <cellStyle name="Normal 3 74 4 2 4" xfId="21220" xr:uid="{00000000-0005-0000-0000-000085360000}"/>
    <cellStyle name="Normal 3 74 4 2 5" xfId="24704" xr:uid="{00000000-0005-0000-0000-000086360000}"/>
    <cellStyle name="Normal 3 74 4 3" xfId="12498" xr:uid="{00000000-0005-0000-0000-000087360000}"/>
    <cellStyle name="Normal 3 74 4 3 2" xfId="13944" xr:uid="{00000000-0005-0000-0000-000088360000}"/>
    <cellStyle name="Normal 3 74 4 3 3" xfId="14016" xr:uid="{00000000-0005-0000-0000-000089360000}"/>
    <cellStyle name="Normal 3 74 4 3 4" xfId="24561" xr:uid="{00000000-0005-0000-0000-00008A360000}"/>
    <cellStyle name="Normal 3 74 4 3 5" xfId="24728" xr:uid="{00000000-0005-0000-0000-00008B360000}"/>
    <cellStyle name="Normal 3 74 4 4" xfId="12688" xr:uid="{00000000-0005-0000-0000-00008C360000}"/>
    <cellStyle name="Normal 3 74 4 5" xfId="25310" xr:uid="{00000000-0005-0000-0000-00008D360000}"/>
    <cellStyle name="Normal 3 74 5" xfId="4196" xr:uid="{00000000-0005-0000-0000-00008E360000}"/>
    <cellStyle name="Normal 3 74 5 2" xfId="8886" xr:uid="{00000000-0005-0000-0000-00008F360000}"/>
    <cellStyle name="Normal 3 74 5 2 2" xfId="13853" xr:uid="{00000000-0005-0000-0000-000090360000}"/>
    <cellStyle name="Normal 3 74 5 2 3" xfId="14008" xr:uid="{00000000-0005-0000-0000-000091360000}"/>
    <cellStyle name="Normal 3 74 5 2 4" xfId="21221" xr:uid="{00000000-0005-0000-0000-000092360000}"/>
    <cellStyle name="Normal 3 74 5 2 5" xfId="24705" xr:uid="{00000000-0005-0000-0000-000093360000}"/>
    <cellStyle name="Normal 3 74 5 3" xfId="12499" xr:uid="{00000000-0005-0000-0000-000094360000}"/>
    <cellStyle name="Normal 3 74 5 3 2" xfId="13945" xr:uid="{00000000-0005-0000-0000-000095360000}"/>
    <cellStyle name="Normal 3 74 5 3 3" xfId="14017" xr:uid="{00000000-0005-0000-0000-000096360000}"/>
    <cellStyle name="Normal 3 74 5 3 4" xfId="24562" xr:uid="{00000000-0005-0000-0000-000097360000}"/>
    <cellStyle name="Normal 3 74 5 3 5" xfId="24729" xr:uid="{00000000-0005-0000-0000-000098360000}"/>
    <cellStyle name="Normal 3 74 5 4" xfId="12689" xr:uid="{00000000-0005-0000-0000-000099360000}"/>
    <cellStyle name="Normal 3 74 5 5" xfId="25311" xr:uid="{00000000-0005-0000-0000-00009A360000}"/>
    <cellStyle name="Normal 3 74 6" xfId="4197" xr:uid="{00000000-0005-0000-0000-00009B360000}"/>
    <cellStyle name="Normal 3 74 6 2" xfId="12690" xr:uid="{00000000-0005-0000-0000-00009C360000}"/>
    <cellStyle name="Normal 3 74 7" xfId="4198" xr:uid="{00000000-0005-0000-0000-00009D360000}"/>
    <cellStyle name="Normal 3 74 7 2" xfId="12691" xr:uid="{00000000-0005-0000-0000-00009E360000}"/>
    <cellStyle name="Normal 3 74 8" xfId="4199" xr:uid="{00000000-0005-0000-0000-00009F360000}"/>
    <cellStyle name="Normal 3 74 8 2" xfId="12692" xr:uid="{00000000-0005-0000-0000-0000A0360000}"/>
    <cellStyle name="Normal 3 74 9" xfId="4200" xr:uid="{00000000-0005-0000-0000-0000A1360000}"/>
    <cellStyle name="Normal 3 74 9 2" xfId="12693" xr:uid="{00000000-0005-0000-0000-0000A2360000}"/>
    <cellStyle name="Normal 3 75" xfId="4201" xr:uid="{00000000-0005-0000-0000-0000A3360000}"/>
    <cellStyle name="Normal 3 75 10" xfId="4202" xr:uid="{00000000-0005-0000-0000-0000A4360000}"/>
    <cellStyle name="Normal 3 75 10 2" xfId="12695" xr:uid="{00000000-0005-0000-0000-0000A5360000}"/>
    <cellStyle name="Normal 3 75 11" xfId="4203" xr:uid="{00000000-0005-0000-0000-0000A6360000}"/>
    <cellStyle name="Normal 3 75 12" xfId="4204" xr:uid="{00000000-0005-0000-0000-0000A7360000}"/>
    <cellStyle name="Normal 3 75 13" xfId="4205" xr:uid="{00000000-0005-0000-0000-0000A8360000}"/>
    <cellStyle name="Normal 3 75 14" xfId="5986" xr:uid="{00000000-0005-0000-0000-0000A9360000}"/>
    <cellStyle name="Normal 3 75 14 2" xfId="14117" xr:uid="{00000000-0005-0000-0000-0000AA360000}"/>
    <cellStyle name="Normal 3 75 15" xfId="12694" xr:uid="{00000000-0005-0000-0000-0000AB360000}"/>
    <cellStyle name="Normal 3 75 15 2" xfId="24841" xr:uid="{00000000-0005-0000-0000-0000AC360000}"/>
    <cellStyle name="Normal 3 75 16" xfId="13508" xr:uid="{00000000-0005-0000-0000-0000AD360000}"/>
    <cellStyle name="Normal 3 75 2" xfId="4206" xr:uid="{00000000-0005-0000-0000-0000AE360000}"/>
    <cellStyle name="Normal 3 75 2 2" xfId="12696" xr:uid="{00000000-0005-0000-0000-0000AF360000}"/>
    <cellStyle name="Normal 3 75 3" xfId="4207" xr:uid="{00000000-0005-0000-0000-0000B0360000}"/>
    <cellStyle name="Normal 3 75 3 2" xfId="12697" xr:uid="{00000000-0005-0000-0000-0000B1360000}"/>
    <cellStyle name="Normal 3 75 4" xfId="4208" xr:uid="{00000000-0005-0000-0000-0000B2360000}"/>
    <cellStyle name="Normal 3 75 4 2" xfId="12698" xr:uid="{00000000-0005-0000-0000-0000B3360000}"/>
    <cellStyle name="Normal 3 75 5" xfId="4209" xr:uid="{00000000-0005-0000-0000-0000B4360000}"/>
    <cellStyle name="Normal 3 75 5 2" xfId="12699" xr:uid="{00000000-0005-0000-0000-0000B5360000}"/>
    <cellStyle name="Normal 3 75 6" xfId="4210" xr:uid="{00000000-0005-0000-0000-0000B6360000}"/>
    <cellStyle name="Normal 3 75 6 2" xfId="12700" xr:uid="{00000000-0005-0000-0000-0000B7360000}"/>
    <cellStyle name="Normal 3 75 7" xfId="4211" xr:uid="{00000000-0005-0000-0000-0000B8360000}"/>
    <cellStyle name="Normal 3 75 7 2" xfId="12701" xr:uid="{00000000-0005-0000-0000-0000B9360000}"/>
    <cellStyle name="Normal 3 75 8" xfId="4212" xr:uid="{00000000-0005-0000-0000-0000BA360000}"/>
    <cellStyle name="Normal 3 75 8 2" xfId="12702" xr:uid="{00000000-0005-0000-0000-0000BB360000}"/>
    <cellStyle name="Normal 3 75 9" xfId="4213" xr:uid="{00000000-0005-0000-0000-0000BC360000}"/>
    <cellStyle name="Normal 3 75 9 2" xfId="12703" xr:uid="{00000000-0005-0000-0000-0000BD360000}"/>
    <cellStyle name="Normal 3 76" xfId="4214" xr:uid="{00000000-0005-0000-0000-0000BE360000}"/>
    <cellStyle name="Normal 3 76 10" xfId="4215" xr:uid="{00000000-0005-0000-0000-0000BF360000}"/>
    <cellStyle name="Normal 3 76 10 2" xfId="12705" xr:uid="{00000000-0005-0000-0000-0000C0360000}"/>
    <cellStyle name="Normal 3 76 11" xfId="4216" xr:uid="{00000000-0005-0000-0000-0000C1360000}"/>
    <cellStyle name="Normal 3 76 12" xfId="4217" xr:uid="{00000000-0005-0000-0000-0000C2360000}"/>
    <cellStyle name="Normal 3 76 13" xfId="4218" xr:uid="{00000000-0005-0000-0000-0000C3360000}"/>
    <cellStyle name="Normal 3 76 14" xfId="5987" xr:uid="{00000000-0005-0000-0000-0000C4360000}"/>
    <cellStyle name="Normal 3 76 14 2" xfId="14118" xr:uid="{00000000-0005-0000-0000-0000C5360000}"/>
    <cellStyle name="Normal 3 76 15" xfId="12704" xr:uid="{00000000-0005-0000-0000-0000C6360000}"/>
    <cellStyle name="Normal 3 76 15 2" xfId="24842" xr:uid="{00000000-0005-0000-0000-0000C7360000}"/>
    <cellStyle name="Normal 3 76 16" xfId="13509" xr:uid="{00000000-0005-0000-0000-0000C8360000}"/>
    <cellStyle name="Normal 3 76 2" xfId="4219" xr:uid="{00000000-0005-0000-0000-0000C9360000}"/>
    <cellStyle name="Normal 3 76 2 2" xfId="12706" xr:uid="{00000000-0005-0000-0000-0000CA360000}"/>
    <cellStyle name="Normal 3 76 3" xfId="4220" xr:uid="{00000000-0005-0000-0000-0000CB360000}"/>
    <cellStyle name="Normal 3 76 3 2" xfId="12707" xr:uid="{00000000-0005-0000-0000-0000CC360000}"/>
    <cellStyle name="Normal 3 76 4" xfId="4221" xr:uid="{00000000-0005-0000-0000-0000CD360000}"/>
    <cellStyle name="Normal 3 76 4 2" xfId="12708" xr:uid="{00000000-0005-0000-0000-0000CE360000}"/>
    <cellStyle name="Normal 3 76 5" xfId="4222" xr:uid="{00000000-0005-0000-0000-0000CF360000}"/>
    <cellStyle name="Normal 3 76 5 2" xfId="12709" xr:uid="{00000000-0005-0000-0000-0000D0360000}"/>
    <cellStyle name="Normal 3 76 6" xfId="4223" xr:uid="{00000000-0005-0000-0000-0000D1360000}"/>
    <cellStyle name="Normal 3 76 6 2" xfId="12710" xr:uid="{00000000-0005-0000-0000-0000D2360000}"/>
    <cellStyle name="Normal 3 76 7" xfId="4224" xr:uid="{00000000-0005-0000-0000-0000D3360000}"/>
    <cellStyle name="Normal 3 76 7 2" xfId="12711" xr:uid="{00000000-0005-0000-0000-0000D4360000}"/>
    <cellStyle name="Normal 3 76 8" xfId="4225" xr:uid="{00000000-0005-0000-0000-0000D5360000}"/>
    <cellStyle name="Normal 3 76 8 2" xfId="12712" xr:uid="{00000000-0005-0000-0000-0000D6360000}"/>
    <cellStyle name="Normal 3 76 9" xfId="4226" xr:uid="{00000000-0005-0000-0000-0000D7360000}"/>
    <cellStyle name="Normal 3 76 9 2" xfId="12713" xr:uid="{00000000-0005-0000-0000-0000D8360000}"/>
    <cellStyle name="Normal 3 77" xfId="4227" xr:uid="{00000000-0005-0000-0000-0000D9360000}"/>
    <cellStyle name="Normal 3 77 2" xfId="4228" xr:uid="{00000000-0005-0000-0000-0000DA360000}"/>
    <cellStyle name="Normal 3 77 2 2" xfId="13359" xr:uid="{00000000-0005-0000-0000-0000DB360000}"/>
    <cellStyle name="Normal 3 77 2 2 2" xfId="16808" xr:uid="{00000000-0005-0000-0000-0000DC360000}"/>
    <cellStyle name="Normal 3 77 2 3" xfId="16809" xr:uid="{00000000-0005-0000-0000-0000DD360000}"/>
    <cellStyle name="Normal 3 77 3" xfId="4229" xr:uid="{00000000-0005-0000-0000-0000DE360000}"/>
    <cellStyle name="Normal 3 77 3 2" xfId="18266" xr:uid="{00000000-0005-0000-0000-0000DF360000}"/>
    <cellStyle name="Normal 3 77 3 3" xfId="24625" xr:uid="{00000000-0005-0000-0000-0000E0360000}"/>
    <cellStyle name="Normal 3 77 4" xfId="4230" xr:uid="{00000000-0005-0000-0000-0000E1360000}"/>
    <cellStyle name="Normal 3 77 4 2" xfId="18497" xr:uid="{00000000-0005-0000-0000-0000E2360000}"/>
    <cellStyle name="Normal 3 77 5" xfId="5988" xr:uid="{00000000-0005-0000-0000-0000E3360000}"/>
    <cellStyle name="Normal 3 77 5 2" xfId="14119" xr:uid="{00000000-0005-0000-0000-0000E4360000}"/>
    <cellStyle name="Normal 3 77 6" xfId="12714" xr:uid="{00000000-0005-0000-0000-0000E5360000}"/>
    <cellStyle name="Normal 3 77 6 2" xfId="24843" xr:uid="{00000000-0005-0000-0000-0000E6360000}"/>
    <cellStyle name="Normal 3 77 7" xfId="13510" xr:uid="{00000000-0005-0000-0000-0000E7360000}"/>
    <cellStyle name="Normal 3 78" xfId="4231" xr:uid="{00000000-0005-0000-0000-0000E8360000}"/>
    <cellStyle name="Normal 3 78 2" xfId="4232" xr:uid="{00000000-0005-0000-0000-0000E9360000}"/>
    <cellStyle name="Normal 3 78 2 2" xfId="16810" xr:uid="{00000000-0005-0000-0000-0000EA360000}"/>
    <cellStyle name="Normal 3 78 2 3" xfId="16811" xr:uid="{00000000-0005-0000-0000-0000EB360000}"/>
    <cellStyle name="Normal 3 78 3" xfId="4233" xr:uid="{00000000-0005-0000-0000-0000EC360000}"/>
    <cellStyle name="Normal 3 78 3 2" xfId="18267" xr:uid="{00000000-0005-0000-0000-0000ED360000}"/>
    <cellStyle name="Normal 3 78 4" xfId="4234" xr:uid="{00000000-0005-0000-0000-0000EE360000}"/>
    <cellStyle name="Normal 3 78 4 2" xfId="18498" xr:uid="{00000000-0005-0000-0000-0000EF360000}"/>
    <cellStyle name="Normal 3 78 5" xfId="5989" xr:uid="{00000000-0005-0000-0000-0000F0360000}"/>
    <cellStyle name="Normal 3 78 5 2" xfId="14120" xr:uid="{00000000-0005-0000-0000-0000F1360000}"/>
    <cellStyle name="Normal 3 78 6" xfId="12715" xr:uid="{00000000-0005-0000-0000-0000F2360000}"/>
    <cellStyle name="Normal 3 78 6 2" xfId="24844" xr:uid="{00000000-0005-0000-0000-0000F3360000}"/>
    <cellStyle name="Normal 3 78 7" xfId="13511" xr:uid="{00000000-0005-0000-0000-0000F4360000}"/>
    <cellStyle name="Normal 3 79" xfId="4235" xr:uid="{00000000-0005-0000-0000-0000F5360000}"/>
    <cellStyle name="Normal 3 79 2" xfId="4236" xr:uid="{00000000-0005-0000-0000-0000F6360000}"/>
    <cellStyle name="Normal 3 79 3" xfId="4237" xr:uid="{00000000-0005-0000-0000-0000F7360000}"/>
    <cellStyle name="Normal 3 79 4" xfId="4238" xr:uid="{00000000-0005-0000-0000-0000F8360000}"/>
    <cellStyle name="Normal 3 79 5" xfId="5990" xr:uid="{00000000-0005-0000-0000-0000F9360000}"/>
    <cellStyle name="Normal 3 79 5 2" xfId="14121" xr:uid="{00000000-0005-0000-0000-0000FA360000}"/>
    <cellStyle name="Normal 3 79 6" xfId="12716" xr:uid="{00000000-0005-0000-0000-0000FB360000}"/>
    <cellStyle name="Normal 3 79 6 2" xfId="17533" xr:uid="{00000000-0005-0000-0000-0000FC360000}"/>
    <cellStyle name="Normal 3 79 7" xfId="13512" xr:uid="{00000000-0005-0000-0000-0000FD360000}"/>
    <cellStyle name="Normal 3 79 7 2" xfId="24845" xr:uid="{00000000-0005-0000-0000-0000FE360000}"/>
    <cellStyle name="Normal 3 8" xfId="4239" xr:uid="{00000000-0005-0000-0000-0000FF360000}"/>
    <cellStyle name="Normal 3 8 10" xfId="4240" xr:uid="{00000000-0005-0000-0000-000000370000}"/>
    <cellStyle name="Normal 3 8 10 2" xfId="12717" xr:uid="{00000000-0005-0000-0000-000001370000}"/>
    <cellStyle name="Normal 3 8 11" xfId="4241" xr:uid="{00000000-0005-0000-0000-000002370000}"/>
    <cellStyle name="Normal 3 8 11 2" xfId="12718" xr:uid="{00000000-0005-0000-0000-000003370000}"/>
    <cellStyle name="Normal 3 8 12" xfId="4242" xr:uid="{00000000-0005-0000-0000-000004370000}"/>
    <cellStyle name="Normal 3 8 13" xfId="4243" xr:uid="{00000000-0005-0000-0000-000005370000}"/>
    <cellStyle name="Normal 3 8 14" xfId="5991" xr:uid="{00000000-0005-0000-0000-000006370000}"/>
    <cellStyle name="Normal 3 8 14 2" xfId="14122" xr:uid="{00000000-0005-0000-0000-000007370000}"/>
    <cellStyle name="Normal 3 8 15" xfId="13513" xr:uid="{00000000-0005-0000-0000-000008370000}"/>
    <cellStyle name="Normal 3 8 15 2" xfId="24846" xr:uid="{00000000-0005-0000-0000-000009370000}"/>
    <cellStyle name="Normal 3 8 2" xfId="4244" xr:uid="{00000000-0005-0000-0000-00000A370000}"/>
    <cellStyle name="Normal 3 8 2 2" xfId="4245" xr:uid="{00000000-0005-0000-0000-00000B370000}"/>
    <cellStyle name="Normal 3 8 2 2 2" xfId="12720" xr:uid="{00000000-0005-0000-0000-00000C370000}"/>
    <cellStyle name="Normal 3 8 2 3" xfId="4246" xr:uid="{00000000-0005-0000-0000-00000D370000}"/>
    <cellStyle name="Normal 3 8 2 3 2" xfId="12721" xr:uid="{00000000-0005-0000-0000-00000E370000}"/>
    <cellStyle name="Normal 3 8 2 4" xfId="12719" xr:uid="{00000000-0005-0000-0000-00000F370000}"/>
    <cellStyle name="Normal 3 8 3" xfId="4247" xr:uid="{00000000-0005-0000-0000-000010370000}"/>
    <cellStyle name="Normal 3 8 3 2" xfId="12722" xr:uid="{00000000-0005-0000-0000-000011370000}"/>
    <cellStyle name="Normal 3 8 4" xfId="4248" xr:uid="{00000000-0005-0000-0000-000012370000}"/>
    <cellStyle name="Normal 3 8 4 2" xfId="12723" xr:uid="{00000000-0005-0000-0000-000013370000}"/>
    <cellStyle name="Normal 3 8 5" xfId="4249" xr:uid="{00000000-0005-0000-0000-000014370000}"/>
    <cellStyle name="Normal 3 8 5 2" xfId="12724" xr:uid="{00000000-0005-0000-0000-000015370000}"/>
    <cellStyle name="Normal 3 8 6" xfId="4250" xr:uid="{00000000-0005-0000-0000-000016370000}"/>
    <cellStyle name="Normal 3 8 6 2" xfId="12725" xr:uid="{00000000-0005-0000-0000-000017370000}"/>
    <cellStyle name="Normal 3 8 7" xfId="4251" xr:uid="{00000000-0005-0000-0000-000018370000}"/>
    <cellStyle name="Normal 3 8 7 2" xfId="12726" xr:uid="{00000000-0005-0000-0000-000019370000}"/>
    <cellStyle name="Normal 3 8 8" xfId="4252" xr:uid="{00000000-0005-0000-0000-00001A370000}"/>
    <cellStyle name="Normal 3 8 8 2" xfId="12727" xr:uid="{00000000-0005-0000-0000-00001B370000}"/>
    <cellStyle name="Normal 3 8 9" xfId="4253" xr:uid="{00000000-0005-0000-0000-00001C370000}"/>
    <cellStyle name="Normal 3 8 9 2" xfId="12728" xr:uid="{00000000-0005-0000-0000-00001D370000}"/>
    <cellStyle name="Normal 3 80" xfId="4254" xr:uid="{00000000-0005-0000-0000-00001E370000}"/>
    <cellStyle name="Normal 3 80 2" xfId="4255" xr:uid="{00000000-0005-0000-0000-00001F370000}"/>
    <cellStyle name="Normal 3 80 3" xfId="4256" xr:uid="{00000000-0005-0000-0000-000020370000}"/>
    <cellStyle name="Normal 3 80 4" xfId="4257" xr:uid="{00000000-0005-0000-0000-000021370000}"/>
    <cellStyle name="Normal 3 80 5" xfId="5992" xr:uid="{00000000-0005-0000-0000-000022370000}"/>
    <cellStyle name="Normal 3 80 5 2" xfId="14123" xr:uid="{00000000-0005-0000-0000-000023370000}"/>
    <cellStyle name="Normal 3 80 6" xfId="12729" xr:uid="{00000000-0005-0000-0000-000024370000}"/>
    <cellStyle name="Normal 3 80 6 2" xfId="17534" xr:uid="{00000000-0005-0000-0000-000025370000}"/>
    <cellStyle name="Normal 3 80 7" xfId="13514" xr:uid="{00000000-0005-0000-0000-000026370000}"/>
    <cellStyle name="Normal 3 80 7 2" xfId="24847" xr:uid="{00000000-0005-0000-0000-000027370000}"/>
    <cellStyle name="Normal 3 81" xfId="4258" xr:uid="{00000000-0005-0000-0000-000028370000}"/>
    <cellStyle name="Normal 3 81 2" xfId="4259" xr:uid="{00000000-0005-0000-0000-000029370000}"/>
    <cellStyle name="Normal 3 81 3" xfId="4260" xr:uid="{00000000-0005-0000-0000-00002A370000}"/>
    <cellStyle name="Normal 3 81 4" xfId="4261" xr:uid="{00000000-0005-0000-0000-00002B370000}"/>
    <cellStyle name="Normal 3 81 5" xfId="5993" xr:uid="{00000000-0005-0000-0000-00002C370000}"/>
    <cellStyle name="Normal 3 81 5 2" xfId="14124" xr:uid="{00000000-0005-0000-0000-00002D370000}"/>
    <cellStyle name="Normal 3 81 6" xfId="12730" xr:uid="{00000000-0005-0000-0000-00002E370000}"/>
    <cellStyle name="Normal 3 81 6 2" xfId="17535" xr:uid="{00000000-0005-0000-0000-00002F370000}"/>
    <cellStyle name="Normal 3 81 7" xfId="13515" xr:uid="{00000000-0005-0000-0000-000030370000}"/>
    <cellStyle name="Normal 3 81 7 2" xfId="24848" xr:uid="{00000000-0005-0000-0000-000031370000}"/>
    <cellStyle name="Normal 3 82" xfId="4262" xr:uid="{00000000-0005-0000-0000-000032370000}"/>
    <cellStyle name="Normal 3 82 2" xfId="4263" xr:uid="{00000000-0005-0000-0000-000033370000}"/>
    <cellStyle name="Normal 3 82 3" xfId="4264" xr:uid="{00000000-0005-0000-0000-000034370000}"/>
    <cellStyle name="Normal 3 82 4" xfId="4265" xr:uid="{00000000-0005-0000-0000-000035370000}"/>
    <cellStyle name="Normal 3 82 5" xfId="5994" xr:uid="{00000000-0005-0000-0000-000036370000}"/>
    <cellStyle name="Normal 3 82 5 2" xfId="14125" xr:uid="{00000000-0005-0000-0000-000037370000}"/>
    <cellStyle name="Normal 3 82 6" xfId="12731" xr:uid="{00000000-0005-0000-0000-000038370000}"/>
    <cellStyle name="Normal 3 82 6 2" xfId="17536" xr:uid="{00000000-0005-0000-0000-000039370000}"/>
    <cellStyle name="Normal 3 82 7" xfId="13516" xr:uid="{00000000-0005-0000-0000-00003A370000}"/>
    <cellStyle name="Normal 3 82 7 2" xfId="24849" xr:uid="{00000000-0005-0000-0000-00003B370000}"/>
    <cellStyle name="Normal 3 83" xfId="4266" xr:uid="{00000000-0005-0000-0000-00003C370000}"/>
    <cellStyle name="Normal 3 83 2" xfId="4267" xr:uid="{00000000-0005-0000-0000-00003D370000}"/>
    <cellStyle name="Normal 3 83 3" xfId="4268" xr:uid="{00000000-0005-0000-0000-00003E370000}"/>
    <cellStyle name="Normal 3 83 4" xfId="4269" xr:uid="{00000000-0005-0000-0000-00003F370000}"/>
    <cellStyle name="Normal 3 83 5" xfId="5995" xr:uid="{00000000-0005-0000-0000-000040370000}"/>
    <cellStyle name="Normal 3 83 5 2" xfId="14126" xr:uid="{00000000-0005-0000-0000-000041370000}"/>
    <cellStyle name="Normal 3 83 6" xfId="12732" xr:uid="{00000000-0005-0000-0000-000042370000}"/>
    <cellStyle name="Normal 3 83 6 2" xfId="17537" xr:uid="{00000000-0005-0000-0000-000043370000}"/>
    <cellStyle name="Normal 3 83 7" xfId="13517" xr:uid="{00000000-0005-0000-0000-000044370000}"/>
    <cellStyle name="Normal 3 83 7 2" xfId="24850" xr:uid="{00000000-0005-0000-0000-000045370000}"/>
    <cellStyle name="Normal 3 84" xfId="4270" xr:uid="{00000000-0005-0000-0000-000046370000}"/>
    <cellStyle name="Normal 3 84 2" xfId="4271" xr:uid="{00000000-0005-0000-0000-000047370000}"/>
    <cellStyle name="Normal 3 84 2 2" xfId="25336" xr:uid="{00000000-0005-0000-0000-000048370000}"/>
    <cellStyle name="Normal 3 84 3" xfId="4272" xr:uid="{00000000-0005-0000-0000-000049370000}"/>
    <cellStyle name="Normal 3 84 4" xfId="5996" xr:uid="{00000000-0005-0000-0000-00004A370000}"/>
    <cellStyle name="Normal 3 84 4 2" xfId="14127" xr:uid="{00000000-0005-0000-0000-00004B370000}"/>
    <cellStyle name="Normal 3 84 5" xfId="13518" xr:uid="{00000000-0005-0000-0000-00004C370000}"/>
    <cellStyle name="Normal 3 84 5 2" xfId="17538" xr:uid="{00000000-0005-0000-0000-00004D370000}"/>
    <cellStyle name="Normal 3 84 6" xfId="24851" xr:uid="{00000000-0005-0000-0000-00004E370000}"/>
    <cellStyle name="Normal 3 85" xfId="4273" xr:uid="{00000000-0005-0000-0000-00004F370000}"/>
    <cellStyle name="Normal 3 85 2" xfId="4274" xr:uid="{00000000-0005-0000-0000-000050370000}"/>
    <cellStyle name="Normal 3 85 3" xfId="4275" xr:uid="{00000000-0005-0000-0000-000051370000}"/>
    <cellStyle name="Normal 3 85 4" xfId="5997" xr:uid="{00000000-0005-0000-0000-000052370000}"/>
    <cellStyle name="Normal 3 85 4 2" xfId="14128" xr:uid="{00000000-0005-0000-0000-000053370000}"/>
    <cellStyle name="Normal 3 85 5" xfId="13519" xr:uid="{00000000-0005-0000-0000-000054370000}"/>
    <cellStyle name="Normal 3 85 5 2" xfId="16812" xr:uid="{00000000-0005-0000-0000-000055370000}"/>
    <cellStyle name="Normal 3 85 6" xfId="24852" xr:uid="{00000000-0005-0000-0000-000056370000}"/>
    <cellStyle name="Normal 3 86" xfId="14531" xr:uid="{00000000-0005-0000-0000-000057370000}"/>
    <cellStyle name="Normal 3 86 2" xfId="16813" xr:uid="{00000000-0005-0000-0000-000058370000}"/>
    <cellStyle name="Normal 3 86 2 2" xfId="25178" xr:uid="{00000000-0005-0000-0000-000059370000}"/>
    <cellStyle name="Normal 3 86 2 2 2" xfId="25287" xr:uid="{00000000-0005-0000-0000-00005A370000}"/>
    <cellStyle name="Normal 3 86 2 3" xfId="25114" xr:uid="{00000000-0005-0000-0000-00005B370000}"/>
    <cellStyle name="Normal 3 86 2 4" xfId="25255" xr:uid="{00000000-0005-0000-0000-00005C370000}"/>
    <cellStyle name="Normal 3 86 3" xfId="17539" xr:uid="{00000000-0005-0000-0000-00005D370000}"/>
    <cellStyle name="Normal 3 86 4" xfId="25169" xr:uid="{00000000-0005-0000-0000-00005E370000}"/>
    <cellStyle name="Normal 3 86 4 2" xfId="25278" xr:uid="{00000000-0005-0000-0000-00005F370000}"/>
    <cellStyle name="Normal 3 86 5" xfId="25050" xr:uid="{00000000-0005-0000-0000-000060370000}"/>
    <cellStyle name="Normal 3 86 6" xfId="25234" xr:uid="{00000000-0005-0000-0000-000061370000}"/>
    <cellStyle name="Normal 3 87" xfId="14540" xr:uid="{00000000-0005-0000-0000-000062370000}"/>
    <cellStyle name="Normal 3 87 2" xfId="16814" xr:uid="{00000000-0005-0000-0000-000063370000}"/>
    <cellStyle name="Normal 3 88" xfId="16815" xr:uid="{00000000-0005-0000-0000-000064370000}"/>
    <cellStyle name="Normal 3 89" xfId="16816" xr:uid="{00000000-0005-0000-0000-000065370000}"/>
    <cellStyle name="Normal 3 9" xfId="4276" xr:uid="{00000000-0005-0000-0000-000066370000}"/>
    <cellStyle name="Normal 3 9 10" xfId="4277" xr:uid="{00000000-0005-0000-0000-000067370000}"/>
    <cellStyle name="Normal 3 9 10 2" xfId="12733" xr:uid="{00000000-0005-0000-0000-000068370000}"/>
    <cellStyle name="Normal 3 9 11" xfId="4278" xr:uid="{00000000-0005-0000-0000-000069370000}"/>
    <cellStyle name="Normal 3 9 11 2" xfId="12734" xr:uid="{00000000-0005-0000-0000-00006A370000}"/>
    <cellStyle name="Normal 3 9 12" xfId="4279" xr:uid="{00000000-0005-0000-0000-00006B370000}"/>
    <cellStyle name="Normal 3 9 13" xfId="4280" xr:uid="{00000000-0005-0000-0000-00006C370000}"/>
    <cellStyle name="Normal 3 9 14" xfId="5998" xr:uid="{00000000-0005-0000-0000-00006D370000}"/>
    <cellStyle name="Normal 3 9 14 2" xfId="14129" xr:uid="{00000000-0005-0000-0000-00006E370000}"/>
    <cellStyle name="Normal 3 9 15" xfId="13520" xr:uid="{00000000-0005-0000-0000-00006F370000}"/>
    <cellStyle name="Normal 3 9 15 2" xfId="24853" xr:uid="{00000000-0005-0000-0000-000070370000}"/>
    <cellStyle name="Normal 3 9 2" xfId="4281" xr:uid="{00000000-0005-0000-0000-000071370000}"/>
    <cellStyle name="Normal 3 9 2 2" xfId="4282" xr:uid="{00000000-0005-0000-0000-000072370000}"/>
    <cellStyle name="Normal 3 9 2 2 2" xfId="12736" xr:uid="{00000000-0005-0000-0000-000073370000}"/>
    <cellStyle name="Normal 3 9 2 3" xfId="4283" xr:uid="{00000000-0005-0000-0000-000074370000}"/>
    <cellStyle name="Normal 3 9 2 3 2" xfId="12737" xr:uid="{00000000-0005-0000-0000-000075370000}"/>
    <cellStyle name="Normal 3 9 2 4" xfId="12735" xr:uid="{00000000-0005-0000-0000-000076370000}"/>
    <cellStyle name="Normal 3 9 3" xfId="4284" xr:uid="{00000000-0005-0000-0000-000077370000}"/>
    <cellStyle name="Normal 3 9 3 2" xfId="12738" xr:uid="{00000000-0005-0000-0000-000078370000}"/>
    <cellStyle name="Normal 3 9 4" xfId="4285" xr:uid="{00000000-0005-0000-0000-000079370000}"/>
    <cellStyle name="Normal 3 9 4 2" xfId="12739" xr:uid="{00000000-0005-0000-0000-00007A370000}"/>
    <cellStyle name="Normal 3 9 5" xfId="4286" xr:uid="{00000000-0005-0000-0000-00007B370000}"/>
    <cellStyle name="Normal 3 9 5 2" xfId="12740" xr:uid="{00000000-0005-0000-0000-00007C370000}"/>
    <cellStyle name="Normal 3 9 6" xfId="4287" xr:uid="{00000000-0005-0000-0000-00007D370000}"/>
    <cellStyle name="Normal 3 9 6 2" xfId="12741" xr:uid="{00000000-0005-0000-0000-00007E370000}"/>
    <cellStyle name="Normal 3 9 7" xfId="4288" xr:uid="{00000000-0005-0000-0000-00007F370000}"/>
    <cellStyle name="Normal 3 9 7 2" xfId="12742" xr:uid="{00000000-0005-0000-0000-000080370000}"/>
    <cellStyle name="Normal 3 9 8" xfId="4289" xr:uid="{00000000-0005-0000-0000-000081370000}"/>
    <cellStyle name="Normal 3 9 8 2" xfId="12743" xr:uid="{00000000-0005-0000-0000-000082370000}"/>
    <cellStyle name="Normal 3 9 9" xfId="4290" xr:uid="{00000000-0005-0000-0000-000083370000}"/>
    <cellStyle name="Normal 3 9 9 2" xfId="12744" xr:uid="{00000000-0005-0000-0000-000084370000}"/>
    <cellStyle name="Normal 3 90" xfId="16817" xr:uid="{00000000-0005-0000-0000-000085370000}"/>
    <cellStyle name="Normal 3 91" xfId="24823" xr:uid="{00000000-0005-0000-0000-000086370000}"/>
    <cellStyle name="Normal 30" xfId="4291" xr:uid="{00000000-0005-0000-0000-000087370000}"/>
    <cellStyle name="Normal 30 10" xfId="12745" xr:uid="{00000000-0005-0000-0000-000088370000}"/>
    <cellStyle name="Normal 30 10 2" xfId="24854" xr:uid="{00000000-0005-0000-0000-000089370000}"/>
    <cellStyle name="Normal 30 11" xfId="13521" xr:uid="{00000000-0005-0000-0000-00008A370000}"/>
    <cellStyle name="Normal 30 2" xfId="4292" xr:uid="{00000000-0005-0000-0000-00008B370000}"/>
    <cellStyle name="Normal 30 2 2" xfId="4293" xr:uid="{00000000-0005-0000-0000-00008C370000}"/>
    <cellStyle name="Normal 30 2 3" xfId="4294" xr:uid="{00000000-0005-0000-0000-00008D370000}"/>
    <cellStyle name="Normal 30 2 4" xfId="6000" xr:uid="{00000000-0005-0000-0000-00008E370000}"/>
    <cellStyle name="Normal 30 2 4 2" xfId="14130" xr:uid="{00000000-0005-0000-0000-00008F370000}"/>
    <cellStyle name="Normal 30 2 5" xfId="13522" xr:uid="{00000000-0005-0000-0000-000090370000}"/>
    <cellStyle name="Normal 30 2 5 2" xfId="17540" xr:uid="{00000000-0005-0000-0000-000091370000}"/>
    <cellStyle name="Normal 30 2 6" xfId="24855" xr:uid="{00000000-0005-0000-0000-000092370000}"/>
    <cellStyle name="Normal 30 3" xfId="4295" xr:uid="{00000000-0005-0000-0000-000093370000}"/>
    <cellStyle name="Normal 30 3 2" xfId="4296" xr:uid="{00000000-0005-0000-0000-000094370000}"/>
    <cellStyle name="Normal 30 3 3" xfId="4297" xr:uid="{00000000-0005-0000-0000-000095370000}"/>
    <cellStyle name="Normal 30 3 4" xfId="6001" xr:uid="{00000000-0005-0000-0000-000096370000}"/>
    <cellStyle name="Normal 30 3 4 2" xfId="14131" xr:uid="{00000000-0005-0000-0000-000097370000}"/>
    <cellStyle name="Normal 30 3 5" xfId="13523" xr:uid="{00000000-0005-0000-0000-000098370000}"/>
    <cellStyle name="Normal 30 3 5 2" xfId="17541" xr:uid="{00000000-0005-0000-0000-000099370000}"/>
    <cellStyle name="Normal 30 3 6" xfId="24856" xr:uid="{00000000-0005-0000-0000-00009A370000}"/>
    <cellStyle name="Normal 30 4" xfId="4298" xr:uid="{00000000-0005-0000-0000-00009B370000}"/>
    <cellStyle name="Normal 30 4 2" xfId="12746" xr:uid="{00000000-0005-0000-0000-00009C370000}"/>
    <cellStyle name="Normal 30 4 3" xfId="16818" xr:uid="{00000000-0005-0000-0000-00009D370000}"/>
    <cellStyle name="Normal 30 5" xfId="4299" xr:uid="{00000000-0005-0000-0000-00009E370000}"/>
    <cellStyle name="Normal 30 5 2" xfId="12747" xr:uid="{00000000-0005-0000-0000-00009F370000}"/>
    <cellStyle name="Normal 30 5 3" xfId="25554" xr:uid="{00000000-0005-0000-0000-0000A0370000}"/>
    <cellStyle name="Normal 30 6" xfId="4300" xr:uid="{00000000-0005-0000-0000-0000A1370000}"/>
    <cellStyle name="Normal 30 6 2" xfId="18499" xr:uid="{00000000-0005-0000-0000-0000A2370000}"/>
    <cellStyle name="Normal 30 7" xfId="4301" xr:uid="{00000000-0005-0000-0000-0000A3370000}"/>
    <cellStyle name="Normal 30 8" xfId="4302" xr:uid="{00000000-0005-0000-0000-0000A4370000}"/>
    <cellStyle name="Normal 30 9" xfId="5999" xr:uid="{00000000-0005-0000-0000-0000A5370000}"/>
    <cellStyle name="Normal 30 9 2" xfId="14132" xr:uid="{00000000-0005-0000-0000-0000A6370000}"/>
    <cellStyle name="Normal 31" xfId="4303" xr:uid="{00000000-0005-0000-0000-0000A7370000}"/>
    <cellStyle name="Normal 31 10" xfId="12748" xr:uid="{00000000-0005-0000-0000-0000A8370000}"/>
    <cellStyle name="Normal 31 10 2" xfId="24857" xr:uid="{00000000-0005-0000-0000-0000A9370000}"/>
    <cellStyle name="Normal 31 11" xfId="13524" xr:uid="{00000000-0005-0000-0000-0000AA370000}"/>
    <cellStyle name="Normal 31 2" xfId="4304" xr:uid="{00000000-0005-0000-0000-0000AB370000}"/>
    <cellStyle name="Normal 31 2 2" xfId="4305" xr:uid="{00000000-0005-0000-0000-0000AC370000}"/>
    <cellStyle name="Normal 31 2 3" xfId="4306" xr:uid="{00000000-0005-0000-0000-0000AD370000}"/>
    <cellStyle name="Normal 31 2 4" xfId="6003" xr:uid="{00000000-0005-0000-0000-0000AE370000}"/>
    <cellStyle name="Normal 31 2 4 2" xfId="14133" xr:uid="{00000000-0005-0000-0000-0000AF370000}"/>
    <cellStyle name="Normal 31 2 5" xfId="13525" xr:uid="{00000000-0005-0000-0000-0000B0370000}"/>
    <cellStyle name="Normal 31 2 5 2" xfId="17542" xr:uid="{00000000-0005-0000-0000-0000B1370000}"/>
    <cellStyle name="Normal 31 2 6" xfId="24858" xr:uid="{00000000-0005-0000-0000-0000B2370000}"/>
    <cellStyle name="Normal 31 3" xfId="4307" xr:uid="{00000000-0005-0000-0000-0000B3370000}"/>
    <cellStyle name="Normal 31 3 2" xfId="4308" xr:uid="{00000000-0005-0000-0000-0000B4370000}"/>
    <cellStyle name="Normal 31 3 3" xfId="4309" xr:uid="{00000000-0005-0000-0000-0000B5370000}"/>
    <cellStyle name="Normal 31 3 4" xfId="6004" xr:uid="{00000000-0005-0000-0000-0000B6370000}"/>
    <cellStyle name="Normal 31 3 4 2" xfId="14134" xr:uid="{00000000-0005-0000-0000-0000B7370000}"/>
    <cellStyle name="Normal 31 3 5" xfId="13526" xr:uid="{00000000-0005-0000-0000-0000B8370000}"/>
    <cellStyle name="Normal 31 3 5 2" xfId="17543" xr:uid="{00000000-0005-0000-0000-0000B9370000}"/>
    <cellStyle name="Normal 31 3 6" xfId="24859" xr:uid="{00000000-0005-0000-0000-0000BA370000}"/>
    <cellStyle name="Normal 31 4" xfId="4310" xr:uid="{00000000-0005-0000-0000-0000BB370000}"/>
    <cellStyle name="Normal 31 4 2" xfId="12749" xr:uid="{00000000-0005-0000-0000-0000BC370000}"/>
    <cellStyle name="Normal 31 4 3" xfId="16819" xr:uid="{00000000-0005-0000-0000-0000BD370000}"/>
    <cellStyle name="Normal 31 5" xfId="4311" xr:uid="{00000000-0005-0000-0000-0000BE370000}"/>
    <cellStyle name="Normal 31 5 2" xfId="12750" xr:uid="{00000000-0005-0000-0000-0000BF370000}"/>
    <cellStyle name="Normal 31 5 3" xfId="25555" xr:uid="{00000000-0005-0000-0000-0000C0370000}"/>
    <cellStyle name="Normal 31 6" xfId="4312" xr:uid="{00000000-0005-0000-0000-0000C1370000}"/>
    <cellStyle name="Normal 31 6 2" xfId="18500" xr:uid="{00000000-0005-0000-0000-0000C2370000}"/>
    <cellStyle name="Normal 31 7" xfId="4313" xr:uid="{00000000-0005-0000-0000-0000C3370000}"/>
    <cellStyle name="Normal 31 8" xfId="4314" xr:uid="{00000000-0005-0000-0000-0000C4370000}"/>
    <cellStyle name="Normal 31 9" xfId="6002" xr:uid="{00000000-0005-0000-0000-0000C5370000}"/>
    <cellStyle name="Normal 31 9 2" xfId="14135" xr:uid="{00000000-0005-0000-0000-0000C6370000}"/>
    <cellStyle name="Normal 32" xfId="4315" xr:uid="{00000000-0005-0000-0000-0000C7370000}"/>
    <cellStyle name="Normal 32 10" xfId="12751" xr:uid="{00000000-0005-0000-0000-0000C8370000}"/>
    <cellStyle name="Normal 32 10 2" xfId="24860" xr:uid="{00000000-0005-0000-0000-0000C9370000}"/>
    <cellStyle name="Normal 32 11" xfId="13527" xr:uid="{00000000-0005-0000-0000-0000CA370000}"/>
    <cellStyle name="Normal 32 2" xfId="4316" xr:uid="{00000000-0005-0000-0000-0000CB370000}"/>
    <cellStyle name="Normal 32 2 2" xfId="4317" xr:uid="{00000000-0005-0000-0000-0000CC370000}"/>
    <cellStyle name="Normal 32 2 3" xfId="4318" xr:uid="{00000000-0005-0000-0000-0000CD370000}"/>
    <cellStyle name="Normal 32 2 4" xfId="6006" xr:uid="{00000000-0005-0000-0000-0000CE370000}"/>
    <cellStyle name="Normal 32 2 4 2" xfId="14136" xr:uid="{00000000-0005-0000-0000-0000CF370000}"/>
    <cellStyle name="Normal 32 2 5" xfId="13528" xr:uid="{00000000-0005-0000-0000-0000D0370000}"/>
    <cellStyle name="Normal 32 2 5 2" xfId="17544" xr:uid="{00000000-0005-0000-0000-0000D1370000}"/>
    <cellStyle name="Normal 32 2 6" xfId="24861" xr:uid="{00000000-0005-0000-0000-0000D2370000}"/>
    <cellStyle name="Normal 32 3" xfId="4319" xr:uid="{00000000-0005-0000-0000-0000D3370000}"/>
    <cellStyle name="Normal 32 3 2" xfId="4320" xr:uid="{00000000-0005-0000-0000-0000D4370000}"/>
    <cellStyle name="Normal 32 3 3" xfId="4321" xr:uid="{00000000-0005-0000-0000-0000D5370000}"/>
    <cellStyle name="Normal 32 3 4" xfId="6007" xr:uid="{00000000-0005-0000-0000-0000D6370000}"/>
    <cellStyle name="Normal 32 3 4 2" xfId="14137" xr:uid="{00000000-0005-0000-0000-0000D7370000}"/>
    <cellStyle name="Normal 32 3 5" xfId="13529" xr:uid="{00000000-0005-0000-0000-0000D8370000}"/>
    <cellStyle name="Normal 32 3 5 2" xfId="17545" xr:uid="{00000000-0005-0000-0000-0000D9370000}"/>
    <cellStyle name="Normal 32 3 6" xfId="24862" xr:uid="{00000000-0005-0000-0000-0000DA370000}"/>
    <cellStyle name="Normal 32 4" xfId="4322" xr:uid="{00000000-0005-0000-0000-0000DB370000}"/>
    <cellStyle name="Normal 32 4 2" xfId="12752" xr:uid="{00000000-0005-0000-0000-0000DC370000}"/>
    <cellStyle name="Normal 32 4 3" xfId="16820" xr:uid="{00000000-0005-0000-0000-0000DD370000}"/>
    <cellStyle name="Normal 32 5" xfId="4323" xr:uid="{00000000-0005-0000-0000-0000DE370000}"/>
    <cellStyle name="Normal 32 5 2" xfId="12753" xr:uid="{00000000-0005-0000-0000-0000DF370000}"/>
    <cellStyle name="Normal 32 5 3" xfId="25556" xr:uid="{00000000-0005-0000-0000-0000E0370000}"/>
    <cellStyle name="Normal 32 6" xfId="4324" xr:uid="{00000000-0005-0000-0000-0000E1370000}"/>
    <cellStyle name="Normal 32 6 2" xfId="18501" xr:uid="{00000000-0005-0000-0000-0000E2370000}"/>
    <cellStyle name="Normal 32 7" xfId="4325" xr:uid="{00000000-0005-0000-0000-0000E3370000}"/>
    <cellStyle name="Normal 32 8" xfId="4326" xr:uid="{00000000-0005-0000-0000-0000E4370000}"/>
    <cellStyle name="Normal 32 9" xfId="6005" xr:uid="{00000000-0005-0000-0000-0000E5370000}"/>
    <cellStyle name="Normal 32 9 2" xfId="14138" xr:uid="{00000000-0005-0000-0000-0000E6370000}"/>
    <cellStyle name="Normal 33" xfId="4327" xr:uid="{00000000-0005-0000-0000-0000E7370000}"/>
    <cellStyle name="Normal 33 10" xfId="4328" xr:uid="{00000000-0005-0000-0000-0000E8370000}"/>
    <cellStyle name="Normal 33 10 2" xfId="12754" xr:uid="{00000000-0005-0000-0000-0000E9370000}"/>
    <cellStyle name="Normal 33 11" xfId="4329" xr:uid="{00000000-0005-0000-0000-0000EA370000}"/>
    <cellStyle name="Normal 33 11 2" xfId="12755" xr:uid="{00000000-0005-0000-0000-0000EB370000}"/>
    <cellStyle name="Normal 33 12" xfId="4330" xr:uid="{00000000-0005-0000-0000-0000EC370000}"/>
    <cellStyle name="Normal 33 12 2" xfId="12756" xr:uid="{00000000-0005-0000-0000-0000ED370000}"/>
    <cellStyle name="Normal 33 13" xfId="4331" xr:uid="{00000000-0005-0000-0000-0000EE370000}"/>
    <cellStyle name="Normal 33 13 2" xfId="12757" xr:uid="{00000000-0005-0000-0000-0000EF370000}"/>
    <cellStyle name="Normal 33 14" xfId="4332" xr:uid="{00000000-0005-0000-0000-0000F0370000}"/>
    <cellStyle name="Normal 33 14 2" xfId="12758" xr:uid="{00000000-0005-0000-0000-0000F1370000}"/>
    <cellStyle name="Normal 33 15" xfId="4333" xr:uid="{00000000-0005-0000-0000-0000F2370000}"/>
    <cellStyle name="Normal 33 15 2" xfId="12759" xr:uid="{00000000-0005-0000-0000-0000F3370000}"/>
    <cellStyle name="Normal 33 16" xfId="4334" xr:uid="{00000000-0005-0000-0000-0000F4370000}"/>
    <cellStyle name="Normal 33 17" xfId="4335" xr:uid="{00000000-0005-0000-0000-0000F5370000}"/>
    <cellStyle name="Normal 33 18" xfId="6008" xr:uid="{00000000-0005-0000-0000-0000F6370000}"/>
    <cellStyle name="Normal 33 18 2" xfId="14139" xr:uid="{00000000-0005-0000-0000-0000F7370000}"/>
    <cellStyle name="Normal 33 19" xfId="13530" xr:uid="{00000000-0005-0000-0000-0000F8370000}"/>
    <cellStyle name="Normal 33 19 2" xfId="24863" xr:uid="{00000000-0005-0000-0000-0000F9370000}"/>
    <cellStyle name="Normal 33 2" xfId="4336" xr:uid="{00000000-0005-0000-0000-0000FA370000}"/>
    <cellStyle name="Normal 33 2 2" xfId="4337" xr:uid="{00000000-0005-0000-0000-0000FB370000}"/>
    <cellStyle name="Normal 33 2 2 2" xfId="12761" xr:uid="{00000000-0005-0000-0000-0000FC370000}"/>
    <cellStyle name="Normal 33 2 3" xfId="4338" xr:uid="{00000000-0005-0000-0000-0000FD370000}"/>
    <cellStyle name="Normal 33 2 3 2" xfId="12762" xr:uid="{00000000-0005-0000-0000-0000FE370000}"/>
    <cellStyle name="Normal 33 2 4" xfId="4339" xr:uid="{00000000-0005-0000-0000-0000FF370000}"/>
    <cellStyle name="Normal 33 2 5" xfId="4340" xr:uid="{00000000-0005-0000-0000-000000380000}"/>
    <cellStyle name="Normal 33 2 6" xfId="4341" xr:uid="{00000000-0005-0000-0000-000001380000}"/>
    <cellStyle name="Normal 33 2 7" xfId="6009" xr:uid="{00000000-0005-0000-0000-000002380000}"/>
    <cellStyle name="Normal 33 2 7 2" xfId="14140" xr:uid="{00000000-0005-0000-0000-000003380000}"/>
    <cellStyle name="Normal 33 2 8" xfId="12760" xr:uid="{00000000-0005-0000-0000-000004380000}"/>
    <cellStyle name="Normal 33 2 9" xfId="13531" xr:uid="{00000000-0005-0000-0000-000005380000}"/>
    <cellStyle name="Normal 33 2 9 2" xfId="24864" xr:uid="{00000000-0005-0000-0000-000006380000}"/>
    <cellStyle name="Normal 33 3" xfId="4342" xr:uid="{00000000-0005-0000-0000-000007380000}"/>
    <cellStyle name="Normal 33 3 2" xfId="4343" xr:uid="{00000000-0005-0000-0000-000008380000}"/>
    <cellStyle name="Normal 33 3 3" xfId="4344" xr:uid="{00000000-0005-0000-0000-000009380000}"/>
    <cellStyle name="Normal 33 3 4" xfId="4345" xr:uid="{00000000-0005-0000-0000-00000A380000}"/>
    <cellStyle name="Normal 33 3 5" xfId="6010" xr:uid="{00000000-0005-0000-0000-00000B380000}"/>
    <cellStyle name="Normal 33 3 5 2" xfId="14141" xr:uid="{00000000-0005-0000-0000-00000C380000}"/>
    <cellStyle name="Normal 33 3 6" xfId="12763" xr:uid="{00000000-0005-0000-0000-00000D380000}"/>
    <cellStyle name="Normal 33 3 7" xfId="13532" xr:uid="{00000000-0005-0000-0000-00000E380000}"/>
    <cellStyle name="Normal 33 3 7 2" xfId="24865" xr:uid="{00000000-0005-0000-0000-00000F380000}"/>
    <cellStyle name="Normal 33 4" xfId="4346" xr:uid="{00000000-0005-0000-0000-000010380000}"/>
    <cellStyle name="Normal 33 4 2" xfId="12764" xr:uid="{00000000-0005-0000-0000-000011380000}"/>
    <cellStyle name="Normal 33 4 2 2" xfId="16821" xr:uid="{00000000-0005-0000-0000-000012380000}"/>
    <cellStyle name="Normal 33 4 3" xfId="16822" xr:uid="{00000000-0005-0000-0000-000013380000}"/>
    <cellStyle name="Normal 33 5" xfId="4347" xr:uid="{00000000-0005-0000-0000-000014380000}"/>
    <cellStyle name="Normal 33 5 2" xfId="12765" xr:uid="{00000000-0005-0000-0000-000015380000}"/>
    <cellStyle name="Normal 33 5 2 2" xfId="18268" xr:uid="{00000000-0005-0000-0000-000016380000}"/>
    <cellStyle name="Normal 33 5 3" xfId="25557" xr:uid="{00000000-0005-0000-0000-000017380000}"/>
    <cellStyle name="Normal 33 6" xfId="4348" xr:uid="{00000000-0005-0000-0000-000018380000}"/>
    <cellStyle name="Normal 33 6 2" xfId="12766" xr:uid="{00000000-0005-0000-0000-000019380000}"/>
    <cellStyle name="Normal 33 6 2 2" xfId="18502" xr:uid="{00000000-0005-0000-0000-00001A380000}"/>
    <cellStyle name="Normal 33 7" xfId="4349" xr:uid="{00000000-0005-0000-0000-00001B380000}"/>
    <cellStyle name="Normal 33 7 2" xfId="12767" xr:uid="{00000000-0005-0000-0000-00001C380000}"/>
    <cellStyle name="Normal 33 8" xfId="4350" xr:uid="{00000000-0005-0000-0000-00001D380000}"/>
    <cellStyle name="Normal 33 8 2" xfId="12768" xr:uid="{00000000-0005-0000-0000-00001E380000}"/>
    <cellStyle name="Normal 33 9" xfId="4351" xr:uid="{00000000-0005-0000-0000-00001F380000}"/>
    <cellStyle name="Normal 33 9 2" xfId="12769" xr:uid="{00000000-0005-0000-0000-000020380000}"/>
    <cellStyle name="Normal 34" xfId="4352" xr:uid="{00000000-0005-0000-0000-000021380000}"/>
    <cellStyle name="Normal 34 10" xfId="4353" xr:uid="{00000000-0005-0000-0000-000022380000}"/>
    <cellStyle name="Normal 34 10 2" xfId="12770" xr:uid="{00000000-0005-0000-0000-000023380000}"/>
    <cellStyle name="Normal 34 11" xfId="4354" xr:uid="{00000000-0005-0000-0000-000024380000}"/>
    <cellStyle name="Normal 34 11 2" xfId="12771" xr:uid="{00000000-0005-0000-0000-000025380000}"/>
    <cellStyle name="Normal 34 12" xfId="4355" xr:uid="{00000000-0005-0000-0000-000026380000}"/>
    <cellStyle name="Normal 34 12 2" xfId="12772" xr:uid="{00000000-0005-0000-0000-000027380000}"/>
    <cellStyle name="Normal 34 13" xfId="4356" xr:uid="{00000000-0005-0000-0000-000028380000}"/>
    <cellStyle name="Normal 34 13 2" xfId="12773" xr:uid="{00000000-0005-0000-0000-000029380000}"/>
    <cellStyle name="Normal 34 14" xfId="4357" xr:uid="{00000000-0005-0000-0000-00002A380000}"/>
    <cellStyle name="Normal 34 14 2" xfId="12774" xr:uid="{00000000-0005-0000-0000-00002B380000}"/>
    <cellStyle name="Normal 34 15" xfId="4358" xr:uid="{00000000-0005-0000-0000-00002C380000}"/>
    <cellStyle name="Normal 34 15 2" xfId="12775" xr:uid="{00000000-0005-0000-0000-00002D380000}"/>
    <cellStyle name="Normal 34 16" xfId="4359" xr:uid="{00000000-0005-0000-0000-00002E380000}"/>
    <cellStyle name="Normal 34 17" xfId="4360" xr:uid="{00000000-0005-0000-0000-00002F380000}"/>
    <cellStyle name="Normal 34 18" xfId="6011" xr:uid="{00000000-0005-0000-0000-000030380000}"/>
    <cellStyle name="Normal 34 18 2" xfId="14142" xr:uid="{00000000-0005-0000-0000-000031380000}"/>
    <cellStyle name="Normal 34 19" xfId="13533" xr:uid="{00000000-0005-0000-0000-000032380000}"/>
    <cellStyle name="Normal 34 19 2" xfId="24866" xr:uid="{00000000-0005-0000-0000-000033380000}"/>
    <cellStyle name="Normal 34 2" xfId="4361" xr:uid="{00000000-0005-0000-0000-000034380000}"/>
    <cellStyle name="Normal 34 2 2" xfId="4362" xr:uid="{00000000-0005-0000-0000-000035380000}"/>
    <cellStyle name="Normal 34 2 2 2" xfId="12777" xr:uid="{00000000-0005-0000-0000-000036380000}"/>
    <cellStyle name="Normal 34 2 3" xfId="4363" xr:uid="{00000000-0005-0000-0000-000037380000}"/>
    <cellStyle name="Normal 34 2 3 2" xfId="12778" xr:uid="{00000000-0005-0000-0000-000038380000}"/>
    <cellStyle name="Normal 34 2 4" xfId="4364" xr:uid="{00000000-0005-0000-0000-000039380000}"/>
    <cellStyle name="Normal 34 2 5" xfId="4365" xr:uid="{00000000-0005-0000-0000-00003A380000}"/>
    <cellStyle name="Normal 34 2 6" xfId="4366" xr:uid="{00000000-0005-0000-0000-00003B380000}"/>
    <cellStyle name="Normal 34 2 7" xfId="6012" xr:uid="{00000000-0005-0000-0000-00003C380000}"/>
    <cellStyle name="Normal 34 2 7 2" xfId="14143" xr:uid="{00000000-0005-0000-0000-00003D380000}"/>
    <cellStyle name="Normal 34 2 8" xfId="12776" xr:uid="{00000000-0005-0000-0000-00003E380000}"/>
    <cellStyle name="Normal 34 2 9" xfId="13534" xr:uid="{00000000-0005-0000-0000-00003F380000}"/>
    <cellStyle name="Normal 34 2 9 2" xfId="24867" xr:uid="{00000000-0005-0000-0000-000040380000}"/>
    <cellStyle name="Normal 34 3" xfId="4367" xr:uid="{00000000-0005-0000-0000-000041380000}"/>
    <cellStyle name="Normal 34 3 2" xfId="4368" xr:uid="{00000000-0005-0000-0000-000042380000}"/>
    <cellStyle name="Normal 34 3 3" xfId="4369" xr:uid="{00000000-0005-0000-0000-000043380000}"/>
    <cellStyle name="Normal 34 3 4" xfId="4370" xr:uid="{00000000-0005-0000-0000-000044380000}"/>
    <cellStyle name="Normal 34 3 5" xfId="6013" xr:uid="{00000000-0005-0000-0000-000045380000}"/>
    <cellStyle name="Normal 34 3 5 2" xfId="14144" xr:uid="{00000000-0005-0000-0000-000046380000}"/>
    <cellStyle name="Normal 34 3 6" xfId="12779" xr:uid="{00000000-0005-0000-0000-000047380000}"/>
    <cellStyle name="Normal 34 3 7" xfId="13535" xr:uid="{00000000-0005-0000-0000-000048380000}"/>
    <cellStyle name="Normal 34 3 7 2" xfId="24868" xr:uid="{00000000-0005-0000-0000-000049380000}"/>
    <cellStyle name="Normal 34 4" xfId="4371" xr:uid="{00000000-0005-0000-0000-00004A380000}"/>
    <cellStyle name="Normal 34 4 2" xfId="12780" xr:uid="{00000000-0005-0000-0000-00004B380000}"/>
    <cellStyle name="Normal 34 4 2 2" xfId="16823" xr:uid="{00000000-0005-0000-0000-00004C380000}"/>
    <cellStyle name="Normal 34 4 3" xfId="16824" xr:uid="{00000000-0005-0000-0000-00004D380000}"/>
    <cellStyle name="Normal 34 5" xfId="4372" xr:uid="{00000000-0005-0000-0000-00004E380000}"/>
    <cellStyle name="Normal 34 5 2" xfId="12781" xr:uid="{00000000-0005-0000-0000-00004F380000}"/>
    <cellStyle name="Normal 34 5 2 2" xfId="18269" xr:uid="{00000000-0005-0000-0000-000050380000}"/>
    <cellStyle name="Normal 34 5 3" xfId="25558" xr:uid="{00000000-0005-0000-0000-000051380000}"/>
    <cellStyle name="Normal 34 6" xfId="4373" xr:uid="{00000000-0005-0000-0000-000052380000}"/>
    <cellStyle name="Normal 34 6 2" xfId="12782" xr:uid="{00000000-0005-0000-0000-000053380000}"/>
    <cellStyle name="Normal 34 6 2 2" xfId="18503" xr:uid="{00000000-0005-0000-0000-000054380000}"/>
    <cellStyle name="Normal 34 7" xfId="4374" xr:uid="{00000000-0005-0000-0000-000055380000}"/>
    <cellStyle name="Normal 34 7 2" xfId="12783" xr:uid="{00000000-0005-0000-0000-000056380000}"/>
    <cellStyle name="Normal 34 8" xfId="4375" xr:uid="{00000000-0005-0000-0000-000057380000}"/>
    <cellStyle name="Normal 34 8 2" xfId="12784" xr:uid="{00000000-0005-0000-0000-000058380000}"/>
    <cellStyle name="Normal 34 9" xfId="4376" xr:uid="{00000000-0005-0000-0000-000059380000}"/>
    <cellStyle name="Normal 34 9 2" xfId="12785" xr:uid="{00000000-0005-0000-0000-00005A380000}"/>
    <cellStyle name="Normal 35" xfId="4377" xr:uid="{00000000-0005-0000-0000-00005B380000}"/>
    <cellStyle name="Normal 35 2" xfId="4378" xr:uid="{00000000-0005-0000-0000-00005C380000}"/>
    <cellStyle name="Normal 35 2 2" xfId="4379" xr:uid="{00000000-0005-0000-0000-00005D380000}"/>
    <cellStyle name="Normal 35 2 2 2" xfId="25337" xr:uid="{00000000-0005-0000-0000-00005E380000}"/>
    <cellStyle name="Normal 35 2 3" xfId="4380" xr:uid="{00000000-0005-0000-0000-00005F380000}"/>
    <cellStyle name="Normal 35 2 4" xfId="6015" xr:uid="{00000000-0005-0000-0000-000060380000}"/>
    <cellStyle name="Normal 35 2 4 2" xfId="14145" xr:uid="{00000000-0005-0000-0000-000061380000}"/>
    <cellStyle name="Normal 35 2 5" xfId="13537" xr:uid="{00000000-0005-0000-0000-000062380000}"/>
    <cellStyle name="Normal 35 2 5 2" xfId="17546" xr:uid="{00000000-0005-0000-0000-000063380000}"/>
    <cellStyle name="Normal 35 2 6" xfId="24870" xr:uid="{00000000-0005-0000-0000-000064380000}"/>
    <cellStyle name="Normal 35 3" xfId="4381" xr:uid="{00000000-0005-0000-0000-000065380000}"/>
    <cellStyle name="Normal 35 3 2" xfId="4382" xr:uid="{00000000-0005-0000-0000-000066380000}"/>
    <cellStyle name="Normal 35 3 2 2" xfId="25338" xr:uid="{00000000-0005-0000-0000-000067380000}"/>
    <cellStyle name="Normal 35 3 3" xfId="4383" xr:uid="{00000000-0005-0000-0000-000068380000}"/>
    <cellStyle name="Normal 35 3 4" xfId="6016" xr:uid="{00000000-0005-0000-0000-000069380000}"/>
    <cellStyle name="Normal 35 3 4 2" xfId="14146" xr:uid="{00000000-0005-0000-0000-00006A380000}"/>
    <cellStyle name="Normal 35 3 5" xfId="13538" xr:uid="{00000000-0005-0000-0000-00006B380000}"/>
    <cellStyle name="Normal 35 3 5 2" xfId="17547" xr:uid="{00000000-0005-0000-0000-00006C380000}"/>
    <cellStyle name="Normal 35 3 6" xfId="24871" xr:uid="{00000000-0005-0000-0000-00006D380000}"/>
    <cellStyle name="Normal 35 4" xfId="4384" xr:uid="{00000000-0005-0000-0000-00006E380000}"/>
    <cellStyle name="Normal 35 4 2" xfId="25339" xr:uid="{00000000-0005-0000-0000-00006F380000}"/>
    <cellStyle name="Normal 35 5" xfId="4385" xr:uid="{00000000-0005-0000-0000-000070380000}"/>
    <cellStyle name="Normal 35 5 2" xfId="25559" xr:uid="{00000000-0005-0000-0000-000071380000}"/>
    <cellStyle name="Normal 35 6" xfId="4386" xr:uid="{00000000-0005-0000-0000-000072380000}"/>
    <cellStyle name="Normal 35 7" xfId="6014" xr:uid="{00000000-0005-0000-0000-000073380000}"/>
    <cellStyle name="Normal 35 7 2" xfId="14147" xr:uid="{00000000-0005-0000-0000-000074380000}"/>
    <cellStyle name="Normal 35 8" xfId="12786" xr:uid="{00000000-0005-0000-0000-000075380000}"/>
    <cellStyle name="Normal 35 8 2" xfId="18715" xr:uid="{00000000-0005-0000-0000-000076380000}"/>
    <cellStyle name="Normal 35 9" xfId="13536" xr:uid="{00000000-0005-0000-0000-000077380000}"/>
    <cellStyle name="Normal 35 9 2" xfId="24869" xr:uid="{00000000-0005-0000-0000-000078380000}"/>
    <cellStyle name="Normal 36" xfId="4387" xr:uid="{00000000-0005-0000-0000-000079380000}"/>
    <cellStyle name="Normal 36 10" xfId="4388" xr:uid="{00000000-0005-0000-0000-00007A380000}"/>
    <cellStyle name="Normal 36 10 2" xfId="12787" xr:uid="{00000000-0005-0000-0000-00007B380000}"/>
    <cellStyle name="Normal 36 11" xfId="4389" xr:uid="{00000000-0005-0000-0000-00007C380000}"/>
    <cellStyle name="Normal 36 11 2" xfId="12788" xr:uid="{00000000-0005-0000-0000-00007D380000}"/>
    <cellStyle name="Normal 36 12" xfId="4390" xr:uid="{00000000-0005-0000-0000-00007E380000}"/>
    <cellStyle name="Normal 36 13" xfId="4391" xr:uid="{00000000-0005-0000-0000-00007F380000}"/>
    <cellStyle name="Normal 36 14" xfId="6229" xr:uid="{00000000-0005-0000-0000-000080380000}"/>
    <cellStyle name="Normal 36 14 2" xfId="18754" xr:uid="{00000000-0005-0000-0000-000081380000}"/>
    <cellStyle name="Normal 36 14 2 2" xfId="25183" xr:uid="{00000000-0005-0000-0000-000082380000}"/>
    <cellStyle name="Normal 36 14 2 3" xfId="25292" xr:uid="{00000000-0005-0000-0000-000083380000}"/>
    <cellStyle name="Normal 36 14 3" xfId="25151" xr:uid="{00000000-0005-0000-0000-000084380000}"/>
    <cellStyle name="Normal 36 14 4" xfId="25273" xr:uid="{00000000-0005-0000-0000-000085380000}"/>
    <cellStyle name="Normal 36 15" xfId="13386" xr:uid="{00000000-0005-0000-0000-000086380000}"/>
    <cellStyle name="Normal 36 16" xfId="13539" xr:uid="{00000000-0005-0000-0000-000087380000}"/>
    <cellStyle name="Normal 36 2" xfId="4392" xr:uid="{00000000-0005-0000-0000-000088380000}"/>
    <cellStyle name="Normal 36 2 2" xfId="8887" xr:uid="{00000000-0005-0000-0000-000089380000}"/>
    <cellStyle name="Normal 36 3" xfId="4393" xr:uid="{00000000-0005-0000-0000-00008A380000}"/>
    <cellStyle name="Normal 36 3 2" xfId="12789" xr:uid="{00000000-0005-0000-0000-00008B380000}"/>
    <cellStyle name="Normal 36 3 3" xfId="25340" xr:uid="{00000000-0005-0000-0000-00008C380000}"/>
    <cellStyle name="Normal 36 4" xfId="4394" xr:uid="{00000000-0005-0000-0000-00008D380000}"/>
    <cellStyle name="Normal 36 4 2" xfId="12790" xr:uid="{00000000-0005-0000-0000-00008E380000}"/>
    <cellStyle name="Normal 36 4 3" xfId="25560" xr:uid="{00000000-0005-0000-0000-00008F380000}"/>
    <cellStyle name="Normal 36 5" xfId="4395" xr:uid="{00000000-0005-0000-0000-000090380000}"/>
    <cellStyle name="Normal 36 5 2" xfId="12791" xr:uid="{00000000-0005-0000-0000-000091380000}"/>
    <cellStyle name="Normal 36 6" xfId="4396" xr:uid="{00000000-0005-0000-0000-000092380000}"/>
    <cellStyle name="Normal 36 6 2" xfId="12792" xr:uid="{00000000-0005-0000-0000-000093380000}"/>
    <cellStyle name="Normal 36 7" xfId="4397" xr:uid="{00000000-0005-0000-0000-000094380000}"/>
    <cellStyle name="Normal 36 7 2" xfId="12793" xr:uid="{00000000-0005-0000-0000-000095380000}"/>
    <cellStyle name="Normal 36 8" xfId="4398" xr:uid="{00000000-0005-0000-0000-000096380000}"/>
    <cellStyle name="Normal 36 8 2" xfId="12794" xr:uid="{00000000-0005-0000-0000-000097380000}"/>
    <cellStyle name="Normal 36 9" xfId="4399" xr:uid="{00000000-0005-0000-0000-000098380000}"/>
    <cellStyle name="Normal 36 9 2" xfId="12795" xr:uid="{00000000-0005-0000-0000-000099380000}"/>
    <cellStyle name="Normal 37" xfId="4400" xr:uid="{00000000-0005-0000-0000-00009A380000}"/>
    <cellStyle name="Normal 37 10" xfId="4401" xr:uid="{00000000-0005-0000-0000-00009B380000}"/>
    <cellStyle name="Normal 37 11" xfId="4402" xr:uid="{00000000-0005-0000-0000-00009C380000}"/>
    <cellStyle name="Normal 37 12" xfId="4403" xr:uid="{00000000-0005-0000-0000-00009D380000}"/>
    <cellStyle name="Normal 37 13" xfId="6017" xr:uid="{00000000-0005-0000-0000-00009E380000}"/>
    <cellStyle name="Normal 37 13 2" xfId="14148" xr:uid="{00000000-0005-0000-0000-00009F380000}"/>
    <cellStyle name="Normal 37 14" xfId="12796" xr:uid="{00000000-0005-0000-0000-0000A0380000}"/>
    <cellStyle name="Normal 37 14 2" xfId="24872" xr:uid="{00000000-0005-0000-0000-0000A1380000}"/>
    <cellStyle name="Normal 37 15" xfId="13540" xr:uid="{00000000-0005-0000-0000-0000A2380000}"/>
    <cellStyle name="Normal 37 2" xfId="4404" xr:uid="{00000000-0005-0000-0000-0000A3380000}"/>
    <cellStyle name="Normal 37 2 2" xfId="4405" xr:uid="{00000000-0005-0000-0000-0000A4380000}"/>
    <cellStyle name="Normal 37 2 3" xfId="4406" xr:uid="{00000000-0005-0000-0000-0000A5380000}"/>
    <cellStyle name="Normal 37 2 4" xfId="6018" xr:uid="{00000000-0005-0000-0000-0000A6380000}"/>
    <cellStyle name="Normal 37 2 4 2" xfId="14149" xr:uid="{00000000-0005-0000-0000-0000A7380000}"/>
    <cellStyle name="Normal 37 2 5" xfId="13541" xr:uid="{00000000-0005-0000-0000-0000A8380000}"/>
    <cellStyle name="Normal 37 2 5 2" xfId="17548" xr:uid="{00000000-0005-0000-0000-0000A9380000}"/>
    <cellStyle name="Normal 37 2 6" xfId="24873" xr:uid="{00000000-0005-0000-0000-0000AA380000}"/>
    <cellStyle name="Normal 37 3" xfId="4407" xr:uid="{00000000-0005-0000-0000-0000AB380000}"/>
    <cellStyle name="Normal 37 3 2" xfId="4408" xr:uid="{00000000-0005-0000-0000-0000AC380000}"/>
    <cellStyle name="Normal 37 3 3" xfId="4409" xr:uid="{00000000-0005-0000-0000-0000AD380000}"/>
    <cellStyle name="Normal 37 3 4" xfId="6019" xr:uid="{00000000-0005-0000-0000-0000AE380000}"/>
    <cellStyle name="Normal 37 3 4 2" xfId="14150" xr:uid="{00000000-0005-0000-0000-0000AF380000}"/>
    <cellStyle name="Normal 37 3 5" xfId="13542" xr:uid="{00000000-0005-0000-0000-0000B0380000}"/>
    <cellStyle name="Normal 37 3 5 2" xfId="17549" xr:uid="{00000000-0005-0000-0000-0000B1380000}"/>
    <cellStyle name="Normal 37 3 6" xfId="24874" xr:uid="{00000000-0005-0000-0000-0000B2380000}"/>
    <cellStyle name="Normal 37 4" xfId="4410" xr:uid="{00000000-0005-0000-0000-0000B3380000}"/>
    <cellStyle name="Normal 37 4 2" xfId="12797" xr:uid="{00000000-0005-0000-0000-0000B4380000}"/>
    <cellStyle name="Normal 37 4 3" xfId="16825" xr:uid="{00000000-0005-0000-0000-0000B5380000}"/>
    <cellStyle name="Normal 37 5" xfId="4411" xr:uid="{00000000-0005-0000-0000-0000B6380000}"/>
    <cellStyle name="Normal 37 5 2" xfId="12798" xr:uid="{00000000-0005-0000-0000-0000B7380000}"/>
    <cellStyle name="Normal 37 5 3" xfId="25561" xr:uid="{00000000-0005-0000-0000-0000B8380000}"/>
    <cellStyle name="Normal 37 6" xfId="4412" xr:uid="{00000000-0005-0000-0000-0000B9380000}"/>
    <cellStyle name="Normal 37 6 2" xfId="12799" xr:uid="{00000000-0005-0000-0000-0000BA380000}"/>
    <cellStyle name="Normal 37 7" xfId="4413" xr:uid="{00000000-0005-0000-0000-0000BB380000}"/>
    <cellStyle name="Normal 37 7 2" xfId="12800" xr:uid="{00000000-0005-0000-0000-0000BC380000}"/>
    <cellStyle name="Normal 37 8" xfId="4414" xr:uid="{00000000-0005-0000-0000-0000BD380000}"/>
    <cellStyle name="Normal 37 8 2" xfId="12801" xr:uid="{00000000-0005-0000-0000-0000BE380000}"/>
    <cellStyle name="Normal 37 9" xfId="4415" xr:uid="{00000000-0005-0000-0000-0000BF380000}"/>
    <cellStyle name="Normal 37 9 2" xfId="12802" xr:uid="{00000000-0005-0000-0000-0000C0380000}"/>
    <cellStyle name="Normal 38" xfId="4416" xr:uid="{00000000-0005-0000-0000-0000C1380000}"/>
    <cellStyle name="Normal 38 10" xfId="12803" xr:uid="{00000000-0005-0000-0000-0000C2380000}"/>
    <cellStyle name="Normal 38 10 2" xfId="24875" xr:uid="{00000000-0005-0000-0000-0000C3380000}"/>
    <cellStyle name="Normal 38 11" xfId="13543" xr:uid="{00000000-0005-0000-0000-0000C4380000}"/>
    <cellStyle name="Normal 38 2" xfId="4417" xr:uid="{00000000-0005-0000-0000-0000C5380000}"/>
    <cellStyle name="Normal 38 2 2" xfId="4418" xr:uid="{00000000-0005-0000-0000-0000C6380000}"/>
    <cellStyle name="Normal 38 2 3" xfId="4419" xr:uid="{00000000-0005-0000-0000-0000C7380000}"/>
    <cellStyle name="Normal 38 2 4" xfId="6021" xr:uid="{00000000-0005-0000-0000-0000C8380000}"/>
    <cellStyle name="Normal 38 2 4 2" xfId="14151" xr:uid="{00000000-0005-0000-0000-0000C9380000}"/>
    <cellStyle name="Normal 38 2 5" xfId="13544" xr:uid="{00000000-0005-0000-0000-0000CA380000}"/>
    <cellStyle name="Normal 38 2 5 2" xfId="17550" xr:uid="{00000000-0005-0000-0000-0000CB380000}"/>
    <cellStyle name="Normal 38 2 6" xfId="24876" xr:uid="{00000000-0005-0000-0000-0000CC380000}"/>
    <cellStyle name="Normal 38 3" xfId="4420" xr:uid="{00000000-0005-0000-0000-0000CD380000}"/>
    <cellStyle name="Normal 38 3 2" xfId="4421" xr:uid="{00000000-0005-0000-0000-0000CE380000}"/>
    <cellStyle name="Normal 38 3 3" xfId="4422" xr:uid="{00000000-0005-0000-0000-0000CF380000}"/>
    <cellStyle name="Normal 38 3 4" xfId="6022" xr:uid="{00000000-0005-0000-0000-0000D0380000}"/>
    <cellStyle name="Normal 38 3 4 2" xfId="14152" xr:uid="{00000000-0005-0000-0000-0000D1380000}"/>
    <cellStyle name="Normal 38 3 5" xfId="13545" xr:uid="{00000000-0005-0000-0000-0000D2380000}"/>
    <cellStyle name="Normal 38 3 5 2" xfId="17551" xr:uid="{00000000-0005-0000-0000-0000D3380000}"/>
    <cellStyle name="Normal 38 3 6" xfId="24877" xr:uid="{00000000-0005-0000-0000-0000D4380000}"/>
    <cellStyle name="Normal 38 4" xfId="4423" xr:uid="{00000000-0005-0000-0000-0000D5380000}"/>
    <cellStyle name="Normal 38 4 2" xfId="12804" xr:uid="{00000000-0005-0000-0000-0000D6380000}"/>
    <cellStyle name="Normal 38 4 3" xfId="16826" xr:uid="{00000000-0005-0000-0000-0000D7380000}"/>
    <cellStyle name="Normal 38 5" xfId="4424" xr:uid="{00000000-0005-0000-0000-0000D8380000}"/>
    <cellStyle name="Normal 38 5 2" xfId="12805" xr:uid="{00000000-0005-0000-0000-0000D9380000}"/>
    <cellStyle name="Normal 38 5 3" xfId="25562" xr:uid="{00000000-0005-0000-0000-0000DA380000}"/>
    <cellStyle name="Normal 38 6" xfId="4425" xr:uid="{00000000-0005-0000-0000-0000DB380000}"/>
    <cellStyle name="Normal 38 6 2" xfId="18504" xr:uid="{00000000-0005-0000-0000-0000DC380000}"/>
    <cellStyle name="Normal 38 7" xfId="4426" xr:uid="{00000000-0005-0000-0000-0000DD380000}"/>
    <cellStyle name="Normal 38 8" xfId="4427" xr:uid="{00000000-0005-0000-0000-0000DE380000}"/>
    <cellStyle name="Normal 38 9" xfId="6020" xr:uid="{00000000-0005-0000-0000-0000DF380000}"/>
    <cellStyle name="Normal 38 9 2" xfId="14153" xr:uid="{00000000-0005-0000-0000-0000E0380000}"/>
    <cellStyle name="Normal 39" xfId="4428" xr:uid="{00000000-0005-0000-0000-0000E1380000}"/>
    <cellStyle name="Normal 39 10" xfId="12806" xr:uid="{00000000-0005-0000-0000-0000E2380000}"/>
    <cellStyle name="Normal 39 10 2" xfId="24878" xr:uid="{00000000-0005-0000-0000-0000E3380000}"/>
    <cellStyle name="Normal 39 11" xfId="13546" xr:uid="{00000000-0005-0000-0000-0000E4380000}"/>
    <cellStyle name="Normal 39 2" xfId="4429" xr:uid="{00000000-0005-0000-0000-0000E5380000}"/>
    <cellStyle name="Normal 39 2 2" xfId="4430" xr:uid="{00000000-0005-0000-0000-0000E6380000}"/>
    <cellStyle name="Normal 39 2 3" xfId="4431" xr:uid="{00000000-0005-0000-0000-0000E7380000}"/>
    <cellStyle name="Normal 39 2 4" xfId="6024" xr:uid="{00000000-0005-0000-0000-0000E8380000}"/>
    <cellStyle name="Normal 39 2 4 2" xfId="14154" xr:uid="{00000000-0005-0000-0000-0000E9380000}"/>
    <cellStyle name="Normal 39 2 5" xfId="13547" xr:uid="{00000000-0005-0000-0000-0000EA380000}"/>
    <cellStyle name="Normal 39 2 5 2" xfId="17552" xr:uid="{00000000-0005-0000-0000-0000EB380000}"/>
    <cellStyle name="Normal 39 2 6" xfId="24879" xr:uid="{00000000-0005-0000-0000-0000EC380000}"/>
    <cellStyle name="Normal 39 3" xfId="4432" xr:uid="{00000000-0005-0000-0000-0000ED380000}"/>
    <cellStyle name="Normal 39 3 2" xfId="4433" xr:uid="{00000000-0005-0000-0000-0000EE380000}"/>
    <cellStyle name="Normal 39 3 3" xfId="4434" xr:uid="{00000000-0005-0000-0000-0000EF380000}"/>
    <cellStyle name="Normal 39 3 4" xfId="6025" xr:uid="{00000000-0005-0000-0000-0000F0380000}"/>
    <cellStyle name="Normal 39 3 4 2" xfId="14155" xr:uid="{00000000-0005-0000-0000-0000F1380000}"/>
    <cellStyle name="Normal 39 3 5" xfId="13548" xr:uid="{00000000-0005-0000-0000-0000F2380000}"/>
    <cellStyle name="Normal 39 3 5 2" xfId="17553" xr:uid="{00000000-0005-0000-0000-0000F3380000}"/>
    <cellStyle name="Normal 39 3 6" xfId="24880" xr:uid="{00000000-0005-0000-0000-0000F4380000}"/>
    <cellStyle name="Normal 39 4" xfId="4435" xr:uid="{00000000-0005-0000-0000-0000F5380000}"/>
    <cellStyle name="Normal 39 4 2" xfId="12807" xr:uid="{00000000-0005-0000-0000-0000F6380000}"/>
    <cellStyle name="Normal 39 4 3" xfId="16827" xr:uid="{00000000-0005-0000-0000-0000F7380000}"/>
    <cellStyle name="Normal 39 5" xfId="4436" xr:uid="{00000000-0005-0000-0000-0000F8380000}"/>
    <cellStyle name="Normal 39 5 2" xfId="12808" xr:uid="{00000000-0005-0000-0000-0000F9380000}"/>
    <cellStyle name="Normal 39 5 3" xfId="25563" xr:uid="{00000000-0005-0000-0000-0000FA380000}"/>
    <cellStyle name="Normal 39 6" xfId="4437" xr:uid="{00000000-0005-0000-0000-0000FB380000}"/>
    <cellStyle name="Normal 39 6 2" xfId="18505" xr:uid="{00000000-0005-0000-0000-0000FC380000}"/>
    <cellStyle name="Normal 39 7" xfId="4438" xr:uid="{00000000-0005-0000-0000-0000FD380000}"/>
    <cellStyle name="Normal 39 8" xfId="4439" xr:uid="{00000000-0005-0000-0000-0000FE380000}"/>
    <cellStyle name="Normal 39 9" xfId="6023" xr:uid="{00000000-0005-0000-0000-0000FF380000}"/>
    <cellStyle name="Normal 39 9 2" xfId="14156" xr:uid="{00000000-0005-0000-0000-000000390000}"/>
    <cellStyle name="Normal 4" xfId="4440" xr:uid="{00000000-0005-0000-0000-000001390000}"/>
    <cellStyle name="Normal 4 10" xfId="4441" xr:uid="{00000000-0005-0000-0000-000002390000}"/>
    <cellStyle name="Normal 4 10 2" xfId="12809" xr:uid="{00000000-0005-0000-0000-000003390000}"/>
    <cellStyle name="Normal 4 10 2 2" xfId="17554" xr:uid="{00000000-0005-0000-0000-000004390000}"/>
    <cellStyle name="Normal 4 11" xfId="4442" xr:uid="{00000000-0005-0000-0000-000005390000}"/>
    <cellStyle name="Normal 4 11 2" xfId="12810" xr:uid="{00000000-0005-0000-0000-000006390000}"/>
    <cellStyle name="Normal 4 11 2 2" xfId="17555" xr:uid="{00000000-0005-0000-0000-000007390000}"/>
    <cellStyle name="Normal 4 12" xfId="4443" xr:uid="{00000000-0005-0000-0000-000008390000}"/>
    <cellStyle name="Normal 4 12 2" xfId="12811" xr:uid="{00000000-0005-0000-0000-000009390000}"/>
    <cellStyle name="Normal 4 12 2 2" xfId="17556" xr:uid="{00000000-0005-0000-0000-00000A390000}"/>
    <cellStyle name="Normal 4 13" xfId="4444" xr:uid="{00000000-0005-0000-0000-00000B390000}"/>
    <cellStyle name="Normal 4 13 2" xfId="12812" xr:uid="{00000000-0005-0000-0000-00000C390000}"/>
    <cellStyle name="Normal 4 13 2 2" xfId="17557" xr:uid="{00000000-0005-0000-0000-00000D390000}"/>
    <cellStyle name="Normal 4 14" xfId="4445" xr:uid="{00000000-0005-0000-0000-00000E390000}"/>
    <cellStyle name="Normal 4 14 2" xfId="12813" xr:uid="{00000000-0005-0000-0000-00000F390000}"/>
    <cellStyle name="Normal 4 15" xfId="4446" xr:uid="{00000000-0005-0000-0000-000010390000}"/>
    <cellStyle name="Normal 4 15 2" xfId="12814" xr:uid="{00000000-0005-0000-0000-000011390000}"/>
    <cellStyle name="Normal 4 16" xfId="4447" xr:uid="{00000000-0005-0000-0000-000012390000}"/>
    <cellStyle name="Normal 4 16 2" xfId="12815" xr:uid="{00000000-0005-0000-0000-000013390000}"/>
    <cellStyle name="Normal 4 16 2 2" xfId="18236" xr:uid="{00000000-0005-0000-0000-000014390000}"/>
    <cellStyle name="Normal 4 17" xfId="4448" xr:uid="{00000000-0005-0000-0000-000015390000}"/>
    <cellStyle name="Normal 4 17 2" xfId="12816" xr:uid="{00000000-0005-0000-0000-000016390000}"/>
    <cellStyle name="Normal 4 18" xfId="4449" xr:uid="{00000000-0005-0000-0000-000017390000}"/>
    <cellStyle name="Normal 4 18 2" xfId="12817" xr:uid="{00000000-0005-0000-0000-000018390000}"/>
    <cellStyle name="Normal 4 19" xfId="4450" xr:uid="{00000000-0005-0000-0000-000019390000}"/>
    <cellStyle name="Normal 4 19 2" xfId="12818" xr:uid="{00000000-0005-0000-0000-00001A390000}"/>
    <cellStyle name="Normal 4 2" xfId="4451" xr:uid="{00000000-0005-0000-0000-00001B390000}"/>
    <cellStyle name="Normal 4 2 10" xfId="4452" xr:uid="{00000000-0005-0000-0000-00001C390000}"/>
    <cellStyle name="Normal 4 2 10 2" xfId="12820" xr:uid="{00000000-0005-0000-0000-00001D390000}"/>
    <cellStyle name="Normal 4 2 11" xfId="4453" xr:uid="{00000000-0005-0000-0000-00001E390000}"/>
    <cellStyle name="Normal 4 2 11 2" xfId="12821" xr:uid="{00000000-0005-0000-0000-00001F390000}"/>
    <cellStyle name="Normal 4 2 12" xfId="4454" xr:uid="{00000000-0005-0000-0000-000020390000}"/>
    <cellStyle name="Normal 4 2 12 2" xfId="12822" xr:uid="{00000000-0005-0000-0000-000021390000}"/>
    <cellStyle name="Normal 4 2 13" xfId="4455" xr:uid="{00000000-0005-0000-0000-000022390000}"/>
    <cellStyle name="Normal 4 2 14" xfId="4456" xr:uid="{00000000-0005-0000-0000-000023390000}"/>
    <cellStyle name="Normal 4 2 15" xfId="4457" xr:uid="{00000000-0005-0000-0000-000024390000}"/>
    <cellStyle name="Normal 4 2 16" xfId="6027" xr:uid="{00000000-0005-0000-0000-000025390000}"/>
    <cellStyle name="Normal 4 2 16 2" xfId="14157" xr:uid="{00000000-0005-0000-0000-000026390000}"/>
    <cellStyle name="Normal 4 2 17" xfId="12819" xr:uid="{00000000-0005-0000-0000-000027390000}"/>
    <cellStyle name="Normal 4 2 17 2" xfId="17558" xr:uid="{00000000-0005-0000-0000-000028390000}"/>
    <cellStyle name="Normal 4 2 18" xfId="13549" xr:uid="{00000000-0005-0000-0000-000029390000}"/>
    <cellStyle name="Normal 4 2 18 2" xfId="24881" xr:uid="{00000000-0005-0000-0000-00002A390000}"/>
    <cellStyle name="Normal 4 2 2" xfId="4458" xr:uid="{00000000-0005-0000-0000-00002B390000}"/>
    <cellStyle name="Normal 4 2 2 10" xfId="4459" xr:uid="{00000000-0005-0000-0000-00002C390000}"/>
    <cellStyle name="Normal 4 2 2 10 2" xfId="12824" xr:uid="{00000000-0005-0000-0000-00002D390000}"/>
    <cellStyle name="Normal 4 2 2 11" xfId="4460" xr:uid="{00000000-0005-0000-0000-00002E390000}"/>
    <cellStyle name="Normal 4 2 2 11 2" xfId="12825" xr:uid="{00000000-0005-0000-0000-00002F390000}"/>
    <cellStyle name="Normal 4 2 2 12" xfId="4461" xr:uid="{00000000-0005-0000-0000-000030390000}"/>
    <cellStyle name="Normal 4 2 2 12 2" xfId="12826" xr:uid="{00000000-0005-0000-0000-000031390000}"/>
    <cellStyle name="Normal 4 2 2 13" xfId="8888" xr:uid="{00000000-0005-0000-0000-000032390000}"/>
    <cellStyle name="Normal 4 2 2 13 2" xfId="24679" xr:uid="{00000000-0005-0000-0000-000033390000}"/>
    <cellStyle name="Normal 4 2 2 14" xfId="12823" xr:uid="{00000000-0005-0000-0000-000034390000}"/>
    <cellStyle name="Normal 4 2 2 2" xfId="4462" xr:uid="{00000000-0005-0000-0000-000035390000}"/>
    <cellStyle name="Normal 4 2 2 2 2" xfId="8889" xr:uid="{00000000-0005-0000-0000-000036390000}"/>
    <cellStyle name="Normal 4 2 2 3" xfId="4463" xr:uid="{00000000-0005-0000-0000-000037390000}"/>
    <cellStyle name="Normal 4 2 2 3 2" xfId="12827" xr:uid="{00000000-0005-0000-0000-000038390000}"/>
    <cellStyle name="Normal 4 2 2 4" xfId="4464" xr:uid="{00000000-0005-0000-0000-000039390000}"/>
    <cellStyle name="Normal 4 2 2 4 2" xfId="12828" xr:uid="{00000000-0005-0000-0000-00003A390000}"/>
    <cellStyle name="Normal 4 2 2 4 2 2" xfId="16828" xr:uid="{00000000-0005-0000-0000-00003B390000}"/>
    <cellStyle name="Normal 4 2 2 4 3" xfId="16829" xr:uid="{00000000-0005-0000-0000-00003C390000}"/>
    <cellStyle name="Normal 4 2 2 5" xfId="4465" xr:uid="{00000000-0005-0000-0000-00003D390000}"/>
    <cellStyle name="Normal 4 2 2 5 2" xfId="12829" xr:uid="{00000000-0005-0000-0000-00003E390000}"/>
    <cellStyle name="Normal 4 2 2 5 2 2" xfId="18270" xr:uid="{00000000-0005-0000-0000-00003F390000}"/>
    <cellStyle name="Normal 4 2 2 6" xfId="4466" xr:uid="{00000000-0005-0000-0000-000040390000}"/>
    <cellStyle name="Normal 4 2 2 6 2" xfId="12830" xr:uid="{00000000-0005-0000-0000-000041390000}"/>
    <cellStyle name="Normal 4 2 2 6 2 2" xfId="18506" xr:uid="{00000000-0005-0000-0000-000042390000}"/>
    <cellStyle name="Normal 4 2 2 7" xfId="4467" xr:uid="{00000000-0005-0000-0000-000043390000}"/>
    <cellStyle name="Normal 4 2 2 7 2" xfId="12831" xr:uid="{00000000-0005-0000-0000-000044390000}"/>
    <cellStyle name="Normal 4 2 2 8" xfId="4468" xr:uid="{00000000-0005-0000-0000-000045390000}"/>
    <cellStyle name="Normal 4 2 2 8 2" xfId="12832" xr:uid="{00000000-0005-0000-0000-000046390000}"/>
    <cellStyle name="Normal 4 2 2 9" xfId="4469" xr:uid="{00000000-0005-0000-0000-000047390000}"/>
    <cellStyle name="Normal 4 2 2 9 2" xfId="12833" xr:uid="{00000000-0005-0000-0000-000048390000}"/>
    <cellStyle name="Normal 4 2 3" xfId="4470" xr:uid="{00000000-0005-0000-0000-000049390000}"/>
    <cellStyle name="Normal 4 2 3 2" xfId="8890" xr:uid="{00000000-0005-0000-0000-00004A390000}"/>
    <cellStyle name="Normal 4 2 3 2 2" xfId="16831" xr:uid="{00000000-0005-0000-0000-00004B390000}"/>
    <cellStyle name="Normal 4 2 3 2 3" xfId="16832" xr:uid="{00000000-0005-0000-0000-00004C390000}"/>
    <cellStyle name="Normal 4 2 3 2 4" xfId="16830" xr:uid="{00000000-0005-0000-0000-00004D390000}"/>
    <cellStyle name="Normal 4 2 3 3" xfId="12834" xr:uid="{00000000-0005-0000-0000-00004E390000}"/>
    <cellStyle name="Normal 4 2 3 4" xfId="16833" xr:uid="{00000000-0005-0000-0000-00004F390000}"/>
    <cellStyle name="Normal 4 2 4" xfId="4471" xr:uid="{00000000-0005-0000-0000-000050390000}"/>
    <cellStyle name="Normal 4 2 4 2" xfId="8891" xr:uid="{00000000-0005-0000-0000-000051390000}"/>
    <cellStyle name="Normal 4 2 5" xfId="4472" xr:uid="{00000000-0005-0000-0000-000052390000}"/>
    <cellStyle name="Normal 4 2 5 2" xfId="12835" xr:uid="{00000000-0005-0000-0000-000053390000}"/>
    <cellStyle name="Normal 4 2 6" xfId="4473" xr:uid="{00000000-0005-0000-0000-000054390000}"/>
    <cellStyle name="Normal 4 2 6 2" xfId="12836" xr:uid="{00000000-0005-0000-0000-000055390000}"/>
    <cellStyle name="Normal 4 2 7" xfId="4474" xr:uid="{00000000-0005-0000-0000-000056390000}"/>
    <cellStyle name="Normal 4 2 7 2" xfId="12837" xr:uid="{00000000-0005-0000-0000-000057390000}"/>
    <cellStyle name="Normal 4 2 8" xfId="4475" xr:uid="{00000000-0005-0000-0000-000058390000}"/>
    <cellStyle name="Normal 4 2 8 2" xfId="12838" xr:uid="{00000000-0005-0000-0000-000059390000}"/>
    <cellStyle name="Normal 4 2 9" xfId="4476" xr:uid="{00000000-0005-0000-0000-00005A390000}"/>
    <cellStyle name="Normal 4 2 9 2" xfId="12839" xr:uid="{00000000-0005-0000-0000-00005B390000}"/>
    <cellStyle name="Normal 4 20" xfId="4477" xr:uid="{00000000-0005-0000-0000-00005C390000}"/>
    <cellStyle name="Normal 4 20 2" xfId="12840" xr:uid="{00000000-0005-0000-0000-00005D390000}"/>
    <cellStyle name="Normal 4 21" xfId="4478" xr:uid="{00000000-0005-0000-0000-00005E390000}"/>
    <cellStyle name="Normal 4 21 2" xfId="12841" xr:uid="{00000000-0005-0000-0000-00005F390000}"/>
    <cellStyle name="Normal 4 22" xfId="4479" xr:uid="{00000000-0005-0000-0000-000060390000}"/>
    <cellStyle name="Normal 4 22 2" xfId="12842" xr:uid="{00000000-0005-0000-0000-000061390000}"/>
    <cellStyle name="Normal 4 23" xfId="4480" xr:uid="{00000000-0005-0000-0000-000062390000}"/>
    <cellStyle name="Normal 4 23 2" xfId="12843" xr:uid="{00000000-0005-0000-0000-000063390000}"/>
    <cellStyle name="Normal 4 24" xfId="4481" xr:uid="{00000000-0005-0000-0000-000064390000}"/>
    <cellStyle name="Normal 4 25" xfId="4482" xr:uid="{00000000-0005-0000-0000-000065390000}"/>
    <cellStyle name="Normal 4 26" xfId="6026" xr:uid="{00000000-0005-0000-0000-000066390000}"/>
    <cellStyle name="Normal 4 3" xfId="4483" xr:uid="{00000000-0005-0000-0000-000067390000}"/>
    <cellStyle name="Normal 4 3 2" xfId="4484" xr:uid="{00000000-0005-0000-0000-000068390000}"/>
    <cellStyle name="Normal 4 3 2 2" xfId="8892" xr:uid="{00000000-0005-0000-0000-000069390000}"/>
    <cellStyle name="Normal 4 3 3" xfId="4485" xr:uid="{00000000-0005-0000-0000-00006A390000}"/>
    <cellStyle name="Normal 4 3 4" xfId="4486" xr:uid="{00000000-0005-0000-0000-00006B390000}"/>
    <cellStyle name="Normal 4 3 5" xfId="6028" xr:uid="{00000000-0005-0000-0000-00006C390000}"/>
    <cellStyle name="Normal 4 3 5 2" xfId="14159" xr:uid="{00000000-0005-0000-0000-00006D390000}"/>
    <cellStyle name="Normal 4 3 6" xfId="12844" xr:uid="{00000000-0005-0000-0000-00006E390000}"/>
    <cellStyle name="Normal 4 3 6 2" xfId="17559" xr:uid="{00000000-0005-0000-0000-00006F390000}"/>
    <cellStyle name="Normal 4 3 7" xfId="13550" xr:uid="{00000000-0005-0000-0000-000070390000}"/>
    <cellStyle name="Normal 4 3 7 2" xfId="24882" xr:uid="{00000000-0005-0000-0000-000071390000}"/>
    <cellStyle name="Normal 4 4" xfId="4487" xr:uid="{00000000-0005-0000-0000-000072390000}"/>
    <cellStyle name="Normal 4 4 2" xfId="4488" xr:uid="{00000000-0005-0000-0000-000073390000}"/>
    <cellStyle name="Normal 4 4 2 2" xfId="8894" xr:uid="{00000000-0005-0000-0000-000074390000}"/>
    <cellStyle name="Normal 4 4 3" xfId="8895" xr:uid="{00000000-0005-0000-0000-000075390000}"/>
    <cellStyle name="Normal 4 4 3 2" xfId="17560" xr:uid="{00000000-0005-0000-0000-000076390000}"/>
    <cellStyle name="Normal 4 4 4" xfId="8893" xr:uid="{00000000-0005-0000-0000-000077390000}"/>
    <cellStyle name="Normal 4 4 5" xfId="12845" xr:uid="{00000000-0005-0000-0000-000078390000}"/>
    <cellStyle name="Normal 4 5" xfId="4489" xr:uid="{00000000-0005-0000-0000-000079390000}"/>
    <cellStyle name="Normal 4 5 2" xfId="8896" xr:uid="{00000000-0005-0000-0000-00007A390000}"/>
    <cellStyle name="Normal 4 5 2 2" xfId="17561" xr:uid="{00000000-0005-0000-0000-00007B390000}"/>
    <cellStyle name="Normal 4 5 3" xfId="12846" xr:uid="{00000000-0005-0000-0000-00007C390000}"/>
    <cellStyle name="Normal 4 6" xfId="4490" xr:uid="{00000000-0005-0000-0000-00007D390000}"/>
    <cellStyle name="Normal 4 6 2" xfId="8897" xr:uid="{00000000-0005-0000-0000-00007E390000}"/>
    <cellStyle name="Normal 4 6 2 2" xfId="17562" xr:uid="{00000000-0005-0000-0000-00007F390000}"/>
    <cellStyle name="Normal 4 6 3" xfId="12847" xr:uid="{00000000-0005-0000-0000-000080390000}"/>
    <cellStyle name="Normal 4 7" xfId="4491" xr:uid="{00000000-0005-0000-0000-000081390000}"/>
    <cellStyle name="Normal 4 7 2" xfId="8898" xr:uid="{00000000-0005-0000-0000-000082390000}"/>
    <cellStyle name="Normal 4 7 2 2" xfId="17563" xr:uid="{00000000-0005-0000-0000-000083390000}"/>
    <cellStyle name="Normal 4 7 3" xfId="12848" xr:uid="{00000000-0005-0000-0000-000084390000}"/>
    <cellStyle name="Normal 4 8" xfId="4492" xr:uid="{00000000-0005-0000-0000-000085390000}"/>
    <cellStyle name="Normal 4 8 2" xfId="12849" xr:uid="{00000000-0005-0000-0000-000086390000}"/>
    <cellStyle name="Normal 4 8 2 2" xfId="17564" xr:uid="{00000000-0005-0000-0000-000087390000}"/>
    <cellStyle name="Normal 4 8 3" xfId="25564" xr:uid="{00000000-0005-0000-0000-000088390000}"/>
    <cellStyle name="Normal 4 9" xfId="4493" xr:uid="{00000000-0005-0000-0000-000089390000}"/>
    <cellStyle name="Normal 4 9 2" xfId="12850" xr:uid="{00000000-0005-0000-0000-00008A390000}"/>
    <cellStyle name="Normal 4 9 2 2" xfId="17565" xr:uid="{00000000-0005-0000-0000-00008B390000}"/>
    <cellStyle name="Normal 40" xfId="4494" xr:uid="{00000000-0005-0000-0000-00008C390000}"/>
    <cellStyle name="Normal 40 2" xfId="4495" xr:uid="{00000000-0005-0000-0000-00008D390000}"/>
    <cellStyle name="Normal 40 2 2" xfId="17566" xr:uid="{00000000-0005-0000-0000-00008E390000}"/>
    <cellStyle name="Normal 40 3" xfId="4496" xr:uid="{00000000-0005-0000-0000-00008F390000}"/>
    <cellStyle name="Normal 40 3 2" xfId="17567" xr:uid="{00000000-0005-0000-0000-000090390000}"/>
    <cellStyle name="Normal 40 3 3" xfId="25565" xr:uid="{00000000-0005-0000-0000-000091390000}"/>
    <cellStyle name="Normal 40 4" xfId="4497" xr:uid="{00000000-0005-0000-0000-000092390000}"/>
    <cellStyle name="Normal 40 5" xfId="6230" xr:uid="{00000000-0005-0000-0000-000093390000}"/>
    <cellStyle name="Normal 40 6" xfId="13387" xr:uid="{00000000-0005-0000-0000-000094390000}"/>
    <cellStyle name="Normal 40 7" xfId="13551" xr:uid="{00000000-0005-0000-0000-000095390000}"/>
    <cellStyle name="Normal 41" xfId="4498" xr:uid="{00000000-0005-0000-0000-000096390000}"/>
    <cellStyle name="Normal 41 10" xfId="13388" xr:uid="{00000000-0005-0000-0000-000097390000}"/>
    <cellStyle name="Normal 41 11" xfId="13552" xr:uid="{00000000-0005-0000-0000-000098390000}"/>
    <cellStyle name="Normal 41 2" xfId="4499" xr:uid="{00000000-0005-0000-0000-000099390000}"/>
    <cellStyle name="Normal 41 2 2" xfId="4500" xr:uid="{00000000-0005-0000-0000-00009A390000}"/>
    <cellStyle name="Normal 41 2 2 2" xfId="16834" xr:uid="{00000000-0005-0000-0000-00009B390000}"/>
    <cellStyle name="Normal 41 2 2 3" xfId="16835" xr:uid="{00000000-0005-0000-0000-00009C390000}"/>
    <cellStyle name="Normal 41 2 2 4" xfId="25341" xr:uid="{00000000-0005-0000-0000-00009D390000}"/>
    <cellStyle name="Normal 41 2 3" xfId="4501" xr:uid="{00000000-0005-0000-0000-00009E390000}"/>
    <cellStyle name="Normal 41 2 3 2" xfId="18271" xr:uid="{00000000-0005-0000-0000-00009F390000}"/>
    <cellStyle name="Normal 41 2 4" xfId="4502" xr:uid="{00000000-0005-0000-0000-0000A0390000}"/>
    <cellStyle name="Normal 41 2 4 2" xfId="18507" xr:uid="{00000000-0005-0000-0000-0000A1390000}"/>
    <cellStyle name="Normal 41 2 5" xfId="6029" xr:uid="{00000000-0005-0000-0000-0000A2390000}"/>
    <cellStyle name="Normal 41 2 5 2" xfId="14160" xr:uid="{00000000-0005-0000-0000-0000A3390000}"/>
    <cellStyle name="Normal 41 2 6" xfId="12851" xr:uid="{00000000-0005-0000-0000-0000A4390000}"/>
    <cellStyle name="Normal 41 2 6 2" xfId="24883" xr:uid="{00000000-0005-0000-0000-0000A5390000}"/>
    <cellStyle name="Normal 41 2 7" xfId="13553" xr:uid="{00000000-0005-0000-0000-0000A6390000}"/>
    <cellStyle name="Normal 41 3" xfId="4503" xr:uid="{00000000-0005-0000-0000-0000A7390000}"/>
    <cellStyle name="Normal 41 3 2" xfId="4504" xr:uid="{00000000-0005-0000-0000-0000A8390000}"/>
    <cellStyle name="Normal 41 3 2 2" xfId="16836" xr:uid="{00000000-0005-0000-0000-0000A9390000}"/>
    <cellStyle name="Normal 41 3 2 3" xfId="16837" xr:uid="{00000000-0005-0000-0000-0000AA390000}"/>
    <cellStyle name="Normal 41 3 2 4" xfId="25342" xr:uid="{00000000-0005-0000-0000-0000AB390000}"/>
    <cellStyle name="Normal 41 3 3" xfId="4505" xr:uid="{00000000-0005-0000-0000-0000AC390000}"/>
    <cellStyle name="Normal 41 3 3 2" xfId="18272" xr:uid="{00000000-0005-0000-0000-0000AD390000}"/>
    <cellStyle name="Normal 41 3 4" xfId="4506" xr:uid="{00000000-0005-0000-0000-0000AE390000}"/>
    <cellStyle name="Normal 41 3 4 2" xfId="18508" xr:uid="{00000000-0005-0000-0000-0000AF390000}"/>
    <cellStyle name="Normal 41 3 5" xfId="6030" xr:uid="{00000000-0005-0000-0000-0000B0390000}"/>
    <cellStyle name="Normal 41 3 5 2" xfId="14161" xr:uid="{00000000-0005-0000-0000-0000B1390000}"/>
    <cellStyle name="Normal 41 3 6" xfId="12852" xr:uid="{00000000-0005-0000-0000-0000B2390000}"/>
    <cellStyle name="Normal 41 3 6 2" xfId="24884" xr:uid="{00000000-0005-0000-0000-0000B3390000}"/>
    <cellStyle name="Normal 41 3 7" xfId="13554" xr:uid="{00000000-0005-0000-0000-0000B4390000}"/>
    <cellStyle name="Normal 41 4" xfId="4507" xr:uid="{00000000-0005-0000-0000-0000B5390000}"/>
    <cellStyle name="Normal 41 4 2" xfId="12853" xr:uid="{00000000-0005-0000-0000-0000B6390000}"/>
    <cellStyle name="Normal 41 4 2 2" xfId="16838" xr:uid="{00000000-0005-0000-0000-0000B7390000}"/>
    <cellStyle name="Normal 41 4 2 3" xfId="16839" xr:uid="{00000000-0005-0000-0000-0000B8390000}"/>
    <cellStyle name="Normal 41 4 3" xfId="16840" xr:uid="{00000000-0005-0000-0000-0000B9390000}"/>
    <cellStyle name="Normal 41 4 4" xfId="16841" xr:uid="{00000000-0005-0000-0000-0000BA390000}"/>
    <cellStyle name="Normal 41 4 5" xfId="25343" xr:uid="{00000000-0005-0000-0000-0000BB390000}"/>
    <cellStyle name="Normal 41 5" xfId="4508" xr:uid="{00000000-0005-0000-0000-0000BC390000}"/>
    <cellStyle name="Normal 41 5 2" xfId="12854" xr:uid="{00000000-0005-0000-0000-0000BD390000}"/>
    <cellStyle name="Normal 41 5 2 2" xfId="16842" xr:uid="{00000000-0005-0000-0000-0000BE390000}"/>
    <cellStyle name="Normal 41 5 2 3" xfId="16843" xr:uid="{00000000-0005-0000-0000-0000BF390000}"/>
    <cellStyle name="Normal 41 5 3" xfId="16844" xr:uid="{00000000-0005-0000-0000-0000C0390000}"/>
    <cellStyle name="Normal 41 5 4" xfId="16845" xr:uid="{00000000-0005-0000-0000-0000C1390000}"/>
    <cellStyle name="Normal 41 5 5" xfId="25344" xr:uid="{00000000-0005-0000-0000-0000C2390000}"/>
    <cellStyle name="Normal 41 6" xfId="4509" xr:uid="{00000000-0005-0000-0000-0000C3390000}"/>
    <cellStyle name="Normal 41 6 2" xfId="16846" xr:uid="{00000000-0005-0000-0000-0000C4390000}"/>
    <cellStyle name="Normal 41 6 2 2" xfId="16847" xr:uid="{00000000-0005-0000-0000-0000C5390000}"/>
    <cellStyle name="Normal 41 6 2 3" xfId="16848" xr:uid="{00000000-0005-0000-0000-0000C6390000}"/>
    <cellStyle name="Normal 41 6 3" xfId="16849" xr:uid="{00000000-0005-0000-0000-0000C7390000}"/>
    <cellStyle name="Normal 41 6 4" xfId="16850" xr:uid="{00000000-0005-0000-0000-0000C8390000}"/>
    <cellStyle name="Normal 41 6 5" xfId="25566" xr:uid="{00000000-0005-0000-0000-0000C9390000}"/>
    <cellStyle name="Normal 41 7" xfId="4510" xr:uid="{00000000-0005-0000-0000-0000CA390000}"/>
    <cellStyle name="Normal 41 7 2" xfId="16851" xr:uid="{00000000-0005-0000-0000-0000CB390000}"/>
    <cellStyle name="Normal 41 7 2 2" xfId="16852" xr:uid="{00000000-0005-0000-0000-0000CC390000}"/>
    <cellStyle name="Normal 41 7 2 3" xfId="16853" xr:uid="{00000000-0005-0000-0000-0000CD390000}"/>
    <cellStyle name="Normal 41 7 3" xfId="16854" xr:uid="{00000000-0005-0000-0000-0000CE390000}"/>
    <cellStyle name="Normal 41 7 4" xfId="16855" xr:uid="{00000000-0005-0000-0000-0000CF390000}"/>
    <cellStyle name="Normal 41 8" xfId="4511" xr:uid="{00000000-0005-0000-0000-0000D0390000}"/>
    <cellStyle name="Normal 41 8 2" xfId="17568" xr:uid="{00000000-0005-0000-0000-0000D1390000}"/>
    <cellStyle name="Normal 41 9" xfId="6231" xr:uid="{00000000-0005-0000-0000-0000D2390000}"/>
    <cellStyle name="Normal 42" xfId="4512" xr:uid="{00000000-0005-0000-0000-0000D3390000}"/>
    <cellStyle name="Normal 42 10" xfId="13389" xr:uid="{00000000-0005-0000-0000-0000D4390000}"/>
    <cellStyle name="Normal 42 11" xfId="13555" xr:uid="{00000000-0005-0000-0000-0000D5390000}"/>
    <cellStyle name="Normal 42 2" xfId="4513" xr:uid="{00000000-0005-0000-0000-0000D6390000}"/>
    <cellStyle name="Normal 42 2 2" xfId="8899" xr:uid="{00000000-0005-0000-0000-0000D7390000}"/>
    <cellStyle name="Normal 42 2 2 2" xfId="16857" xr:uid="{00000000-0005-0000-0000-0000D8390000}"/>
    <cellStyle name="Normal 42 2 2 3" xfId="16858" xr:uid="{00000000-0005-0000-0000-0000D9390000}"/>
    <cellStyle name="Normal 42 2 2 4" xfId="16856" xr:uid="{00000000-0005-0000-0000-0000DA390000}"/>
    <cellStyle name="Normal 42 2 2 5" xfId="25447" xr:uid="{00000000-0005-0000-0000-0000DB390000}"/>
    <cellStyle name="Normal 42 2 3" xfId="12855" xr:uid="{00000000-0005-0000-0000-0000DC390000}"/>
    <cellStyle name="Normal 42 2 3 2" xfId="25448" xr:uid="{00000000-0005-0000-0000-0000DD390000}"/>
    <cellStyle name="Normal 42 2 4" xfId="16859" xr:uid="{00000000-0005-0000-0000-0000DE390000}"/>
    <cellStyle name="Normal 42 3" xfId="4514" xr:uid="{00000000-0005-0000-0000-0000DF390000}"/>
    <cellStyle name="Normal 42 3 2" xfId="12856" xr:uid="{00000000-0005-0000-0000-0000E0390000}"/>
    <cellStyle name="Normal 42 3 2 2" xfId="16860" xr:uid="{00000000-0005-0000-0000-0000E1390000}"/>
    <cellStyle name="Normal 42 3 2 3" xfId="16861" xr:uid="{00000000-0005-0000-0000-0000E2390000}"/>
    <cellStyle name="Normal 42 3 3" xfId="16862" xr:uid="{00000000-0005-0000-0000-0000E3390000}"/>
    <cellStyle name="Normal 42 3 4" xfId="16863" xr:uid="{00000000-0005-0000-0000-0000E4390000}"/>
    <cellStyle name="Normal 42 3 5" xfId="25449" xr:uid="{00000000-0005-0000-0000-0000E5390000}"/>
    <cellStyle name="Normal 42 4" xfId="4515" xr:uid="{00000000-0005-0000-0000-0000E6390000}"/>
    <cellStyle name="Normal 42 4 2" xfId="12857" xr:uid="{00000000-0005-0000-0000-0000E7390000}"/>
    <cellStyle name="Normal 42 4 2 2" xfId="16864" xr:uid="{00000000-0005-0000-0000-0000E8390000}"/>
    <cellStyle name="Normal 42 4 2 3" xfId="16865" xr:uid="{00000000-0005-0000-0000-0000E9390000}"/>
    <cellStyle name="Normal 42 4 3" xfId="16866" xr:uid="{00000000-0005-0000-0000-0000EA390000}"/>
    <cellStyle name="Normal 42 4 4" xfId="16867" xr:uid="{00000000-0005-0000-0000-0000EB390000}"/>
    <cellStyle name="Normal 42 4 5" xfId="25450" xr:uid="{00000000-0005-0000-0000-0000EC390000}"/>
    <cellStyle name="Normal 42 5" xfId="4516" xr:uid="{00000000-0005-0000-0000-0000ED390000}"/>
    <cellStyle name="Normal 42 5 2" xfId="12858" xr:uid="{00000000-0005-0000-0000-0000EE390000}"/>
    <cellStyle name="Normal 42 5 2 2" xfId="16868" xr:uid="{00000000-0005-0000-0000-0000EF390000}"/>
    <cellStyle name="Normal 42 5 2 3" xfId="16869" xr:uid="{00000000-0005-0000-0000-0000F0390000}"/>
    <cellStyle name="Normal 42 5 3" xfId="16870" xr:uid="{00000000-0005-0000-0000-0000F1390000}"/>
    <cellStyle name="Normal 42 5 4" xfId="16871" xr:uid="{00000000-0005-0000-0000-0000F2390000}"/>
    <cellStyle name="Normal 42 5 5" xfId="25567" xr:uid="{00000000-0005-0000-0000-0000F3390000}"/>
    <cellStyle name="Normal 42 6" xfId="4517" xr:uid="{00000000-0005-0000-0000-0000F4390000}"/>
    <cellStyle name="Normal 42 6 2" xfId="16872" xr:uid="{00000000-0005-0000-0000-0000F5390000}"/>
    <cellStyle name="Normal 42 6 2 2" xfId="16873" xr:uid="{00000000-0005-0000-0000-0000F6390000}"/>
    <cellStyle name="Normal 42 6 2 3" xfId="16874" xr:uid="{00000000-0005-0000-0000-0000F7390000}"/>
    <cellStyle name="Normal 42 6 3" xfId="16875" xr:uid="{00000000-0005-0000-0000-0000F8390000}"/>
    <cellStyle name="Normal 42 6 4" xfId="16876" xr:uid="{00000000-0005-0000-0000-0000F9390000}"/>
    <cellStyle name="Normal 42 7" xfId="4518" xr:uid="{00000000-0005-0000-0000-0000FA390000}"/>
    <cellStyle name="Normal 42 7 2" xfId="16877" xr:uid="{00000000-0005-0000-0000-0000FB390000}"/>
    <cellStyle name="Normal 42 7 2 2" xfId="16878" xr:uid="{00000000-0005-0000-0000-0000FC390000}"/>
    <cellStyle name="Normal 42 7 2 3" xfId="16879" xr:uid="{00000000-0005-0000-0000-0000FD390000}"/>
    <cellStyle name="Normal 42 7 3" xfId="16880" xr:uid="{00000000-0005-0000-0000-0000FE390000}"/>
    <cellStyle name="Normal 42 7 4" xfId="16881" xr:uid="{00000000-0005-0000-0000-0000FF390000}"/>
    <cellStyle name="Normal 42 8" xfId="4519" xr:uid="{00000000-0005-0000-0000-0000003A0000}"/>
    <cellStyle name="Normal 42 8 2" xfId="17569" xr:uid="{00000000-0005-0000-0000-0000013A0000}"/>
    <cellStyle name="Normal 42 9" xfId="6232" xr:uid="{00000000-0005-0000-0000-0000023A0000}"/>
    <cellStyle name="Normal 42 9 2" xfId="16882" xr:uid="{00000000-0005-0000-0000-0000033A0000}"/>
    <cellStyle name="Normal 43" xfId="4520" xr:uid="{00000000-0005-0000-0000-0000043A0000}"/>
    <cellStyle name="Normal 43 10" xfId="12859" xr:uid="{00000000-0005-0000-0000-0000053A0000}"/>
    <cellStyle name="Normal 43 11" xfId="13390" xr:uid="{00000000-0005-0000-0000-0000063A0000}"/>
    <cellStyle name="Normal 43 12" xfId="13556" xr:uid="{00000000-0005-0000-0000-0000073A0000}"/>
    <cellStyle name="Normal 43 2" xfId="4521" xr:uid="{00000000-0005-0000-0000-0000083A0000}"/>
    <cellStyle name="Normal 43 2 2" xfId="12860" xr:uid="{00000000-0005-0000-0000-0000093A0000}"/>
    <cellStyle name="Normal 43 2 2 2" xfId="16883" xr:uid="{00000000-0005-0000-0000-00000A3A0000}"/>
    <cellStyle name="Normal 43 2 2 3" xfId="16884" xr:uid="{00000000-0005-0000-0000-00000B3A0000}"/>
    <cellStyle name="Normal 43 2 2 4" xfId="25346" xr:uid="{00000000-0005-0000-0000-00000C3A0000}"/>
    <cellStyle name="Normal 43 2 3" xfId="16885" xr:uid="{00000000-0005-0000-0000-00000D3A0000}"/>
    <cellStyle name="Normal 43 2 4" xfId="16886" xr:uid="{00000000-0005-0000-0000-00000E3A0000}"/>
    <cellStyle name="Normal 43 2 5" xfId="25345" xr:uid="{00000000-0005-0000-0000-00000F3A0000}"/>
    <cellStyle name="Normal 43 3" xfId="4522" xr:uid="{00000000-0005-0000-0000-0000103A0000}"/>
    <cellStyle name="Normal 43 3 2" xfId="12861" xr:uid="{00000000-0005-0000-0000-0000113A0000}"/>
    <cellStyle name="Normal 43 3 2 2" xfId="16887" xr:uid="{00000000-0005-0000-0000-0000123A0000}"/>
    <cellStyle name="Normal 43 3 2 3" xfId="16888" xr:uid="{00000000-0005-0000-0000-0000133A0000}"/>
    <cellStyle name="Normal 43 3 3" xfId="16889" xr:uid="{00000000-0005-0000-0000-0000143A0000}"/>
    <cellStyle name="Normal 43 3 4" xfId="16890" xr:uid="{00000000-0005-0000-0000-0000153A0000}"/>
    <cellStyle name="Normal 43 3 5" xfId="25347" xr:uid="{00000000-0005-0000-0000-0000163A0000}"/>
    <cellStyle name="Normal 43 4" xfId="4523" xr:uid="{00000000-0005-0000-0000-0000173A0000}"/>
    <cellStyle name="Normal 43 4 2" xfId="12862" xr:uid="{00000000-0005-0000-0000-0000183A0000}"/>
    <cellStyle name="Normal 43 4 2 2" xfId="16891" xr:uid="{00000000-0005-0000-0000-0000193A0000}"/>
    <cellStyle name="Normal 43 4 2 3" xfId="16892" xr:uid="{00000000-0005-0000-0000-00001A3A0000}"/>
    <cellStyle name="Normal 43 4 3" xfId="16893" xr:uid="{00000000-0005-0000-0000-00001B3A0000}"/>
    <cellStyle name="Normal 43 4 4" xfId="16894" xr:uid="{00000000-0005-0000-0000-00001C3A0000}"/>
    <cellStyle name="Normal 43 4 5" xfId="25568" xr:uid="{00000000-0005-0000-0000-00001D3A0000}"/>
    <cellStyle name="Normal 43 5" xfId="4524" xr:uid="{00000000-0005-0000-0000-00001E3A0000}"/>
    <cellStyle name="Normal 43 5 2" xfId="12863" xr:uid="{00000000-0005-0000-0000-00001F3A0000}"/>
    <cellStyle name="Normal 43 5 2 2" xfId="16895" xr:uid="{00000000-0005-0000-0000-0000203A0000}"/>
    <cellStyle name="Normal 43 5 2 3" xfId="16896" xr:uid="{00000000-0005-0000-0000-0000213A0000}"/>
    <cellStyle name="Normal 43 5 3" xfId="16897" xr:uid="{00000000-0005-0000-0000-0000223A0000}"/>
    <cellStyle name="Normal 43 5 4" xfId="16898" xr:uid="{00000000-0005-0000-0000-0000233A0000}"/>
    <cellStyle name="Normal 43 6" xfId="4525" xr:uid="{00000000-0005-0000-0000-0000243A0000}"/>
    <cellStyle name="Normal 43 6 2" xfId="16899" xr:uid="{00000000-0005-0000-0000-0000253A0000}"/>
    <cellStyle name="Normal 43 6 2 2" xfId="16900" xr:uid="{00000000-0005-0000-0000-0000263A0000}"/>
    <cellStyle name="Normal 43 6 2 3" xfId="16901" xr:uid="{00000000-0005-0000-0000-0000273A0000}"/>
    <cellStyle name="Normal 43 6 3" xfId="16902" xr:uid="{00000000-0005-0000-0000-0000283A0000}"/>
    <cellStyle name="Normal 43 6 4" xfId="16903" xr:uid="{00000000-0005-0000-0000-0000293A0000}"/>
    <cellStyle name="Normal 43 7" xfId="4526" xr:uid="{00000000-0005-0000-0000-00002A3A0000}"/>
    <cellStyle name="Normal 43 7 2" xfId="16904" xr:uid="{00000000-0005-0000-0000-00002B3A0000}"/>
    <cellStyle name="Normal 43 7 2 2" xfId="16905" xr:uid="{00000000-0005-0000-0000-00002C3A0000}"/>
    <cellStyle name="Normal 43 7 2 3" xfId="16906" xr:uid="{00000000-0005-0000-0000-00002D3A0000}"/>
    <cellStyle name="Normal 43 7 3" xfId="16907" xr:uid="{00000000-0005-0000-0000-00002E3A0000}"/>
    <cellStyle name="Normal 43 7 4" xfId="16908" xr:uid="{00000000-0005-0000-0000-00002F3A0000}"/>
    <cellStyle name="Normal 43 8" xfId="4527" xr:uid="{00000000-0005-0000-0000-0000303A0000}"/>
    <cellStyle name="Normal 43 8 2" xfId="17570" xr:uid="{00000000-0005-0000-0000-0000313A0000}"/>
    <cellStyle name="Normal 43 9" xfId="6233" xr:uid="{00000000-0005-0000-0000-0000323A0000}"/>
    <cellStyle name="Normal 43 9 2" xfId="16909" xr:uid="{00000000-0005-0000-0000-0000333A0000}"/>
    <cellStyle name="Normal 44" xfId="4528" xr:uid="{00000000-0005-0000-0000-0000343A0000}"/>
    <cellStyle name="Normal 44 10" xfId="13391" xr:uid="{00000000-0005-0000-0000-0000353A0000}"/>
    <cellStyle name="Normal 44 11" xfId="13557" xr:uid="{00000000-0005-0000-0000-0000363A0000}"/>
    <cellStyle name="Normal 44 2" xfId="4529" xr:uid="{00000000-0005-0000-0000-0000373A0000}"/>
    <cellStyle name="Normal 44 2 2" xfId="8900" xr:uid="{00000000-0005-0000-0000-0000383A0000}"/>
    <cellStyle name="Normal 44 2 2 2" xfId="25348" xr:uid="{00000000-0005-0000-0000-0000393A0000}"/>
    <cellStyle name="Normal 44 2 3" xfId="12864" xr:uid="{00000000-0005-0000-0000-00003A3A0000}"/>
    <cellStyle name="Normal 44 3" xfId="4530" xr:uid="{00000000-0005-0000-0000-00003B3A0000}"/>
    <cellStyle name="Normal 44 3 2" xfId="12865" xr:uid="{00000000-0005-0000-0000-00003C3A0000}"/>
    <cellStyle name="Normal 44 3 2 2" xfId="17571" xr:uid="{00000000-0005-0000-0000-00003D3A0000}"/>
    <cellStyle name="Normal 44 3 3" xfId="25349" xr:uid="{00000000-0005-0000-0000-00003E3A0000}"/>
    <cellStyle name="Normal 44 4" xfId="4531" xr:uid="{00000000-0005-0000-0000-00003F3A0000}"/>
    <cellStyle name="Normal 44 4 2" xfId="12866" xr:uid="{00000000-0005-0000-0000-0000403A0000}"/>
    <cellStyle name="Normal 44 4 3" xfId="16910" xr:uid="{00000000-0005-0000-0000-0000413A0000}"/>
    <cellStyle name="Normal 44 4 4" xfId="25569" xr:uid="{00000000-0005-0000-0000-0000423A0000}"/>
    <cellStyle name="Normal 44 5" xfId="4532" xr:uid="{00000000-0005-0000-0000-0000433A0000}"/>
    <cellStyle name="Normal 44 5 2" xfId="12867" xr:uid="{00000000-0005-0000-0000-0000443A0000}"/>
    <cellStyle name="Normal 44 6" xfId="4533" xr:uid="{00000000-0005-0000-0000-0000453A0000}"/>
    <cellStyle name="Normal 44 6 2" xfId="18509" xr:uid="{00000000-0005-0000-0000-0000463A0000}"/>
    <cellStyle name="Normal 44 7" xfId="4534" xr:uid="{00000000-0005-0000-0000-0000473A0000}"/>
    <cellStyle name="Normal 44 8" xfId="4535" xr:uid="{00000000-0005-0000-0000-0000483A0000}"/>
    <cellStyle name="Normal 44 9" xfId="6234" xr:uid="{00000000-0005-0000-0000-0000493A0000}"/>
    <cellStyle name="Normal 45" xfId="4536" xr:uid="{00000000-0005-0000-0000-00004A3A0000}"/>
    <cellStyle name="Normal 45 10" xfId="12868" xr:uid="{00000000-0005-0000-0000-00004B3A0000}"/>
    <cellStyle name="Normal 45 11" xfId="13392" xr:uid="{00000000-0005-0000-0000-00004C3A0000}"/>
    <cellStyle name="Normal 45 12" xfId="13558" xr:uid="{00000000-0005-0000-0000-00004D3A0000}"/>
    <cellStyle name="Normal 45 2" xfId="4537" xr:uid="{00000000-0005-0000-0000-00004E3A0000}"/>
    <cellStyle name="Normal 45 2 2" xfId="12869" xr:uid="{00000000-0005-0000-0000-00004F3A0000}"/>
    <cellStyle name="Normal 45 2 2 2" xfId="17572" xr:uid="{00000000-0005-0000-0000-0000503A0000}"/>
    <cellStyle name="Normal 45 2 2 3" xfId="25451" xr:uid="{00000000-0005-0000-0000-0000513A0000}"/>
    <cellStyle name="Normal 45 2 3" xfId="25452" xr:uid="{00000000-0005-0000-0000-0000523A0000}"/>
    <cellStyle name="Normal 45 2 4" xfId="25350" xr:uid="{00000000-0005-0000-0000-0000533A0000}"/>
    <cellStyle name="Normal 45 3" xfId="4538" xr:uid="{00000000-0005-0000-0000-0000543A0000}"/>
    <cellStyle name="Normal 45 3 2" xfId="12870" xr:uid="{00000000-0005-0000-0000-0000553A0000}"/>
    <cellStyle name="Normal 45 3 2 2" xfId="17573" xr:uid="{00000000-0005-0000-0000-0000563A0000}"/>
    <cellStyle name="Normal 45 3 3" xfId="25453" xr:uid="{00000000-0005-0000-0000-0000573A0000}"/>
    <cellStyle name="Normal 45 4" xfId="4539" xr:uid="{00000000-0005-0000-0000-0000583A0000}"/>
    <cellStyle name="Normal 45 4 2" xfId="12871" xr:uid="{00000000-0005-0000-0000-0000593A0000}"/>
    <cellStyle name="Normal 45 4 3" xfId="16911" xr:uid="{00000000-0005-0000-0000-00005A3A0000}"/>
    <cellStyle name="Normal 45 4 4" xfId="25454" xr:uid="{00000000-0005-0000-0000-00005B3A0000}"/>
    <cellStyle name="Normal 45 5" xfId="4540" xr:uid="{00000000-0005-0000-0000-00005C3A0000}"/>
    <cellStyle name="Normal 45 5 2" xfId="12872" xr:uid="{00000000-0005-0000-0000-00005D3A0000}"/>
    <cellStyle name="Normal 45 5 3" xfId="25570" xr:uid="{00000000-0005-0000-0000-00005E3A0000}"/>
    <cellStyle name="Normal 45 6" xfId="4541" xr:uid="{00000000-0005-0000-0000-00005F3A0000}"/>
    <cellStyle name="Normal 45 6 2" xfId="18510" xr:uid="{00000000-0005-0000-0000-0000603A0000}"/>
    <cellStyle name="Normal 45 7" xfId="4542" xr:uid="{00000000-0005-0000-0000-0000613A0000}"/>
    <cellStyle name="Normal 45 8" xfId="4543" xr:uid="{00000000-0005-0000-0000-0000623A0000}"/>
    <cellStyle name="Normal 45 9" xfId="6235" xr:uid="{00000000-0005-0000-0000-0000633A0000}"/>
    <cellStyle name="Normal 46" xfId="4544" xr:uid="{00000000-0005-0000-0000-0000643A0000}"/>
    <cellStyle name="Normal 46 10" xfId="13393" xr:uid="{00000000-0005-0000-0000-0000653A0000}"/>
    <cellStyle name="Normal 46 11" xfId="13559" xr:uid="{00000000-0005-0000-0000-0000663A0000}"/>
    <cellStyle name="Normal 46 2" xfId="4545" xr:uid="{00000000-0005-0000-0000-0000673A0000}"/>
    <cellStyle name="Normal 46 2 2" xfId="8901" xr:uid="{00000000-0005-0000-0000-0000683A0000}"/>
    <cellStyle name="Normal 46 2 2 2" xfId="25455" xr:uid="{00000000-0005-0000-0000-0000693A0000}"/>
    <cellStyle name="Normal 46 2 3" xfId="12873" xr:uid="{00000000-0005-0000-0000-00006A3A0000}"/>
    <cellStyle name="Normal 46 2 3 2" xfId="25456" xr:uid="{00000000-0005-0000-0000-00006B3A0000}"/>
    <cellStyle name="Normal 46 3" xfId="4546" xr:uid="{00000000-0005-0000-0000-00006C3A0000}"/>
    <cellStyle name="Normal 46 3 2" xfId="12874" xr:uid="{00000000-0005-0000-0000-00006D3A0000}"/>
    <cellStyle name="Normal 46 3 2 2" xfId="17574" xr:uid="{00000000-0005-0000-0000-00006E3A0000}"/>
    <cellStyle name="Normal 46 3 3" xfId="25457" xr:uid="{00000000-0005-0000-0000-00006F3A0000}"/>
    <cellStyle name="Normal 46 4" xfId="4547" xr:uid="{00000000-0005-0000-0000-0000703A0000}"/>
    <cellStyle name="Normal 46 4 2" xfId="12875" xr:uid="{00000000-0005-0000-0000-0000713A0000}"/>
    <cellStyle name="Normal 46 4 3" xfId="16912" xr:uid="{00000000-0005-0000-0000-0000723A0000}"/>
    <cellStyle name="Normal 46 4 4" xfId="25458" xr:uid="{00000000-0005-0000-0000-0000733A0000}"/>
    <cellStyle name="Normal 46 5" xfId="4548" xr:uid="{00000000-0005-0000-0000-0000743A0000}"/>
    <cellStyle name="Normal 46 5 2" xfId="12876" xr:uid="{00000000-0005-0000-0000-0000753A0000}"/>
    <cellStyle name="Normal 46 5 3" xfId="25571" xr:uid="{00000000-0005-0000-0000-0000763A0000}"/>
    <cellStyle name="Normal 46 6" xfId="4549" xr:uid="{00000000-0005-0000-0000-0000773A0000}"/>
    <cellStyle name="Normal 46 6 2" xfId="18511" xr:uid="{00000000-0005-0000-0000-0000783A0000}"/>
    <cellStyle name="Normal 46 7" xfId="4550" xr:uid="{00000000-0005-0000-0000-0000793A0000}"/>
    <cellStyle name="Normal 46 8" xfId="4551" xr:uid="{00000000-0005-0000-0000-00007A3A0000}"/>
    <cellStyle name="Normal 46 9" xfId="6236" xr:uid="{00000000-0005-0000-0000-00007B3A0000}"/>
    <cellStyle name="Normal 47" xfId="4552" xr:uid="{00000000-0005-0000-0000-00007C3A0000}"/>
    <cellStyle name="Normal 47 10" xfId="13394" xr:uid="{00000000-0005-0000-0000-00007D3A0000}"/>
    <cellStyle name="Normal 47 11" xfId="13560" xr:uid="{00000000-0005-0000-0000-00007E3A0000}"/>
    <cellStyle name="Normal 47 2" xfId="4553" xr:uid="{00000000-0005-0000-0000-00007F3A0000}"/>
    <cellStyle name="Normal 47 2 2" xfId="8902" xr:uid="{00000000-0005-0000-0000-0000803A0000}"/>
    <cellStyle name="Normal 47 2 2 2" xfId="25459" xr:uid="{00000000-0005-0000-0000-0000813A0000}"/>
    <cellStyle name="Normal 47 2 3" xfId="12877" xr:uid="{00000000-0005-0000-0000-0000823A0000}"/>
    <cellStyle name="Normal 47 2 3 2" xfId="25460" xr:uid="{00000000-0005-0000-0000-0000833A0000}"/>
    <cellStyle name="Normal 47 3" xfId="4554" xr:uid="{00000000-0005-0000-0000-0000843A0000}"/>
    <cellStyle name="Normal 47 3 2" xfId="12878" xr:uid="{00000000-0005-0000-0000-0000853A0000}"/>
    <cellStyle name="Normal 47 3 2 2" xfId="17575" xr:uid="{00000000-0005-0000-0000-0000863A0000}"/>
    <cellStyle name="Normal 47 3 3" xfId="25461" xr:uid="{00000000-0005-0000-0000-0000873A0000}"/>
    <cellStyle name="Normal 47 4" xfId="4555" xr:uid="{00000000-0005-0000-0000-0000883A0000}"/>
    <cellStyle name="Normal 47 4 2" xfId="12879" xr:uid="{00000000-0005-0000-0000-0000893A0000}"/>
    <cellStyle name="Normal 47 4 3" xfId="16913" xr:uid="{00000000-0005-0000-0000-00008A3A0000}"/>
    <cellStyle name="Normal 47 4 4" xfId="25462" xr:uid="{00000000-0005-0000-0000-00008B3A0000}"/>
    <cellStyle name="Normal 47 5" xfId="4556" xr:uid="{00000000-0005-0000-0000-00008C3A0000}"/>
    <cellStyle name="Normal 47 5 2" xfId="12880" xr:uid="{00000000-0005-0000-0000-00008D3A0000}"/>
    <cellStyle name="Normal 47 5 3" xfId="25572" xr:uid="{00000000-0005-0000-0000-00008E3A0000}"/>
    <cellStyle name="Normal 47 6" xfId="4557" xr:uid="{00000000-0005-0000-0000-00008F3A0000}"/>
    <cellStyle name="Normal 47 6 2" xfId="18512" xr:uid="{00000000-0005-0000-0000-0000903A0000}"/>
    <cellStyle name="Normal 47 7" xfId="4558" xr:uid="{00000000-0005-0000-0000-0000913A0000}"/>
    <cellStyle name="Normal 47 8" xfId="4559" xr:uid="{00000000-0005-0000-0000-0000923A0000}"/>
    <cellStyle name="Normal 47 9" xfId="6237" xr:uid="{00000000-0005-0000-0000-0000933A0000}"/>
    <cellStyle name="Normal 48" xfId="4560" xr:uid="{00000000-0005-0000-0000-0000943A0000}"/>
    <cellStyle name="Normal 48 10" xfId="12881" xr:uid="{00000000-0005-0000-0000-0000953A0000}"/>
    <cellStyle name="Normal 48 11" xfId="13395" xr:uid="{00000000-0005-0000-0000-0000963A0000}"/>
    <cellStyle name="Normal 48 12" xfId="13561" xr:uid="{00000000-0005-0000-0000-0000973A0000}"/>
    <cellStyle name="Normal 48 2" xfId="4561" xr:uid="{00000000-0005-0000-0000-0000983A0000}"/>
    <cellStyle name="Normal 48 2 2" xfId="12882" xr:uid="{00000000-0005-0000-0000-0000993A0000}"/>
    <cellStyle name="Normal 48 2 2 2" xfId="17576" xr:uid="{00000000-0005-0000-0000-00009A3A0000}"/>
    <cellStyle name="Normal 48 3" xfId="4562" xr:uid="{00000000-0005-0000-0000-00009B3A0000}"/>
    <cellStyle name="Normal 48 3 2" xfId="12883" xr:uid="{00000000-0005-0000-0000-00009C3A0000}"/>
    <cellStyle name="Normal 48 3 2 2" xfId="17577" xr:uid="{00000000-0005-0000-0000-00009D3A0000}"/>
    <cellStyle name="Normal 48 3 3" xfId="25463" xr:uid="{00000000-0005-0000-0000-00009E3A0000}"/>
    <cellStyle name="Normal 48 4" xfId="4563" xr:uid="{00000000-0005-0000-0000-00009F3A0000}"/>
    <cellStyle name="Normal 48 4 2" xfId="12884" xr:uid="{00000000-0005-0000-0000-0000A03A0000}"/>
    <cellStyle name="Normal 48 4 3" xfId="16914" xr:uid="{00000000-0005-0000-0000-0000A13A0000}"/>
    <cellStyle name="Normal 48 4 4" xfId="25573" xr:uid="{00000000-0005-0000-0000-0000A23A0000}"/>
    <cellStyle name="Normal 48 5" xfId="4564" xr:uid="{00000000-0005-0000-0000-0000A33A0000}"/>
    <cellStyle name="Normal 48 5 2" xfId="12885" xr:uid="{00000000-0005-0000-0000-0000A43A0000}"/>
    <cellStyle name="Normal 48 6" xfId="4565" xr:uid="{00000000-0005-0000-0000-0000A53A0000}"/>
    <cellStyle name="Normal 48 6 2" xfId="18513" xr:uid="{00000000-0005-0000-0000-0000A63A0000}"/>
    <cellStyle name="Normal 48 7" xfId="4566" xr:uid="{00000000-0005-0000-0000-0000A73A0000}"/>
    <cellStyle name="Normal 48 8" xfId="4567" xr:uid="{00000000-0005-0000-0000-0000A83A0000}"/>
    <cellStyle name="Normal 48 9" xfId="6238" xr:uid="{00000000-0005-0000-0000-0000A93A0000}"/>
    <cellStyle name="Normal 49" xfId="4568" xr:uid="{00000000-0005-0000-0000-0000AA3A0000}"/>
    <cellStyle name="Normal 49 10" xfId="13396" xr:uid="{00000000-0005-0000-0000-0000AB3A0000}"/>
    <cellStyle name="Normal 49 11" xfId="13562" xr:uid="{00000000-0005-0000-0000-0000AC3A0000}"/>
    <cellStyle name="Normal 49 2" xfId="4569" xr:uid="{00000000-0005-0000-0000-0000AD3A0000}"/>
    <cellStyle name="Normal 49 2 2" xfId="8903" xr:uid="{00000000-0005-0000-0000-0000AE3A0000}"/>
    <cellStyle name="Normal 49 2 3" xfId="12886" xr:uid="{00000000-0005-0000-0000-0000AF3A0000}"/>
    <cellStyle name="Normal 49 3" xfId="4570" xr:uid="{00000000-0005-0000-0000-0000B03A0000}"/>
    <cellStyle name="Normal 49 3 2" xfId="12887" xr:uid="{00000000-0005-0000-0000-0000B13A0000}"/>
    <cellStyle name="Normal 49 3 2 2" xfId="17578" xr:uid="{00000000-0005-0000-0000-0000B23A0000}"/>
    <cellStyle name="Normal 49 3 3" xfId="25574" xr:uid="{00000000-0005-0000-0000-0000B33A0000}"/>
    <cellStyle name="Normal 49 4" xfId="4571" xr:uid="{00000000-0005-0000-0000-0000B43A0000}"/>
    <cellStyle name="Normal 49 4 2" xfId="12888" xr:uid="{00000000-0005-0000-0000-0000B53A0000}"/>
    <cellStyle name="Normal 49 4 3" xfId="16915" xr:uid="{00000000-0005-0000-0000-0000B63A0000}"/>
    <cellStyle name="Normal 49 5" xfId="4572" xr:uid="{00000000-0005-0000-0000-0000B73A0000}"/>
    <cellStyle name="Normal 49 5 2" xfId="12889" xr:uid="{00000000-0005-0000-0000-0000B83A0000}"/>
    <cellStyle name="Normal 49 6" xfId="4573" xr:uid="{00000000-0005-0000-0000-0000B93A0000}"/>
    <cellStyle name="Normal 49 6 2" xfId="18514" xr:uid="{00000000-0005-0000-0000-0000BA3A0000}"/>
    <cellStyle name="Normal 49 7" xfId="4574" xr:uid="{00000000-0005-0000-0000-0000BB3A0000}"/>
    <cellStyle name="Normal 49 8" xfId="4575" xr:uid="{00000000-0005-0000-0000-0000BC3A0000}"/>
    <cellStyle name="Normal 49 9" xfId="6239" xr:uid="{00000000-0005-0000-0000-0000BD3A0000}"/>
    <cellStyle name="Normal 5" xfId="4576" xr:uid="{00000000-0005-0000-0000-0000BE3A0000}"/>
    <cellStyle name="Normal 5 10" xfId="4577" xr:uid="{00000000-0005-0000-0000-0000BF3A0000}"/>
    <cellStyle name="Normal 5 10 2" xfId="8904" xr:uid="{00000000-0005-0000-0000-0000C03A0000}"/>
    <cellStyle name="Normal 5 10 2 2" xfId="17241" xr:uid="{00000000-0005-0000-0000-0000C13A0000}"/>
    <cellStyle name="Normal 5 10 3" xfId="12890" xr:uid="{00000000-0005-0000-0000-0000C23A0000}"/>
    <cellStyle name="Normal 5 11" xfId="4578" xr:uid="{00000000-0005-0000-0000-0000C33A0000}"/>
    <cellStyle name="Normal 5 11 2" xfId="8905" xr:uid="{00000000-0005-0000-0000-0000C43A0000}"/>
    <cellStyle name="Normal 5 11 2 2" xfId="17246" xr:uid="{00000000-0005-0000-0000-0000C53A0000}"/>
    <cellStyle name="Normal 5 11 3" xfId="12891" xr:uid="{00000000-0005-0000-0000-0000C63A0000}"/>
    <cellStyle name="Normal 5 12" xfId="4579" xr:uid="{00000000-0005-0000-0000-0000C73A0000}"/>
    <cellStyle name="Normal 5 12 2" xfId="8906" xr:uid="{00000000-0005-0000-0000-0000C83A0000}"/>
    <cellStyle name="Normal 5 12 2 2" xfId="17251" xr:uid="{00000000-0005-0000-0000-0000C93A0000}"/>
    <cellStyle name="Normal 5 12 3" xfId="12892" xr:uid="{00000000-0005-0000-0000-0000CA3A0000}"/>
    <cellStyle name="Normal 5 13" xfId="4580" xr:uid="{00000000-0005-0000-0000-0000CB3A0000}"/>
    <cellStyle name="Normal 5 13 2" xfId="8907" xr:uid="{00000000-0005-0000-0000-0000CC3A0000}"/>
    <cellStyle name="Normal 5 13 2 2" xfId="17253" xr:uid="{00000000-0005-0000-0000-0000CD3A0000}"/>
    <cellStyle name="Normal 5 13 3" xfId="12893" xr:uid="{00000000-0005-0000-0000-0000CE3A0000}"/>
    <cellStyle name="Normal 5 14" xfId="4581" xr:uid="{00000000-0005-0000-0000-0000CF3A0000}"/>
    <cellStyle name="Normal 5 14 2" xfId="8908" xr:uid="{00000000-0005-0000-0000-0000D03A0000}"/>
    <cellStyle name="Normal 5 14 2 2" xfId="16916" xr:uid="{00000000-0005-0000-0000-0000D13A0000}"/>
    <cellStyle name="Normal 5 14 3" xfId="12894" xr:uid="{00000000-0005-0000-0000-0000D23A0000}"/>
    <cellStyle name="Normal 5 14 3 2" xfId="17258" xr:uid="{00000000-0005-0000-0000-0000D33A0000}"/>
    <cellStyle name="Normal 5 15" xfId="4582" xr:uid="{00000000-0005-0000-0000-0000D43A0000}"/>
    <cellStyle name="Normal 5 15 2" xfId="8909" xr:uid="{00000000-0005-0000-0000-0000D53A0000}"/>
    <cellStyle name="Normal 5 15 2 2" xfId="16917" xr:uid="{00000000-0005-0000-0000-0000D63A0000}"/>
    <cellStyle name="Normal 5 15 3" xfId="12895" xr:uid="{00000000-0005-0000-0000-0000D73A0000}"/>
    <cellStyle name="Normal 5 15 3 2" xfId="17262" xr:uid="{00000000-0005-0000-0000-0000D83A0000}"/>
    <cellStyle name="Normal 5 16" xfId="4583" xr:uid="{00000000-0005-0000-0000-0000D93A0000}"/>
    <cellStyle name="Normal 5 16 2" xfId="8910" xr:uid="{00000000-0005-0000-0000-0000DA3A0000}"/>
    <cellStyle name="Normal 5 16 2 2" xfId="17264" xr:uid="{00000000-0005-0000-0000-0000DB3A0000}"/>
    <cellStyle name="Normal 5 16 3" xfId="12896" xr:uid="{00000000-0005-0000-0000-0000DC3A0000}"/>
    <cellStyle name="Normal 5 17" xfId="4584" xr:uid="{00000000-0005-0000-0000-0000DD3A0000}"/>
    <cellStyle name="Normal 5 17 2" xfId="8911" xr:uid="{00000000-0005-0000-0000-0000DE3A0000}"/>
    <cellStyle name="Normal 5 17 2 2" xfId="17267" xr:uid="{00000000-0005-0000-0000-0000DF3A0000}"/>
    <cellStyle name="Normal 5 17 3" xfId="12897" xr:uid="{00000000-0005-0000-0000-0000E03A0000}"/>
    <cellStyle name="Normal 5 18" xfId="4585" xr:uid="{00000000-0005-0000-0000-0000E13A0000}"/>
    <cellStyle name="Normal 5 18 2" xfId="8912" xr:uid="{00000000-0005-0000-0000-0000E23A0000}"/>
    <cellStyle name="Normal 5 18 2 2" xfId="17270" xr:uid="{00000000-0005-0000-0000-0000E33A0000}"/>
    <cellStyle name="Normal 5 18 3" xfId="12898" xr:uid="{00000000-0005-0000-0000-0000E43A0000}"/>
    <cellStyle name="Normal 5 19" xfId="4586" xr:uid="{00000000-0005-0000-0000-0000E53A0000}"/>
    <cellStyle name="Normal 5 19 2" xfId="8913" xr:uid="{00000000-0005-0000-0000-0000E63A0000}"/>
    <cellStyle name="Normal 5 19 2 2" xfId="17273" xr:uid="{00000000-0005-0000-0000-0000E73A0000}"/>
    <cellStyle name="Normal 5 19 3" xfId="12899" xr:uid="{00000000-0005-0000-0000-0000E83A0000}"/>
    <cellStyle name="Normal 5 2" xfId="4587" xr:uid="{00000000-0005-0000-0000-0000E93A0000}"/>
    <cellStyle name="Normal 5 2 10" xfId="4588" xr:uid="{00000000-0005-0000-0000-0000EA3A0000}"/>
    <cellStyle name="Normal 5 2 10 2" xfId="12901" xr:uid="{00000000-0005-0000-0000-0000EB3A0000}"/>
    <cellStyle name="Normal 5 2 11" xfId="4589" xr:uid="{00000000-0005-0000-0000-0000EC3A0000}"/>
    <cellStyle name="Normal 5 2 11 2" xfId="12902" xr:uid="{00000000-0005-0000-0000-0000ED3A0000}"/>
    <cellStyle name="Normal 5 2 12" xfId="4590" xr:uid="{00000000-0005-0000-0000-0000EE3A0000}"/>
    <cellStyle name="Normal 5 2 12 2" xfId="12903" xr:uid="{00000000-0005-0000-0000-0000EF3A0000}"/>
    <cellStyle name="Normal 5 2 13" xfId="4591" xr:uid="{00000000-0005-0000-0000-0000F03A0000}"/>
    <cellStyle name="Normal 5 2 13 2" xfId="13358" xr:uid="{00000000-0005-0000-0000-0000F13A0000}"/>
    <cellStyle name="Normal 5 2 14" xfId="4592" xr:uid="{00000000-0005-0000-0000-0000F23A0000}"/>
    <cellStyle name="Normal 5 2 15" xfId="4593" xr:uid="{00000000-0005-0000-0000-0000F33A0000}"/>
    <cellStyle name="Normal 5 2 16" xfId="6032" xr:uid="{00000000-0005-0000-0000-0000F43A0000}"/>
    <cellStyle name="Normal 5 2 16 2" xfId="14162" xr:uid="{00000000-0005-0000-0000-0000F53A0000}"/>
    <cellStyle name="Normal 5 2 17" xfId="12900" xr:uid="{00000000-0005-0000-0000-0000F63A0000}"/>
    <cellStyle name="Normal 5 2 17 2" xfId="17207" xr:uid="{00000000-0005-0000-0000-0000F73A0000}"/>
    <cellStyle name="Normal 5 2 18" xfId="13564" xr:uid="{00000000-0005-0000-0000-0000F83A0000}"/>
    <cellStyle name="Normal 5 2 18 2" xfId="24886" xr:uid="{00000000-0005-0000-0000-0000F93A0000}"/>
    <cellStyle name="Normal 5 2 2" xfId="4594" xr:uid="{00000000-0005-0000-0000-0000FA3A0000}"/>
    <cellStyle name="Normal 5 2 2 2" xfId="8914" xr:uid="{00000000-0005-0000-0000-0000FB3A0000}"/>
    <cellStyle name="Normal 5 2 2 2 2" xfId="24669" xr:uid="{00000000-0005-0000-0000-0000FC3A0000}"/>
    <cellStyle name="Normal 5 2 2 3" xfId="12904" xr:uid="{00000000-0005-0000-0000-0000FD3A0000}"/>
    <cellStyle name="Normal 5 2 3" xfId="4595" xr:uid="{00000000-0005-0000-0000-0000FE3A0000}"/>
    <cellStyle name="Normal 5 2 3 2" xfId="8915" xr:uid="{00000000-0005-0000-0000-0000FF3A0000}"/>
    <cellStyle name="Normal 5 2 4" xfId="4596" xr:uid="{00000000-0005-0000-0000-0000003B0000}"/>
    <cellStyle name="Normal 5 2 4 2" xfId="8916" xr:uid="{00000000-0005-0000-0000-0000013B0000}"/>
    <cellStyle name="Normal 5 2 4 3" xfId="12905" xr:uid="{00000000-0005-0000-0000-0000023B0000}"/>
    <cellStyle name="Normal 5 2 5" xfId="4597" xr:uid="{00000000-0005-0000-0000-0000033B0000}"/>
    <cellStyle name="Normal 5 2 5 2" xfId="12906" xr:uid="{00000000-0005-0000-0000-0000043B0000}"/>
    <cellStyle name="Normal 5 2 6" xfId="4598" xr:uid="{00000000-0005-0000-0000-0000053B0000}"/>
    <cellStyle name="Normal 5 2 6 2" xfId="12907" xr:uid="{00000000-0005-0000-0000-0000063B0000}"/>
    <cellStyle name="Normal 5 2 7" xfId="4599" xr:uid="{00000000-0005-0000-0000-0000073B0000}"/>
    <cellStyle name="Normal 5 2 7 2" xfId="12908" xr:uid="{00000000-0005-0000-0000-0000083B0000}"/>
    <cellStyle name="Normal 5 2 8" xfId="4600" xr:uid="{00000000-0005-0000-0000-0000093B0000}"/>
    <cellStyle name="Normal 5 2 8 2" xfId="12909" xr:uid="{00000000-0005-0000-0000-00000A3B0000}"/>
    <cellStyle name="Normal 5 2 9" xfId="4601" xr:uid="{00000000-0005-0000-0000-00000B3B0000}"/>
    <cellStyle name="Normal 5 2 9 2" xfId="12910" xr:uid="{00000000-0005-0000-0000-00000C3B0000}"/>
    <cellStyle name="Normal 5 20" xfId="4602" xr:uid="{00000000-0005-0000-0000-00000D3B0000}"/>
    <cellStyle name="Normal 5 20 2" xfId="8917" xr:uid="{00000000-0005-0000-0000-00000E3B0000}"/>
    <cellStyle name="Normal 5 20 2 2" xfId="17276" xr:uid="{00000000-0005-0000-0000-00000F3B0000}"/>
    <cellStyle name="Normal 5 20 3" xfId="12911" xr:uid="{00000000-0005-0000-0000-0000103B0000}"/>
    <cellStyle name="Normal 5 21" xfId="4603" xr:uid="{00000000-0005-0000-0000-0000113B0000}"/>
    <cellStyle name="Normal 5 21 2" xfId="8918" xr:uid="{00000000-0005-0000-0000-0000123B0000}"/>
    <cellStyle name="Normal 5 21 2 2" xfId="17280" xr:uid="{00000000-0005-0000-0000-0000133B0000}"/>
    <cellStyle name="Normal 5 21 3" xfId="12912" xr:uid="{00000000-0005-0000-0000-0000143B0000}"/>
    <cellStyle name="Normal 5 22" xfId="4604" xr:uid="{00000000-0005-0000-0000-0000153B0000}"/>
    <cellStyle name="Normal 5 22 2" xfId="8919" xr:uid="{00000000-0005-0000-0000-0000163B0000}"/>
    <cellStyle name="Normal 5 22 2 2" xfId="17283" xr:uid="{00000000-0005-0000-0000-0000173B0000}"/>
    <cellStyle name="Normal 5 22 3" xfId="12913" xr:uid="{00000000-0005-0000-0000-0000183B0000}"/>
    <cellStyle name="Normal 5 23" xfId="4605" xr:uid="{00000000-0005-0000-0000-0000193B0000}"/>
    <cellStyle name="Normal 5 23 2" xfId="8920" xr:uid="{00000000-0005-0000-0000-00001A3B0000}"/>
    <cellStyle name="Normal 5 23 2 2" xfId="17286" xr:uid="{00000000-0005-0000-0000-00001B3B0000}"/>
    <cellStyle name="Normal 5 23 3" xfId="12914" xr:uid="{00000000-0005-0000-0000-00001C3B0000}"/>
    <cellStyle name="Normal 5 24" xfId="4606" xr:uid="{00000000-0005-0000-0000-00001D3B0000}"/>
    <cellStyle name="Normal 5 24 2" xfId="8921" xr:uid="{00000000-0005-0000-0000-00001E3B0000}"/>
    <cellStyle name="Normal 5 24 2 2" xfId="17289" xr:uid="{00000000-0005-0000-0000-00001F3B0000}"/>
    <cellStyle name="Normal 5 25" xfId="4607" xr:uid="{00000000-0005-0000-0000-0000203B0000}"/>
    <cellStyle name="Normal 5 25 2" xfId="8922" xr:uid="{00000000-0005-0000-0000-0000213B0000}"/>
    <cellStyle name="Normal 5 25 2 2" xfId="17291" xr:uid="{00000000-0005-0000-0000-0000223B0000}"/>
    <cellStyle name="Normal 5 26" xfId="8923" xr:uid="{00000000-0005-0000-0000-0000233B0000}"/>
    <cellStyle name="Normal 5 26 2" xfId="14163" xr:uid="{00000000-0005-0000-0000-0000243B0000}"/>
    <cellStyle name="Normal 5 27" xfId="8924" xr:uid="{00000000-0005-0000-0000-0000253B0000}"/>
    <cellStyle name="Normal 5 27 2" xfId="16918" xr:uid="{00000000-0005-0000-0000-0000263B0000}"/>
    <cellStyle name="Normal 5 28" xfId="8925" xr:uid="{00000000-0005-0000-0000-0000273B0000}"/>
    <cellStyle name="Normal 5 28 2" xfId="17294" xr:uid="{00000000-0005-0000-0000-0000283B0000}"/>
    <cellStyle name="Normal 5 29" xfId="8926" xr:uid="{00000000-0005-0000-0000-0000293B0000}"/>
    <cellStyle name="Normal 5 29 2" xfId="24885" xr:uid="{00000000-0005-0000-0000-00002A3B0000}"/>
    <cellStyle name="Normal 5 3" xfId="4608" xr:uid="{00000000-0005-0000-0000-00002B3B0000}"/>
    <cellStyle name="Normal 5 3 2" xfId="8928" xr:uid="{00000000-0005-0000-0000-00002C3B0000}"/>
    <cellStyle name="Normal 5 3 2 2" xfId="17213" xr:uid="{00000000-0005-0000-0000-00002D3B0000}"/>
    <cellStyle name="Normal 5 3 3" xfId="8929" xr:uid="{00000000-0005-0000-0000-00002E3B0000}"/>
    <cellStyle name="Normal 5 3 4" xfId="8927" xr:uid="{00000000-0005-0000-0000-00002F3B0000}"/>
    <cellStyle name="Normal 5 3 5" xfId="12915" xr:uid="{00000000-0005-0000-0000-0000303B0000}"/>
    <cellStyle name="Normal 5 30" xfId="8930" xr:uid="{00000000-0005-0000-0000-0000313B0000}"/>
    <cellStyle name="Normal 5 31" xfId="8931" xr:uid="{00000000-0005-0000-0000-0000323B0000}"/>
    <cellStyle name="Normal 5 32" xfId="6031" xr:uid="{00000000-0005-0000-0000-0000333B0000}"/>
    <cellStyle name="Normal 5 32 2" xfId="25575" xr:uid="{00000000-0005-0000-0000-0000343B0000}"/>
    <cellStyle name="Normal 5 33" xfId="13563" xr:uid="{00000000-0005-0000-0000-0000353B0000}"/>
    <cellStyle name="Normal 5 4" xfId="4609" xr:uid="{00000000-0005-0000-0000-0000363B0000}"/>
    <cellStyle name="Normal 5 4 2" xfId="8933" xr:uid="{00000000-0005-0000-0000-0000373B0000}"/>
    <cellStyle name="Normal 5 4 2 2" xfId="17214" xr:uid="{00000000-0005-0000-0000-0000383B0000}"/>
    <cellStyle name="Normal 5 4 3" xfId="8934" xr:uid="{00000000-0005-0000-0000-0000393B0000}"/>
    <cellStyle name="Normal 5 4 4" xfId="8932" xr:uid="{00000000-0005-0000-0000-00003A3B0000}"/>
    <cellStyle name="Normal 5 4 5" xfId="12916" xr:uid="{00000000-0005-0000-0000-00003B3B0000}"/>
    <cellStyle name="Normal 5 5" xfId="4610" xr:uid="{00000000-0005-0000-0000-00003C3B0000}"/>
    <cellStyle name="Normal 5 5 2" xfId="8935" xr:uid="{00000000-0005-0000-0000-00003D3B0000}"/>
    <cellStyle name="Normal 5 5 2 2" xfId="17217" xr:uid="{00000000-0005-0000-0000-00003E3B0000}"/>
    <cellStyle name="Normal 5 5 3" xfId="12917" xr:uid="{00000000-0005-0000-0000-00003F3B0000}"/>
    <cellStyle name="Normal 5 6" xfId="4611" xr:uid="{00000000-0005-0000-0000-0000403B0000}"/>
    <cellStyle name="Normal 5 6 2" xfId="8936" xr:uid="{00000000-0005-0000-0000-0000413B0000}"/>
    <cellStyle name="Normal 5 6 2 2" xfId="17221" xr:uid="{00000000-0005-0000-0000-0000423B0000}"/>
    <cellStyle name="Normal 5 6 3" xfId="12918" xr:uid="{00000000-0005-0000-0000-0000433B0000}"/>
    <cellStyle name="Normal 5 7" xfId="4612" xr:uid="{00000000-0005-0000-0000-0000443B0000}"/>
    <cellStyle name="Normal 5 7 2" xfId="8937" xr:uid="{00000000-0005-0000-0000-0000453B0000}"/>
    <cellStyle name="Normal 5 7 2 2" xfId="17226" xr:uid="{00000000-0005-0000-0000-0000463B0000}"/>
    <cellStyle name="Normal 5 7 3" xfId="12919" xr:uid="{00000000-0005-0000-0000-0000473B0000}"/>
    <cellStyle name="Normal 5 8" xfId="4613" xr:uid="{00000000-0005-0000-0000-0000483B0000}"/>
    <cellStyle name="Normal 5 8 2" xfId="8938" xr:uid="{00000000-0005-0000-0000-0000493B0000}"/>
    <cellStyle name="Normal 5 8 2 2" xfId="17231" xr:uid="{00000000-0005-0000-0000-00004A3B0000}"/>
    <cellStyle name="Normal 5 8 3" xfId="12920" xr:uid="{00000000-0005-0000-0000-00004B3B0000}"/>
    <cellStyle name="Normal 5 9" xfId="4614" xr:uid="{00000000-0005-0000-0000-00004C3B0000}"/>
    <cellStyle name="Normal 5 9 2" xfId="8939" xr:uid="{00000000-0005-0000-0000-00004D3B0000}"/>
    <cellStyle name="Normal 5 9 2 2" xfId="17236" xr:uid="{00000000-0005-0000-0000-00004E3B0000}"/>
    <cellStyle name="Normal 5 9 3" xfId="12921" xr:uid="{00000000-0005-0000-0000-00004F3B0000}"/>
    <cellStyle name="Normal 50" xfId="4615" xr:uid="{00000000-0005-0000-0000-0000503B0000}"/>
    <cellStyle name="Normal 50 10" xfId="12922" xr:uid="{00000000-0005-0000-0000-0000513B0000}"/>
    <cellStyle name="Normal 50 11" xfId="13397" xr:uid="{00000000-0005-0000-0000-0000523B0000}"/>
    <cellStyle name="Normal 50 12" xfId="13565" xr:uid="{00000000-0005-0000-0000-0000533B0000}"/>
    <cellStyle name="Normal 50 2" xfId="4616" xr:uid="{00000000-0005-0000-0000-0000543B0000}"/>
    <cellStyle name="Normal 50 2 2" xfId="12923" xr:uid="{00000000-0005-0000-0000-0000553B0000}"/>
    <cellStyle name="Normal 50 2 2 2" xfId="17579" xr:uid="{00000000-0005-0000-0000-0000563B0000}"/>
    <cellStyle name="Normal 50 3" xfId="4617" xr:uid="{00000000-0005-0000-0000-0000573B0000}"/>
    <cellStyle name="Normal 50 3 2" xfId="12924" xr:uid="{00000000-0005-0000-0000-0000583B0000}"/>
    <cellStyle name="Normal 50 3 2 2" xfId="17580" xr:uid="{00000000-0005-0000-0000-0000593B0000}"/>
    <cellStyle name="Normal 50 3 3" xfId="25576" xr:uid="{00000000-0005-0000-0000-00005A3B0000}"/>
    <cellStyle name="Normal 50 4" xfId="4618" xr:uid="{00000000-0005-0000-0000-00005B3B0000}"/>
    <cellStyle name="Normal 50 4 2" xfId="12925" xr:uid="{00000000-0005-0000-0000-00005C3B0000}"/>
    <cellStyle name="Normal 50 4 3" xfId="16919" xr:uid="{00000000-0005-0000-0000-00005D3B0000}"/>
    <cellStyle name="Normal 50 5" xfId="4619" xr:uid="{00000000-0005-0000-0000-00005E3B0000}"/>
    <cellStyle name="Normal 50 5 2" xfId="12926" xr:uid="{00000000-0005-0000-0000-00005F3B0000}"/>
    <cellStyle name="Normal 50 6" xfId="4620" xr:uid="{00000000-0005-0000-0000-0000603B0000}"/>
    <cellStyle name="Normal 50 6 2" xfId="18515" xr:uid="{00000000-0005-0000-0000-0000613B0000}"/>
    <cellStyle name="Normal 50 7" xfId="4621" xr:uid="{00000000-0005-0000-0000-0000623B0000}"/>
    <cellStyle name="Normal 50 8" xfId="4622" xr:uid="{00000000-0005-0000-0000-0000633B0000}"/>
    <cellStyle name="Normal 50 9" xfId="6240" xr:uid="{00000000-0005-0000-0000-0000643B0000}"/>
    <cellStyle name="Normal 51" xfId="4623" xr:uid="{00000000-0005-0000-0000-0000653B0000}"/>
    <cellStyle name="Normal 51 10" xfId="13398" xr:uid="{00000000-0005-0000-0000-0000663B0000}"/>
    <cellStyle name="Normal 51 11" xfId="13566" xr:uid="{00000000-0005-0000-0000-0000673B0000}"/>
    <cellStyle name="Normal 51 2" xfId="4624" xr:uid="{00000000-0005-0000-0000-0000683B0000}"/>
    <cellStyle name="Normal 51 2 2" xfId="8940" xr:uid="{00000000-0005-0000-0000-0000693B0000}"/>
    <cellStyle name="Normal 51 2 3" xfId="12927" xr:uid="{00000000-0005-0000-0000-00006A3B0000}"/>
    <cellStyle name="Normal 51 3" xfId="4625" xr:uid="{00000000-0005-0000-0000-00006B3B0000}"/>
    <cellStyle name="Normal 51 3 2" xfId="12928" xr:uid="{00000000-0005-0000-0000-00006C3B0000}"/>
    <cellStyle name="Normal 51 3 2 2" xfId="17581" xr:uid="{00000000-0005-0000-0000-00006D3B0000}"/>
    <cellStyle name="Normal 51 3 3" xfId="25577" xr:uid="{00000000-0005-0000-0000-00006E3B0000}"/>
    <cellStyle name="Normal 51 4" xfId="4626" xr:uid="{00000000-0005-0000-0000-00006F3B0000}"/>
    <cellStyle name="Normal 51 4 2" xfId="12929" xr:uid="{00000000-0005-0000-0000-0000703B0000}"/>
    <cellStyle name="Normal 51 4 3" xfId="16920" xr:uid="{00000000-0005-0000-0000-0000713B0000}"/>
    <cellStyle name="Normal 51 5" xfId="4627" xr:uid="{00000000-0005-0000-0000-0000723B0000}"/>
    <cellStyle name="Normal 51 5 2" xfId="12930" xr:uid="{00000000-0005-0000-0000-0000733B0000}"/>
    <cellStyle name="Normal 51 6" xfId="4628" xr:uid="{00000000-0005-0000-0000-0000743B0000}"/>
    <cellStyle name="Normal 51 6 2" xfId="18516" xr:uid="{00000000-0005-0000-0000-0000753B0000}"/>
    <cellStyle name="Normal 51 7" xfId="4629" xr:uid="{00000000-0005-0000-0000-0000763B0000}"/>
    <cellStyle name="Normal 51 8" xfId="4630" xr:uid="{00000000-0005-0000-0000-0000773B0000}"/>
    <cellStyle name="Normal 51 9" xfId="6241" xr:uid="{00000000-0005-0000-0000-0000783B0000}"/>
    <cellStyle name="Normal 52" xfId="4631" xr:uid="{00000000-0005-0000-0000-0000793B0000}"/>
    <cellStyle name="Normal 52 10" xfId="13399" xr:uid="{00000000-0005-0000-0000-00007A3B0000}"/>
    <cellStyle name="Normal 52 11" xfId="13567" xr:uid="{00000000-0005-0000-0000-00007B3B0000}"/>
    <cellStyle name="Normal 52 2" xfId="4632" xr:uid="{00000000-0005-0000-0000-00007C3B0000}"/>
    <cellStyle name="Normal 52 2 2" xfId="8941" xr:uid="{00000000-0005-0000-0000-00007D3B0000}"/>
    <cellStyle name="Normal 52 2 3" xfId="12931" xr:uid="{00000000-0005-0000-0000-00007E3B0000}"/>
    <cellStyle name="Normal 52 3" xfId="4633" xr:uid="{00000000-0005-0000-0000-00007F3B0000}"/>
    <cellStyle name="Normal 52 3 2" xfId="12932" xr:uid="{00000000-0005-0000-0000-0000803B0000}"/>
    <cellStyle name="Normal 52 3 2 2" xfId="17582" xr:uid="{00000000-0005-0000-0000-0000813B0000}"/>
    <cellStyle name="Normal 52 3 3" xfId="25578" xr:uid="{00000000-0005-0000-0000-0000823B0000}"/>
    <cellStyle name="Normal 52 4" xfId="4634" xr:uid="{00000000-0005-0000-0000-0000833B0000}"/>
    <cellStyle name="Normal 52 4 2" xfId="12933" xr:uid="{00000000-0005-0000-0000-0000843B0000}"/>
    <cellStyle name="Normal 52 4 3" xfId="16921" xr:uid="{00000000-0005-0000-0000-0000853B0000}"/>
    <cellStyle name="Normal 52 5" xfId="4635" xr:uid="{00000000-0005-0000-0000-0000863B0000}"/>
    <cellStyle name="Normal 52 5 2" xfId="12934" xr:uid="{00000000-0005-0000-0000-0000873B0000}"/>
    <cellStyle name="Normal 52 6" xfId="4636" xr:uid="{00000000-0005-0000-0000-0000883B0000}"/>
    <cellStyle name="Normal 52 6 2" xfId="18517" xr:uid="{00000000-0005-0000-0000-0000893B0000}"/>
    <cellStyle name="Normal 52 7" xfId="4637" xr:uid="{00000000-0005-0000-0000-00008A3B0000}"/>
    <cellStyle name="Normal 52 8" xfId="4638" xr:uid="{00000000-0005-0000-0000-00008B3B0000}"/>
    <cellStyle name="Normal 52 9" xfId="6242" xr:uid="{00000000-0005-0000-0000-00008C3B0000}"/>
    <cellStyle name="Normal 53" xfId="4639" xr:uid="{00000000-0005-0000-0000-00008D3B0000}"/>
    <cellStyle name="Normal 53 10" xfId="12935" xr:uid="{00000000-0005-0000-0000-00008E3B0000}"/>
    <cellStyle name="Normal 53 11" xfId="13400" xr:uid="{00000000-0005-0000-0000-00008F3B0000}"/>
    <cellStyle name="Normal 53 12" xfId="13568" xr:uid="{00000000-0005-0000-0000-0000903B0000}"/>
    <cellStyle name="Normal 53 2" xfId="4640" xr:uid="{00000000-0005-0000-0000-0000913B0000}"/>
    <cellStyle name="Normal 53 2 2" xfId="12936" xr:uid="{00000000-0005-0000-0000-0000923B0000}"/>
    <cellStyle name="Normal 53 2 2 2" xfId="17583" xr:uid="{00000000-0005-0000-0000-0000933B0000}"/>
    <cellStyle name="Normal 53 3" xfId="4641" xr:uid="{00000000-0005-0000-0000-0000943B0000}"/>
    <cellStyle name="Normal 53 3 2" xfId="12937" xr:uid="{00000000-0005-0000-0000-0000953B0000}"/>
    <cellStyle name="Normal 53 3 2 2" xfId="17584" xr:uid="{00000000-0005-0000-0000-0000963B0000}"/>
    <cellStyle name="Normal 53 3 3" xfId="25579" xr:uid="{00000000-0005-0000-0000-0000973B0000}"/>
    <cellStyle name="Normal 53 4" xfId="4642" xr:uid="{00000000-0005-0000-0000-0000983B0000}"/>
    <cellStyle name="Normal 53 4 2" xfId="12938" xr:uid="{00000000-0005-0000-0000-0000993B0000}"/>
    <cellStyle name="Normal 53 4 3" xfId="16922" xr:uid="{00000000-0005-0000-0000-00009A3B0000}"/>
    <cellStyle name="Normal 53 5" xfId="4643" xr:uid="{00000000-0005-0000-0000-00009B3B0000}"/>
    <cellStyle name="Normal 53 5 2" xfId="12939" xr:uid="{00000000-0005-0000-0000-00009C3B0000}"/>
    <cellStyle name="Normal 53 6" xfId="4644" xr:uid="{00000000-0005-0000-0000-00009D3B0000}"/>
    <cellStyle name="Normal 53 6 2" xfId="18518" xr:uid="{00000000-0005-0000-0000-00009E3B0000}"/>
    <cellStyle name="Normal 53 7" xfId="4645" xr:uid="{00000000-0005-0000-0000-00009F3B0000}"/>
    <cellStyle name="Normal 53 8" xfId="4646" xr:uid="{00000000-0005-0000-0000-0000A03B0000}"/>
    <cellStyle name="Normal 53 9" xfId="6243" xr:uid="{00000000-0005-0000-0000-0000A13B0000}"/>
    <cellStyle name="Normal 54" xfId="4647" xr:uid="{00000000-0005-0000-0000-0000A23B0000}"/>
    <cellStyle name="Normal 54 10" xfId="13401" xr:uid="{00000000-0005-0000-0000-0000A33B0000}"/>
    <cellStyle name="Normal 54 10 2" xfId="16923" xr:uid="{00000000-0005-0000-0000-0000A43B0000}"/>
    <cellStyle name="Normal 54 11" xfId="13569" xr:uid="{00000000-0005-0000-0000-0000A53B0000}"/>
    <cellStyle name="Normal 54 11 2" xfId="16924" xr:uid="{00000000-0005-0000-0000-0000A63B0000}"/>
    <cellStyle name="Normal 54 12" xfId="16925" xr:uid="{00000000-0005-0000-0000-0000A73B0000}"/>
    <cellStyle name="Normal 54 13" xfId="16926" xr:uid="{00000000-0005-0000-0000-0000A83B0000}"/>
    <cellStyle name="Normal 54 14" xfId="16927" xr:uid="{00000000-0005-0000-0000-0000A93B0000}"/>
    <cellStyle name="Normal 54 15" xfId="16928" xr:uid="{00000000-0005-0000-0000-0000AA3B0000}"/>
    <cellStyle name="Normal 54 15 2" xfId="16929" xr:uid="{00000000-0005-0000-0000-0000AB3B0000}"/>
    <cellStyle name="Normal 54 15 3" xfId="16930" xr:uid="{00000000-0005-0000-0000-0000AC3B0000}"/>
    <cellStyle name="Normal 54 16" xfId="16931" xr:uid="{00000000-0005-0000-0000-0000AD3B0000}"/>
    <cellStyle name="Normal 54 17" xfId="16932" xr:uid="{00000000-0005-0000-0000-0000AE3B0000}"/>
    <cellStyle name="Normal 54 2" xfId="4648" xr:uid="{00000000-0005-0000-0000-0000AF3B0000}"/>
    <cellStyle name="Normal 54 2 2" xfId="12407" xr:uid="{00000000-0005-0000-0000-0000B03B0000}"/>
    <cellStyle name="Normal 54 2 3" xfId="12940" xr:uid="{00000000-0005-0000-0000-0000B13B0000}"/>
    <cellStyle name="Normal 54 3" xfId="4649" xr:uid="{00000000-0005-0000-0000-0000B23B0000}"/>
    <cellStyle name="Normal 54 3 2" xfId="12408" xr:uid="{00000000-0005-0000-0000-0000B33B0000}"/>
    <cellStyle name="Normal 54 3 3" xfId="12941" xr:uid="{00000000-0005-0000-0000-0000B43B0000}"/>
    <cellStyle name="Normal 54 4" xfId="4650" xr:uid="{00000000-0005-0000-0000-0000B53B0000}"/>
    <cellStyle name="Normal 54 4 2" xfId="12942" xr:uid="{00000000-0005-0000-0000-0000B63B0000}"/>
    <cellStyle name="Normal 54 4 2 2" xfId="17585" xr:uid="{00000000-0005-0000-0000-0000B73B0000}"/>
    <cellStyle name="Normal 54 4 3" xfId="25580" xr:uid="{00000000-0005-0000-0000-0000B83B0000}"/>
    <cellStyle name="Normal 54 5" xfId="4651" xr:uid="{00000000-0005-0000-0000-0000B93B0000}"/>
    <cellStyle name="Normal 54 5 2" xfId="12943" xr:uid="{00000000-0005-0000-0000-0000BA3B0000}"/>
    <cellStyle name="Normal 54 5 2 2" xfId="17586" xr:uid="{00000000-0005-0000-0000-0000BB3B0000}"/>
    <cellStyle name="Normal 54 6" xfId="4652" xr:uid="{00000000-0005-0000-0000-0000BC3B0000}"/>
    <cellStyle name="Normal 54 6 2" xfId="17587" xr:uid="{00000000-0005-0000-0000-0000BD3B0000}"/>
    <cellStyle name="Normal 54 7" xfId="4653" xr:uid="{00000000-0005-0000-0000-0000BE3B0000}"/>
    <cellStyle name="Normal 54 7 2" xfId="17588" xr:uid="{00000000-0005-0000-0000-0000BF3B0000}"/>
    <cellStyle name="Normal 54 8" xfId="4654" xr:uid="{00000000-0005-0000-0000-0000C03B0000}"/>
    <cellStyle name="Normal 54 8 2" xfId="17589" xr:uid="{00000000-0005-0000-0000-0000C13B0000}"/>
    <cellStyle name="Normal 54 9" xfId="6244" xr:uid="{00000000-0005-0000-0000-0000C23B0000}"/>
    <cellStyle name="Normal 54 9 2" xfId="16933" xr:uid="{00000000-0005-0000-0000-0000C33B0000}"/>
    <cellStyle name="Normal 55" xfId="4655" xr:uid="{00000000-0005-0000-0000-0000C43B0000}"/>
    <cellStyle name="Normal 55 10" xfId="13402" xr:uid="{00000000-0005-0000-0000-0000C53B0000}"/>
    <cellStyle name="Normal 55 10 2" xfId="16934" xr:uid="{00000000-0005-0000-0000-0000C63B0000}"/>
    <cellStyle name="Normal 55 11" xfId="13570" xr:uid="{00000000-0005-0000-0000-0000C73B0000}"/>
    <cellStyle name="Normal 55 11 2" xfId="16935" xr:uid="{00000000-0005-0000-0000-0000C83B0000}"/>
    <cellStyle name="Normal 55 12" xfId="16936" xr:uid="{00000000-0005-0000-0000-0000C93B0000}"/>
    <cellStyle name="Normal 55 13" xfId="16937" xr:uid="{00000000-0005-0000-0000-0000CA3B0000}"/>
    <cellStyle name="Normal 55 14" xfId="16938" xr:uid="{00000000-0005-0000-0000-0000CB3B0000}"/>
    <cellStyle name="Normal 55 15" xfId="16939" xr:uid="{00000000-0005-0000-0000-0000CC3B0000}"/>
    <cellStyle name="Normal 55 15 2" xfId="16940" xr:uid="{00000000-0005-0000-0000-0000CD3B0000}"/>
    <cellStyle name="Normal 55 15 3" xfId="16941" xr:uid="{00000000-0005-0000-0000-0000CE3B0000}"/>
    <cellStyle name="Normal 55 16" xfId="16942" xr:uid="{00000000-0005-0000-0000-0000CF3B0000}"/>
    <cellStyle name="Normal 55 17" xfId="16943" xr:uid="{00000000-0005-0000-0000-0000D03B0000}"/>
    <cellStyle name="Normal 55 2" xfId="4656" xr:uid="{00000000-0005-0000-0000-0000D13B0000}"/>
    <cellStyle name="Normal 55 2 2" xfId="12409" xr:uid="{00000000-0005-0000-0000-0000D23B0000}"/>
    <cellStyle name="Normal 55 2 3" xfId="12944" xr:uid="{00000000-0005-0000-0000-0000D33B0000}"/>
    <cellStyle name="Normal 55 3" xfId="4657" xr:uid="{00000000-0005-0000-0000-0000D43B0000}"/>
    <cellStyle name="Normal 55 3 2" xfId="12410" xr:uid="{00000000-0005-0000-0000-0000D53B0000}"/>
    <cellStyle name="Normal 55 3 3" xfId="12945" xr:uid="{00000000-0005-0000-0000-0000D63B0000}"/>
    <cellStyle name="Normal 55 4" xfId="4658" xr:uid="{00000000-0005-0000-0000-0000D73B0000}"/>
    <cellStyle name="Normal 55 4 2" xfId="12946" xr:uid="{00000000-0005-0000-0000-0000D83B0000}"/>
    <cellStyle name="Normal 55 4 2 2" xfId="17590" xr:uid="{00000000-0005-0000-0000-0000D93B0000}"/>
    <cellStyle name="Normal 55 4 3" xfId="25581" xr:uid="{00000000-0005-0000-0000-0000DA3B0000}"/>
    <cellStyle name="Normal 55 5" xfId="4659" xr:uid="{00000000-0005-0000-0000-0000DB3B0000}"/>
    <cellStyle name="Normal 55 5 2" xfId="12947" xr:uid="{00000000-0005-0000-0000-0000DC3B0000}"/>
    <cellStyle name="Normal 55 5 2 2" xfId="17591" xr:uid="{00000000-0005-0000-0000-0000DD3B0000}"/>
    <cellStyle name="Normal 55 6" xfId="4660" xr:uid="{00000000-0005-0000-0000-0000DE3B0000}"/>
    <cellStyle name="Normal 55 6 2" xfId="17592" xr:uid="{00000000-0005-0000-0000-0000DF3B0000}"/>
    <cellStyle name="Normal 55 7" xfId="4661" xr:uid="{00000000-0005-0000-0000-0000E03B0000}"/>
    <cellStyle name="Normal 55 7 2" xfId="17593" xr:uid="{00000000-0005-0000-0000-0000E13B0000}"/>
    <cellStyle name="Normal 55 8" xfId="4662" xr:uid="{00000000-0005-0000-0000-0000E23B0000}"/>
    <cellStyle name="Normal 55 8 2" xfId="17594" xr:uid="{00000000-0005-0000-0000-0000E33B0000}"/>
    <cellStyle name="Normal 55 9" xfId="6245" xr:uid="{00000000-0005-0000-0000-0000E43B0000}"/>
    <cellStyle name="Normal 55 9 2" xfId="16944" xr:uid="{00000000-0005-0000-0000-0000E53B0000}"/>
    <cellStyle name="Normal 56" xfId="4663" xr:uid="{00000000-0005-0000-0000-0000E63B0000}"/>
    <cellStyle name="Normal 56 10" xfId="12948" xr:uid="{00000000-0005-0000-0000-0000E73B0000}"/>
    <cellStyle name="Normal 56 11" xfId="13403" xr:uid="{00000000-0005-0000-0000-0000E83B0000}"/>
    <cellStyle name="Normal 56 12" xfId="13571" xr:uid="{00000000-0005-0000-0000-0000E93B0000}"/>
    <cellStyle name="Normal 56 2" xfId="4664" xr:uid="{00000000-0005-0000-0000-0000EA3B0000}"/>
    <cellStyle name="Normal 56 2 2" xfId="12949" xr:uid="{00000000-0005-0000-0000-0000EB3B0000}"/>
    <cellStyle name="Normal 56 2 2 2" xfId="17595" xr:uid="{00000000-0005-0000-0000-0000EC3B0000}"/>
    <cellStyle name="Normal 56 3" xfId="4665" xr:uid="{00000000-0005-0000-0000-0000ED3B0000}"/>
    <cellStyle name="Normal 56 3 2" xfId="12950" xr:uid="{00000000-0005-0000-0000-0000EE3B0000}"/>
    <cellStyle name="Normal 56 3 2 2" xfId="17596" xr:uid="{00000000-0005-0000-0000-0000EF3B0000}"/>
    <cellStyle name="Normal 56 3 3" xfId="25582" xr:uid="{00000000-0005-0000-0000-0000F03B0000}"/>
    <cellStyle name="Normal 56 4" xfId="4666" xr:uid="{00000000-0005-0000-0000-0000F13B0000}"/>
    <cellStyle name="Normal 56 4 2" xfId="12951" xr:uid="{00000000-0005-0000-0000-0000F23B0000}"/>
    <cellStyle name="Normal 56 4 3" xfId="16945" xr:uid="{00000000-0005-0000-0000-0000F33B0000}"/>
    <cellStyle name="Normal 56 5" xfId="4667" xr:uid="{00000000-0005-0000-0000-0000F43B0000}"/>
    <cellStyle name="Normal 56 5 2" xfId="12952" xr:uid="{00000000-0005-0000-0000-0000F53B0000}"/>
    <cellStyle name="Normal 56 6" xfId="4668" xr:uid="{00000000-0005-0000-0000-0000F63B0000}"/>
    <cellStyle name="Normal 56 6 2" xfId="18519" xr:uid="{00000000-0005-0000-0000-0000F73B0000}"/>
    <cellStyle name="Normal 56 7" xfId="4669" xr:uid="{00000000-0005-0000-0000-0000F83B0000}"/>
    <cellStyle name="Normal 56 8" xfId="4670" xr:uid="{00000000-0005-0000-0000-0000F93B0000}"/>
    <cellStyle name="Normal 56 9" xfId="6246" xr:uid="{00000000-0005-0000-0000-0000FA3B0000}"/>
    <cellStyle name="Normal 57" xfId="4671" xr:uid="{00000000-0005-0000-0000-0000FB3B0000}"/>
    <cellStyle name="Normal 57 10" xfId="13346" xr:uid="{00000000-0005-0000-0000-0000FC3B0000}"/>
    <cellStyle name="Normal 57 10 2" xfId="13965" xr:uid="{00000000-0005-0000-0000-0000FD3B0000}"/>
    <cellStyle name="Normal 57 10 3" xfId="14019" xr:uid="{00000000-0005-0000-0000-0000FE3B0000}"/>
    <cellStyle name="Normal 57 10 4" xfId="24568" xr:uid="{00000000-0005-0000-0000-0000FF3B0000}"/>
    <cellStyle name="Normal 57 10 5" xfId="24735" xr:uid="{00000000-0005-0000-0000-0000003C0000}"/>
    <cellStyle name="Normal 57 11" xfId="13404" xr:uid="{00000000-0005-0000-0000-0000013C0000}"/>
    <cellStyle name="Normal 57 12" xfId="13572" xr:uid="{00000000-0005-0000-0000-0000023C0000}"/>
    <cellStyle name="Normal 57 2" xfId="4672" xr:uid="{00000000-0005-0000-0000-0000033C0000}"/>
    <cellStyle name="Normal 57 2 2" xfId="8942" xr:uid="{00000000-0005-0000-0000-0000043C0000}"/>
    <cellStyle name="Normal 57 2 2 2" xfId="16946" xr:uid="{00000000-0005-0000-0000-0000053C0000}"/>
    <cellStyle name="Normal 57 2 3" xfId="12953" xr:uid="{00000000-0005-0000-0000-0000063C0000}"/>
    <cellStyle name="Normal 57 3" xfId="4673" xr:uid="{00000000-0005-0000-0000-0000073C0000}"/>
    <cellStyle name="Normal 57 3 2" xfId="12954" xr:uid="{00000000-0005-0000-0000-0000083C0000}"/>
    <cellStyle name="Normal 57 3 3" xfId="25583" xr:uid="{00000000-0005-0000-0000-0000093C0000}"/>
    <cellStyle name="Normal 57 4" xfId="4674" xr:uid="{00000000-0005-0000-0000-00000A3C0000}"/>
    <cellStyle name="Normal 57 4 2" xfId="12955" xr:uid="{00000000-0005-0000-0000-00000B3C0000}"/>
    <cellStyle name="Normal 57 5" xfId="4675" xr:uid="{00000000-0005-0000-0000-00000C3C0000}"/>
    <cellStyle name="Normal 57 5 2" xfId="12956" xr:uid="{00000000-0005-0000-0000-00000D3C0000}"/>
    <cellStyle name="Normal 57 6" xfId="4676" xr:uid="{00000000-0005-0000-0000-00000E3C0000}"/>
    <cellStyle name="Normal 57 6 2" xfId="12957" xr:uid="{00000000-0005-0000-0000-00000F3C0000}"/>
    <cellStyle name="Normal 57 7" xfId="4677" xr:uid="{00000000-0005-0000-0000-0000103C0000}"/>
    <cellStyle name="Normal 57 8" xfId="4678" xr:uid="{00000000-0005-0000-0000-0000113C0000}"/>
    <cellStyle name="Normal 57 9" xfId="6247" xr:uid="{00000000-0005-0000-0000-0000123C0000}"/>
    <cellStyle name="Normal 58" xfId="4679" xr:uid="{00000000-0005-0000-0000-0000133C0000}"/>
    <cellStyle name="Normal 58 10" xfId="13357" xr:uid="{00000000-0005-0000-0000-0000143C0000}"/>
    <cellStyle name="Normal 58 11" xfId="13405" xr:uid="{00000000-0005-0000-0000-0000153C0000}"/>
    <cellStyle name="Normal 58 12" xfId="13573" xr:uid="{00000000-0005-0000-0000-0000163C0000}"/>
    <cellStyle name="Normal 58 2" xfId="4680" xr:uid="{00000000-0005-0000-0000-0000173C0000}"/>
    <cellStyle name="Normal 58 2 2" xfId="12958" xr:uid="{00000000-0005-0000-0000-0000183C0000}"/>
    <cellStyle name="Normal 58 2 3" xfId="16947" xr:uid="{00000000-0005-0000-0000-0000193C0000}"/>
    <cellStyle name="Normal 58 3" xfId="4681" xr:uid="{00000000-0005-0000-0000-00001A3C0000}"/>
    <cellStyle name="Normal 58 3 2" xfId="12959" xr:uid="{00000000-0005-0000-0000-00001B3C0000}"/>
    <cellStyle name="Normal 58 3 3" xfId="25584" xr:uid="{00000000-0005-0000-0000-00001C3C0000}"/>
    <cellStyle name="Normal 58 4" xfId="4682" xr:uid="{00000000-0005-0000-0000-00001D3C0000}"/>
    <cellStyle name="Normal 58 4 2" xfId="12960" xr:uid="{00000000-0005-0000-0000-00001E3C0000}"/>
    <cellStyle name="Normal 58 5" xfId="4683" xr:uid="{00000000-0005-0000-0000-00001F3C0000}"/>
    <cellStyle name="Normal 58 5 2" xfId="12961" xr:uid="{00000000-0005-0000-0000-0000203C0000}"/>
    <cellStyle name="Normal 58 6" xfId="4684" xr:uid="{00000000-0005-0000-0000-0000213C0000}"/>
    <cellStyle name="Normal 58 6 2" xfId="12962" xr:uid="{00000000-0005-0000-0000-0000223C0000}"/>
    <cellStyle name="Normal 58 7" xfId="4685" xr:uid="{00000000-0005-0000-0000-0000233C0000}"/>
    <cellStyle name="Normal 58 8" xfId="4686" xr:uid="{00000000-0005-0000-0000-0000243C0000}"/>
    <cellStyle name="Normal 58 9" xfId="6248" xr:uid="{00000000-0005-0000-0000-0000253C0000}"/>
    <cellStyle name="Normal 59" xfId="4687" xr:uid="{00000000-0005-0000-0000-0000263C0000}"/>
    <cellStyle name="Normal 59 10" xfId="13574" xr:uid="{00000000-0005-0000-0000-0000273C0000}"/>
    <cellStyle name="Normal 59 2" xfId="4688" xr:uid="{00000000-0005-0000-0000-0000283C0000}"/>
    <cellStyle name="Normal 59 2 2" xfId="8943" xr:uid="{00000000-0005-0000-0000-0000293C0000}"/>
    <cellStyle name="Normal 59 2 2 2" xfId="13364" xr:uid="{00000000-0005-0000-0000-00002A3C0000}"/>
    <cellStyle name="Normal 59 2 2 3" xfId="16948" xr:uid="{00000000-0005-0000-0000-00002B3C0000}"/>
    <cellStyle name="Normal 59 2 3" xfId="12963" xr:uid="{00000000-0005-0000-0000-00002C3C0000}"/>
    <cellStyle name="Normal 59 3" xfId="4689" xr:uid="{00000000-0005-0000-0000-00002D3C0000}"/>
    <cellStyle name="Normal 59 3 2" xfId="12964" xr:uid="{00000000-0005-0000-0000-00002E3C0000}"/>
    <cellStyle name="Normal 59 3 3" xfId="25585" xr:uid="{00000000-0005-0000-0000-00002F3C0000}"/>
    <cellStyle name="Normal 59 4" xfId="4690" xr:uid="{00000000-0005-0000-0000-0000303C0000}"/>
    <cellStyle name="Normal 59 4 2" xfId="12965" xr:uid="{00000000-0005-0000-0000-0000313C0000}"/>
    <cellStyle name="Normal 59 5" xfId="4691" xr:uid="{00000000-0005-0000-0000-0000323C0000}"/>
    <cellStyle name="Normal 59 5 2" xfId="12966" xr:uid="{00000000-0005-0000-0000-0000333C0000}"/>
    <cellStyle name="Normal 59 6" xfId="4692" xr:uid="{00000000-0005-0000-0000-0000343C0000}"/>
    <cellStyle name="Normal 59 6 2" xfId="12967" xr:uid="{00000000-0005-0000-0000-0000353C0000}"/>
    <cellStyle name="Normal 59 7" xfId="4693" xr:uid="{00000000-0005-0000-0000-0000363C0000}"/>
    <cellStyle name="Normal 59 7 2" xfId="24710" xr:uid="{00000000-0005-0000-0000-0000373C0000}"/>
    <cellStyle name="Normal 59 8" xfId="4694" xr:uid="{00000000-0005-0000-0000-0000383C0000}"/>
    <cellStyle name="Normal 59 9" xfId="6249" xr:uid="{00000000-0005-0000-0000-0000393C0000}"/>
    <cellStyle name="Normal 6" xfId="4695" xr:uid="{00000000-0005-0000-0000-00003A3C0000}"/>
    <cellStyle name="Normal 6 10" xfId="4696" xr:uid="{00000000-0005-0000-0000-00003B3C0000}"/>
    <cellStyle name="Normal 6 10 2" xfId="4697" xr:uid="{00000000-0005-0000-0000-00003C3C0000}"/>
    <cellStyle name="Normal 6 10 3" xfId="4698" xr:uid="{00000000-0005-0000-0000-00003D3C0000}"/>
    <cellStyle name="Normal 6 10 4" xfId="4699" xr:uid="{00000000-0005-0000-0000-00003E3C0000}"/>
    <cellStyle name="Normal 6 10 5" xfId="6033" xr:uid="{00000000-0005-0000-0000-00003F3C0000}"/>
    <cellStyle name="Normal 6 10 5 2" xfId="14165" xr:uid="{00000000-0005-0000-0000-0000403C0000}"/>
    <cellStyle name="Normal 6 10 6" xfId="12968" xr:uid="{00000000-0005-0000-0000-0000413C0000}"/>
    <cellStyle name="Normal 6 10 6 2" xfId="17597" xr:uid="{00000000-0005-0000-0000-0000423C0000}"/>
    <cellStyle name="Normal 6 10 7" xfId="13576" xr:uid="{00000000-0005-0000-0000-0000433C0000}"/>
    <cellStyle name="Normal 6 10 7 2" xfId="24888" xr:uid="{00000000-0005-0000-0000-0000443C0000}"/>
    <cellStyle name="Normal 6 11" xfId="4700" xr:uid="{00000000-0005-0000-0000-0000453C0000}"/>
    <cellStyle name="Normal 6 11 2" xfId="4701" xr:uid="{00000000-0005-0000-0000-0000463C0000}"/>
    <cellStyle name="Normal 6 11 3" xfId="4702" xr:uid="{00000000-0005-0000-0000-0000473C0000}"/>
    <cellStyle name="Normal 6 11 4" xfId="4703" xr:uid="{00000000-0005-0000-0000-0000483C0000}"/>
    <cellStyle name="Normal 6 11 5" xfId="6034" xr:uid="{00000000-0005-0000-0000-0000493C0000}"/>
    <cellStyle name="Normal 6 11 5 2" xfId="14166" xr:uid="{00000000-0005-0000-0000-00004A3C0000}"/>
    <cellStyle name="Normal 6 11 6" xfId="12969" xr:uid="{00000000-0005-0000-0000-00004B3C0000}"/>
    <cellStyle name="Normal 6 11 6 2" xfId="17598" xr:uid="{00000000-0005-0000-0000-00004C3C0000}"/>
    <cellStyle name="Normal 6 11 7" xfId="13577" xr:uid="{00000000-0005-0000-0000-00004D3C0000}"/>
    <cellStyle name="Normal 6 11 7 2" xfId="24889" xr:uid="{00000000-0005-0000-0000-00004E3C0000}"/>
    <cellStyle name="Normal 6 12" xfId="4704" xr:uid="{00000000-0005-0000-0000-00004F3C0000}"/>
    <cellStyle name="Normal 6 12 2" xfId="12970" xr:uid="{00000000-0005-0000-0000-0000503C0000}"/>
    <cellStyle name="Normal 6 12 2 2" xfId="17599" xr:uid="{00000000-0005-0000-0000-0000513C0000}"/>
    <cellStyle name="Normal 6 12 3" xfId="25586" xr:uid="{00000000-0005-0000-0000-0000523C0000}"/>
    <cellStyle name="Normal 6 13" xfId="4705" xr:uid="{00000000-0005-0000-0000-0000533C0000}"/>
    <cellStyle name="Normal 6 13 2" xfId="12971" xr:uid="{00000000-0005-0000-0000-0000543C0000}"/>
    <cellStyle name="Normal 6 13 2 2" xfId="17600" xr:uid="{00000000-0005-0000-0000-0000553C0000}"/>
    <cellStyle name="Normal 6 14" xfId="4706" xr:uid="{00000000-0005-0000-0000-0000563C0000}"/>
    <cellStyle name="Normal 6 14 2" xfId="12972" xr:uid="{00000000-0005-0000-0000-0000573C0000}"/>
    <cellStyle name="Normal 6 15" xfId="4707" xr:uid="{00000000-0005-0000-0000-0000583C0000}"/>
    <cellStyle name="Normal 6 15 2" xfId="12973" xr:uid="{00000000-0005-0000-0000-0000593C0000}"/>
    <cellStyle name="Normal 6 16" xfId="4708" xr:uid="{00000000-0005-0000-0000-00005A3C0000}"/>
    <cellStyle name="Normal 6 16 2" xfId="12974" xr:uid="{00000000-0005-0000-0000-00005B3C0000}"/>
    <cellStyle name="Normal 6 16 2 2" xfId="18237" xr:uid="{00000000-0005-0000-0000-00005C3C0000}"/>
    <cellStyle name="Normal 6 17" xfId="4709" xr:uid="{00000000-0005-0000-0000-00005D3C0000}"/>
    <cellStyle name="Normal 6 17 2" xfId="12975" xr:uid="{00000000-0005-0000-0000-00005E3C0000}"/>
    <cellStyle name="Normal 6 18" xfId="4710" xr:uid="{00000000-0005-0000-0000-00005F3C0000}"/>
    <cellStyle name="Normal 6 18 2" xfId="12976" xr:uid="{00000000-0005-0000-0000-0000603C0000}"/>
    <cellStyle name="Normal 6 19" xfId="4711" xr:uid="{00000000-0005-0000-0000-0000613C0000}"/>
    <cellStyle name="Normal 6 19 2" xfId="12977" xr:uid="{00000000-0005-0000-0000-0000623C0000}"/>
    <cellStyle name="Normal 6 2" xfId="4712" xr:uid="{00000000-0005-0000-0000-0000633C0000}"/>
    <cellStyle name="Normal 6 2 10" xfId="4713" xr:uid="{00000000-0005-0000-0000-0000643C0000}"/>
    <cellStyle name="Normal 6 2 10 2" xfId="12979" xr:uid="{00000000-0005-0000-0000-0000653C0000}"/>
    <cellStyle name="Normal 6 2 11" xfId="4714" xr:uid="{00000000-0005-0000-0000-0000663C0000}"/>
    <cellStyle name="Normal 6 2 11 2" xfId="12980" xr:uid="{00000000-0005-0000-0000-0000673C0000}"/>
    <cellStyle name="Normal 6 2 12" xfId="4715" xr:uid="{00000000-0005-0000-0000-0000683C0000}"/>
    <cellStyle name="Normal 6 2 12 2" xfId="12981" xr:uid="{00000000-0005-0000-0000-0000693C0000}"/>
    <cellStyle name="Normal 6 2 13" xfId="4716" xr:uid="{00000000-0005-0000-0000-00006A3C0000}"/>
    <cellStyle name="Normal 6 2 13 2" xfId="24680" xr:uid="{00000000-0005-0000-0000-00006B3C0000}"/>
    <cellStyle name="Normal 6 2 14" xfId="4717" xr:uid="{00000000-0005-0000-0000-00006C3C0000}"/>
    <cellStyle name="Normal 6 2 15" xfId="4718" xr:uid="{00000000-0005-0000-0000-00006D3C0000}"/>
    <cellStyle name="Normal 6 2 16" xfId="6035" xr:uid="{00000000-0005-0000-0000-00006E3C0000}"/>
    <cellStyle name="Normal 6 2 16 2" xfId="14169" xr:uid="{00000000-0005-0000-0000-00006F3C0000}"/>
    <cellStyle name="Normal 6 2 17" xfId="12978" xr:uid="{00000000-0005-0000-0000-0000703C0000}"/>
    <cellStyle name="Normal 6 2 17 2" xfId="16949" xr:uid="{00000000-0005-0000-0000-0000713C0000}"/>
    <cellStyle name="Normal 6 2 18" xfId="13578" xr:uid="{00000000-0005-0000-0000-0000723C0000}"/>
    <cellStyle name="Normal 6 2 18 2" xfId="24890" xr:uid="{00000000-0005-0000-0000-0000733C0000}"/>
    <cellStyle name="Normal 6 2 19" xfId="24613" xr:uid="{00000000-0005-0000-0000-0000743C0000}"/>
    <cellStyle name="Normal 6 2 2" xfId="4719" xr:uid="{00000000-0005-0000-0000-0000753C0000}"/>
    <cellStyle name="Normal 6 2 2 2" xfId="8944" xr:uid="{00000000-0005-0000-0000-0000763C0000}"/>
    <cellStyle name="Normal 6 2 2 3" xfId="12982" xr:uid="{00000000-0005-0000-0000-0000773C0000}"/>
    <cellStyle name="Normal 6 2 3" xfId="4720" xr:uid="{00000000-0005-0000-0000-0000783C0000}"/>
    <cellStyle name="Normal 6 2 3 2" xfId="8945" xr:uid="{00000000-0005-0000-0000-0000793C0000}"/>
    <cellStyle name="Normal 6 2 4" xfId="4721" xr:uid="{00000000-0005-0000-0000-00007A3C0000}"/>
    <cellStyle name="Normal 6 2 4 2" xfId="12983" xr:uid="{00000000-0005-0000-0000-00007B3C0000}"/>
    <cellStyle name="Normal 6 2 5" xfId="4722" xr:uid="{00000000-0005-0000-0000-00007C3C0000}"/>
    <cellStyle name="Normal 6 2 5 2" xfId="12984" xr:uid="{00000000-0005-0000-0000-00007D3C0000}"/>
    <cellStyle name="Normal 6 2 6" xfId="4723" xr:uid="{00000000-0005-0000-0000-00007E3C0000}"/>
    <cellStyle name="Normal 6 2 6 2" xfId="12985" xr:uid="{00000000-0005-0000-0000-00007F3C0000}"/>
    <cellStyle name="Normal 6 2 7" xfId="4724" xr:uid="{00000000-0005-0000-0000-0000803C0000}"/>
    <cellStyle name="Normal 6 2 7 2" xfId="12986" xr:uid="{00000000-0005-0000-0000-0000813C0000}"/>
    <cellStyle name="Normal 6 2 8" xfId="4725" xr:uid="{00000000-0005-0000-0000-0000823C0000}"/>
    <cellStyle name="Normal 6 2 8 2" xfId="12987" xr:uid="{00000000-0005-0000-0000-0000833C0000}"/>
    <cellStyle name="Normal 6 2 9" xfId="4726" xr:uid="{00000000-0005-0000-0000-0000843C0000}"/>
    <cellStyle name="Normal 6 2 9 2" xfId="12988" xr:uid="{00000000-0005-0000-0000-0000853C0000}"/>
    <cellStyle name="Normal 6 20" xfId="4727" xr:uid="{00000000-0005-0000-0000-0000863C0000}"/>
    <cellStyle name="Normal 6 20 2" xfId="12989" xr:uid="{00000000-0005-0000-0000-0000873C0000}"/>
    <cellStyle name="Normal 6 21" xfId="4728" xr:uid="{00000000-0005-0000-0000-0000883C0000}"/>
    <cellStyle name="Normal 6 21 2" xfId="12990" xr:uid="{00000000-0005-0000-0000-0000893C0000}"/>
    <cellStyle name="Normal 6 22" xfId="4729" xr:uid="{00000000-0005-0000-0000-00008A3C0000}"/>
    <cellStyle name="Normal 6 22 2" xfId="12991" xr:uid="{00000000-0005-0000-0000-00008B3C0000}"/>
    <cellStyle name="Normal 6 23" xfId="4730" xr:uid="{00000000-0005-0000-0000-00008C3C0000}"/>
    <cellStyle name="Normal 6 23 2" xfId="12992" xr:uid="{00000000-0005-0000-0000-00008D3C0000}"/>
    <cellStyle name="Normal 6 24" xfId="4731" xr:uid="{00000000-0005-0000-0000-00008E3C0000}"/>
    <cellStyle name="Normal 6 25" xfId="4732" xr:uid="{00000000-0005-0000-0000-00008F3C0000}"/>
    <cellStyle name="Normal 6 26" xfId="6250" xr:uid="{00000000-0005-0000-0000-0000903C0000}"/>
    <cellStyle name="Normal 6 26 2" xfId="14170" xr:uid="{00000000-0005-0000-0000-0000913C0000}"/>
    <cellStyle name="Normal 6 27" xfId="13575" xr:uid="{00000000-0005-0000-0000-0000923C0000}"/>
    <cellStyle name="Normal 6 27 2" xfId="16950" xr:uid="{00000000-0005-0000-0000-0000933C0000}"/>
    <cellStyle name="Normal 6 28" xfId="24607" xr:uid="{00000000-0005-0000-0000-0000943C0000}"/>
    <cellStyle name="Normal 6 28 2" xfId="24887" xr:uid="{00000000-0005-0000-0000-0000953C0000}"/>
    <cellStyle name="Normal 6 3" xfId="4733" xr:uid="{00000000-0005-0000-0000-0000963C0000}"/>
    <cellStyle name="Normal 6 3 2" xfId="4734" xr:uid="{00000000-0005-0000-0000-0000973C0000}"/>
    <cellStyle name="Normal 6 3 2 2" xfId="24692" xr:uid="{00000000-0005-0000-0000-0000983C0000}"/>
    <cellStyle name="Normal 6 3 3" xfId="4735" xr:uid="{00000000-0005-0000-0000-0000993C0000}"/>
    <cellStyle name="Normal 6 3 4" xfId="4736" xr:uid="{00000000-0005-0000-0000-00009A3C0000}"/>
    <cellStyle name="Normal 6 3 5" xfId="6036" xr:uid="{00000000-0005-0000-0000-00009B3C0000}"/>
    <cellStyle name="Normal 6 3 5 2" xfId="14171" xr:uid="{00000000-0005-0000-0000-00009C3C0000}"/>
    <cellStyle name="Normal 6 3 6" xfId="12993" xr:uid="{00000000-0005-0000-0000-00009D3C0000}"/>
    <cellStyle name="Normal 6 3 6 2" xfId="16951" xr:uid="{00000000-0005-0000-0000-00009E3C0000}"/>
    <cellStyle name="Normal 6 3 7" xfId="13579" xr:uid="{00000000-0005-0000-0000-00009F3C0000}"/>
    <cellStyle name="Normal 6 3 7 2" xfId="24891" xr:uid="{00000000-0005-0000-0000-0000A03C0000}"/>
    <cellStyle name="Normal 6 3 8" xfId="24617" xr:uid="{00000000-0005-0000-0000-0000A13C0000}"/>
    <cellStyle name="Normal 6 4" xfId="4737" xr:uid="{00000000-0005-0000-0000-0000A23C0000}"/>
    <cellStyle name="Normal 6 4 2" xfId="4738" xr:uid="{00000000-0005-0000-0000-0000A33C0000}"/>
    <cellStyle name="Normal 6 4 3" xfId="4739" xr:uid="{00000000-0005-0000-0000-0000A43C0000}"/>
    <cellStyle name="Normal 6 4 4" xfId="4740" xr:uid="{00000000-0005-0000-0000-0000A53C0000}"/>
    <cellStyle name="Normal 6 4 5" xfId="6037" xr:uid="{00000000-0005-0000-0000-0000A63C0000}"/>
    <cellStyle name="Normal 6 4 5 2" xfId="14172" xr:uid="{00000000-0005-0000-0000-0000A73C0000}"/>
    <cellStyle name="Normal 6 4 6" xfId="12994" xr:uid="{00000000-0005-0000-0000-0000A83C0000}"/>
    <cellStyle name="Normal 6 4 6 2" xfId="16952" xr:uid="{00000000-0005-0000-0000-0000A93C0000}"/>
    <cellStyle name="Normal 6 4 7" xfId="13580" xr:uid="{00000000-0005-0000-0000-0000AA3C0000}"/>
    <cellStyle name="Normal 6 4 7 2" xfId="24892" xr:uid="{00000000-0005-0000-0000-0000AB3C0000}"/>
    <cellStyle name="Normal 6 5" xfId="4741" xr:uid="{00000000-0005-0000-0000-0000AC3C0000}"/>
    <cellStyle name="Normal 6 5 2" xfId="4742" xr:uid="{00000000-0005-0000-0000-0000AD3C0000}"/>
    <cellStyle name="Normal 6 5 3" xfId="4743" xr:uid="{00000000-0005-0000-0000-0000AE3C0000}"/>
    <cellStyle name="Normal 6 5 4" xfId="4744" xr:uid="{00000000-0005-0000-0000-0000AF3C0000}"/>
    <cellStyle name="Normal 6 5 5" xfId="6038" xr:uid="{00000000-0005-0000-0000-0000B03C0000}"/>
    <cellStyle name="Normal 6 5 5 2" xfId="14173" xr:uid="{00000000-0005-0000-0000-0000B13C0000}"/>
    <cellStyle name="Normal 6 5 6" xfId="12995" xr:uid="{00000000-0005-0000-0000-0000B23C0000}"/>
    <cellStyle name="Normal 6 5 6 2" xfId="16953" xr:uid="{00000000-0005-0000-0000-0000B33C0000}"/>
    <cellStyle name="Normal 6 5 7" xfId="13581" xr:uid="{00000000-0005-0000-0000-0000B43C0000}"/>
    <cellStyle name="Normal 6 5 7 2" xfId="24893" xr:uid="{00000000-0005-0000-0000-0000B53C0000}"/>
    <cellStyle name="Normal 6 6" xfId="4745" xr:uid="{00000000-0005-0000-0000-0000B63C0000}"/>
    <cellStyle name="Normal 6 6 2" xfId="4746" xr:uid="{00000000-0005-0000-0000-0000B73C0000}"/>
    <cellStyle name="Normal 6 6 3" xfId="4747" xr:uid="{00000000-0005-0000-0000-0000B83C0000}"/>
    <cellStyle name="Normal 6 6 4" xfId="4748" xr:uid="{00000000-0005-0000-0000-0000B93C0000}"/>
    <cellStyle name="Normal 6 6 5" xfId="6039" xr:uid="{00000000-0005-0000-0000-0000BA3C0000}"/>
    <cellStyle name="Normal 6 6 5 2" xfId="14174" xr:uid="{00000000-0005-0000-0000-0000BB3C0000}"/>
    <cellStyle name="Normal 6 6 6" xfId="12996" xr:uid="{00000000-0005-0000-0000-0000BC3C0000}"/>
    <cellStyle name="Normal 6 6 6 2" xfId="16954" xr:uid="{00000000-0005-0000-0000-0000BD3C0000}"/>
    <cellStyle name="Normal 6 6 7" xfId="13582" xr:uid="{00000000-0005-0000-0000-0000BE3C0000}"/>
    <cellStyle name="Normal 6 6 7 2" xfId="24894" xr:uid="{00000000-0005-0000-0000-0000BF3C0000}"/>
    <cellStyle name="Normal 6 7" xfId="4749" xr:uid="{00000000-0005-0000-0000-0000C03C0000}"/>
    <cellStyle name="Normal 6 7 2" xfId="4750" xr:uid="{00000000-0005-0000-0000-0000C13C0000}"/>
    <cellStyle name="Normal 6 7 3" xfId="4751" xr:uid="{00000000-0005-0000-0000-0000C23C0000}"/>
    <cellStyle name="Normal 6 7 4" xfId="4752" xr:uid="{00000000-0005-0000-0000-0000C33C0000}"/>
    <cellStyle name="Normal 6 7 5" xfId="6040" xr:uid="{00000000-0005-0000-0000-0000C43C0000}"/>
    <cellStyle name="Normal 6 7 5 2" xfId="14175" xr:uid="{00000000-0005-0000-0000-0000C53C0000}"/>
    <cellStyle name="Normal 6 7 6" xfId="12997" xr:uid="{00000000-0005-0000-0000-0000C63C0000}"/>
    <cellStyle name="Normal 6 7 6 2" xfId="16955" xr:uid="{00000000-0005-0000-0000-0000C73C0000}"/>
    <cellStyle name="Normal 6 7 7" xfId="13583" xr:uid="{00000000-0005-0000-0000-0000C83C0000}"/>
    <cellStyle name="Normal 6 7 7 2" xfId="24895" xr:uid="{00000000-0005-0000-0000-0000C93C0000}"/>
    <cellStyle name="Normal 6 8" xfId="4753" xr:uid="{00000000-0005-0000-0000-0000CA3C0000}"/>
    <cellStyle name="Normal 6 8 2" xfId="4754" xr:uid="{00000000-0005-0000-0000-0000CB3C0000}"/>
    <cellStyle name="Normal 6 8 2 2" xfId="25587" xr:uid="{00000000-0005-0000-0000-0000CC3C0000}"/>
    <cellStyle name="Normal 6 8 3" xfId="4755" xr:uid="{00000000-0005-0000-0000-0000CD3C0000}"/>
    <cellStyle name="Normal 6 8 4" xfId="4756" xr:uid="{00000000-0005-0000-0000-0000CE3C0000}"/>
    <cellStyle name="Normal 6 8 5" xfId="6041" xr:uid="{00000000-0005-0000-0000-0000CF3C0000}"/>
    <cellStyle name="Normal 6 8 5 2" xfId="14176" xr:uid="{00000000-0005-0000-0000-0000D03C0000}"/>
    <cellStyle name="Normal 6 8 6" xfId="12998" xr:uid="{00000000-0005-0000-0000-0000D13C0000}"/>
    <cellStyle name="Normal 6 8 6 2" xfId="16956" xr:uid="{00000000-0005-0000-0000-0000D23C0000}"/>
    <cellStyle name="Normal 6 8 7" xfId="13584" xr:uid="{00000000-0005-0000-0000-0000D33C0000}"/>
    <cellStyle name="Normal 6 8 7 2" xfId="24896" xr:uid="{00000000-0005-0000-0000-0000D43C0000}"/>
    <cellStyle name="Normal 6 9" xfId="4757" xr:uid="{00000000-0005-0000-0000-0000D53C0000}"/>
    <cellStyle name="Normal 6 9 2" xfId="4758" xr:uid="{00000000-0005-0000-0000-0000D63C0000}"/>
    <cellStyle name="Normal 6 9 3" xfId="4759" xr:uid="{00000000-0005-0000-0000-0000D73C0000}"/>
    <cellStyle name="Normal 6 9 4" xfId="4760" xr:uid="{00000000-0005-0000-0000-0000D83C0000}"/>
    <cellStyle name="Normal 6 9 5" xfId="6042" xr:uid="{00000000-0005-0000-0000-0000D93C0000}"/>
    <cellStyle name="Normal 6 9 5 2" xfId="14177" xr:uid="{00000000-0005-0000-0000-0000DA3C0000}"/>
    <cellStyle name="Normal 6 9 6" xfId="12999" xr:uid="{00000000-0005-0000-0000-0000DB3C0000}"/>
    <cellStyle name="Normal 6 9 6 2" xfId="16957" xr:uid="{00000000-0005-0000-0000-0000DC3C0000}"/>
    <cellStyle name="Normal 6 9 7" xfId="13585" xr:uid="{00000000-0005-0000-0000-0000DD3C0000}"/>
    <cellStyle name="Normal 6 9 7 2" xfId="24897" xr:uid="{00000000-0005-0000-0000-0000DE3C0000}"/>
    <cellStyle name="Normal 60" xfId="4761" xr:uid="{00000000-0005-0000-0000-0000DF3C0000}"/>
    <cellStyle name="Normal 60 10" xfId="13356" xr:uid="{00000000-0005-0000-0000-0000E03C0000}"/>
    <cellStyle name="Normal 60 11" xfId="13586" xr:uid="{00000000-0005-0000-0000-0000E13C0000}"/>
    <cellStyle name="Normal 60 2" xfId="4762" xr:uid="{00000000-0005-0000-0000-0000E23C0000}"/>
    <cellStyle name="Normal 60 2 2" xfId="13000" xr:uid="{00000000-0005-0000-0000-0000E33C0000}"/>
    <cellStyle name="Normal 60 2 3" xfId="16958" xr:uid="{00000000-0005-0000-0000-0000E43C0000}"/>
    <cellStyle name="Normal 60 3" xfId="4763" xr:uid="{00000000-0005-0000-0000-0000E53C0000}"/>
    <cellStyle name="Normal 60 3 2" xfId="13001" xr:uid="{00000000-0005-0000-0000-0000E63C0000}"/>
    <cellStyle name="Normal 60 3 3" xfId="25588" xr:uid="{00000000-0005-0000-0000-0000E73C0000}"/>
    <cellStyle name="Normal 60 4" xfId="4764" xr:uid="{00000000-0005-0000-0000-0000E83C0000}"/>
    <cellStyle name="Normal 60 4 2" xfId="13002" xr:uid="{00000000-0005-0000-0000-0000E93C0000}"/>
    <cellStyle name="Normal 60 5" xfId="4765" xr:uid="{00000000-0005-0000-0000-0000EA3C0000}"/>
    <cellStyle name="Normal 60 5 2" xfId="13003" xr:uid="{00000000-0005-0000-0000-0000EB3C0000}"/>
    <cellStyle name="Normal 60 6" xfId="4766" xr:uid="{00000000-0005-0000-0000-0000EC3C0000}"/>
    <cellStyle name="Normal 60 6 2" xfId="13004" xr:uid="{00000000-0005-0000-0000-0000ED3C0000}"/>
    <cellStyle name="Normal 60 7" xfId="4767" xr:uid="{00000000-0005-0000-0000-0000EE3C0000}"/>
    <cellStyle name="Normal 60 8" xfId="4768" xr:uid="{00000000-0005-0000-0000-0000EF3C0000}"/>
    <cellStyle name="Normal 60 9" xfId="6251" xr:uid="{00000000-0005-0000-0000-0000F03C0000}"/>
    <cellStyle name="Normal 61" xfId="4769" xr:uid="{00000000-0005-0000-0000-0000F13C0000}"/>
    <cellStyle name="Normal 61 10" xfId="13587" xr:uid="{00000000-0005-0000-0000-0000F23C0000}"/>
    <cellStyle name="Normal 61 2" xfId="4770" xr:uid="{00000000-0005-0000-0000-0000F33C0000}"/>
    <cellStyle name="Normal 61 2 2" xfId="8946" xr:uid="{00000000-0005-0000-0000-0000F43C0000}"/>
    <cellStyle name="Normal 61 2 2 2" xfId="16959" xr:uid="{00000000-0005-0000-0000-0000F53C0000}"/>
    <cellStyle name="Normal 61 2 3" xfId="13005" xr:uid="{00000000-0005-0000-0000-0000F63C0000}"/>
    <cellStyle name="Normal 61 3" xfId="4771" xr:uid="{00000000-0005-0000-0000-0000F73C0000}"/>
    <cellStyle name="Normal 61 3 2" xfId="13006" xr:uid="{00000000-0005-0000-0000-0000F83C0000}"/>
    <cellStyle name="Normal 61 3 3" xfId="25589" xr:uid="{00000000-0005-0000-0000-0000F93C0000}"/>
    <cellStyle name="Normal 61 4" xfId="4772" xr:uid="{00000000-0005-0000-0000-0000FA3C0000}"/>
    <cellStyle name="Normal 61 4 2" xfId="13007" xr:uid="{00000000-0005-0000-0000-0000FB3C0000}"/>
    <cellStyle name="Normal 61 5" xfId="4773" xr:uid="{00000000-0005-0000-0000-0000FC3C0000}"/>
    <cellStyle name="Normal 61 5 2" xfId="13008" xr:uid="{00000000-0005-0000-0000-0000FD3C0000}"/>
    <cellStyle name="Normal 61 6" xfId="4774" xr:uid="{00000000-0005-0000-0000-0000FE3C0000}"/>
    <cellStyle name="Normal 61 7" xfId="4775" xr:uid="{00000000-0005-0000-0000-0000FF3C0000}"/>
    <cellStyle name="Normal 61 8" xfId="6252" xr:uid="{00000000-0005-0000-0000-0000003D0000}"/>
    <cellStyle name="Normal 61 9" xfId="13406" xr:uid="{00000000-0005-0000-0000-0000013D0000}"/>
    <cellStyle name="Normal 62" xfId="4776" xr:uid="{00000000-0005-0000-0000-0000023D0000}"/>
    <cellStyle name="Normal 62 10" xfId="13425" xr:uid="{00000000-0005-0000-0000-0000033D0000}"/>
    <cellStyle name="Normal 62 11" xfId="13588" xr:uid="{00000000-0005-0000-0000-0000043D0000}"/>
    <cellStyle name="Normal 62 2" xfId="4777" xr:uid="{00000000-0005-0000-0000-0000053D0000}"/>
    <cellStyle name="Normal 62 2 2" xfId="13009" xr:uid="{00000000-0005-0000-0000-0000063D0000}"/>
    <cellStyle name="Normal 62 2 3" xfId="16960" xr:uid="{00000000-0005-0000-0000-0000073D0000}"/>
    <cellStyle name="Normal 62 3" xfId="4778" xr:uid="{00000000-0005-0000-0000-0000083D0000}"/>
    <cellStyle name="Normal 62 3 2" xfId="13010" xr:uid="{00000000-0005-0000-0000-0000093D0000}"/>
    <cellStyle name="Normal 62 3 3" xfId="25590" xr:uid="{00000000-0005-0000-0000-00000A3D0000}"/>
    <cellStyle name="Normal 62 4" xfId="4779" xr:uid="{00000000-0005-0000-0000-00000B3D0000}"/>
    <cellStyle name="Normal 62 4 2" xfId="13011" xr:uid="{00000000-0005-0000-0000-00000C3D0000}"/>
    <cellStyle name="Normal 62 5" xfId="4780" xr:uid="{00000000-0005-0000-0000-00000D3D0000}"/>
    <cellStyle name="Normal 62 5 2" xfId="13012" xr:uid="{00000000-0005-0000-0000-00000E3D0000}"/>
    <cellStyle name="Normal 62 6" xfId="4781" xr:uid="{00000000-0005-0000-0000-00000F3D0000}"/>
    <cellStyle name="Normal 62 7" xfId="4782" xr:uid="{00000000-0005-0000-0000-0000103D0000}"/>
    <cellStyle name="Normal 62 8" xfId="6253" xr:uid="{00000000-0005-0000-0000-0000113D0000}"/>
    <cellStyle name="Normal 62 9" xfId="13355" xr:uid="{00000000-0005-0000-0000-0000123D0000}"/>
    <cellStyle name="Normal 63" xfId="4783" xr:uid="{00000000-0005-0000-0000-0000133D0000}"/>
    <cellStyle name="Normal 63 2" xfId="4784" xr:uid="{00000000-0005-0000-0000-0000143D0000}"/>
    <cellStyle name="Normal 63 2 2" xfId="8947" xr:uid="{00000000-0005-0000-0000-0000153D0000}"/>
    <cellStyle name="Normal 63 2 2 2" xfId="16961" xr:uid="{00000000-0005-0000-0000-0000163D0000}"/>
    <cellStyle name="Normal 63 2 2 3" xfId="16962" xr:uid="{00000000-0005-0000-0000-0000173D0000}"/>
    <cellStyle name="Normal 63 2 3" xfId="16963" xr:uid="{00000000-0005-0000-0000-0000183D0000}"/>
    <cellStyle name="Normal 63 2 4" xfId="16964" xr:uid="{00000000-0005-0000-0000-0000193D0000}"/>
    <cellStyle name="Normal 63 3" xfId="4785" xr:uid="{00000000-0005-0000-0000-00001A3D0000}"/>
    <cellStyle name="Normal 63 3 2" xfId="16965" xr:uid="{00000000-0005-0000-0000-00001B3D0000}"/>
    <cellStyle name="Normal 63 3 2 2" xfId="16966" xr:uid="{00000000-0005-0000-0000-00001C3D0000}"/>
    <cellStyle name="Normal 63 3 2 3" xfId="16967" xr:uid="{00000000-0005-0000-0000-00001D3D0000}"/>
    <cellStyle name="Normal 63 3 3" xfId="16968" xr:uid="{00000000-0005-0000-0000-00001E3D0000}"/>
    <cellStyle name="Normal 63 3 4" xfId="16969" xr:uid="{00000000-0005-0000-0000-00001F3D0000}"/>
    <cellStyle name="Normal 63 3 5" xfId="24658" xr:uid="{00000000-0005-0000-0000-0000203D0000}"/>
    <cellStyle name="Normal 63 3 6" xfId="25591" xr:uid="{00000000-0005-0000-0000-0000213D0000}"/>
    <cellStyle name="Normal 63 4" xfId="6316" xr:uid="{00000000-0005-0000-0000-0000223D0000}"/>
    <cellStyle name="Normal 63 4 2" xfId="13844" xr:uid="{00000000-0005-0000-0000-0000233D0000}"/>
    <cellStyle name="Normal 63 5" xfId="13442" xr:uid="{00000000-0005-0000-0000-0000243D0000}"/>
    <cellStyle name="Normal 63 6" xfId="13589" xr:uid="{00000000-0005-0000-0000-0000253D0000}"/>
    <cellStyle name="Normal 64" xfId="4786" xr:uid="{00000000-0005-0000-0000-0000263D0000}"/>
    <cellStyle name="Normal 64 2" xfId="4787" xr:uid="{00000000-0005-0000-0000-0000273D0000}"/>
    <cellStyle name="Normal 64 2 2" xfId="8948" xr:uid="{00000000-0005-0000-0000-0000283D0000}"/>
    <cellStyle name="Normal 64 2 3" xfId="16970" xr:uid="{00000000-0005-0000-0000-0000293D0000}"/>
    <cellStyle name="Normal 64 2 4" xfId="24644" xr:uid="{00000000-0005-0000-0000-00002A3D0000}"/>
    <cellStyle name="Normal 64 3" xfId="4788" xr:uid="{00000000-0005-0000-0000-00002B3D0000}"/>
    <cellStyle name="Normal 64 3 2" xfId="18273" xr:uid="{00000000-0005-0000-0000-00002C3D0000}"/>
    <cellStyle name="Normal 64 3 3" xfId="25470" xr:uid="{00000000-0005-0000-0000-00002D3D0000}"/>
    <cellStyle name="Normal 64 4" xfId="6043" xr:uid="{00000000-0005-0000-0000-00002E3D0000}"/>
    <cellStyle name="Normal 64 4 2" xfId="18520" xr:uid="{00000000-0005-0000-0000-00002F3D0000}"/>
    <cellStyle name="Normal 64 4 3" xfId="14178" xr:uid="{00000000-0005-0000-0000-0000303D0000}"/>
    <cellStyle name="Normal 64 4 4" xfId="24666" xr:uid="{00000000-0005-0000-0000-0000313D0000}"/>
    <cellStyle name="Normal 64 5" xfId="13590" xr:uid="{00000000-0005-0000-0000-0000323D0000}"/>
    <cellStyle name="Normal 64 5 2" xfId="24898" xr:uid="{00000000-0005-0000-0000-0000333D0000}"/>
    <cellStyle name="Normal 65" xfId="4789" xr:uid="{00000000-0005-0000-0000-0000343D0000}"/>
    <cellStyle name="Normal 65 2" xfId="8949" xr:uid="{00000000-0005-0000-0000-0000353D0000}"/>
    <cellStyle name="Normal 65 2 2" xfId="16971" xr:uid="{00000000-0005-0000-0000-0000363D0000}"/>
    <cellStyle name="Normal 65 2 2 2" xfId="16972" xr:uid="{00000000-0005-0000-0000-0000373D0000}"/>
    <cellStyle name="Normal 65 2 2 3" xfId="16973" xr:uid="{00000000-0005-0000-0000-0000383D0000}"/>
    <cellStyle name="Normal 65 2 3" xfId="16974" xr:uid="{00000000-0005-0000-0000-0000393D0000}"/>
    <cellStyle name="Normal 65 2 4" xfId="16975" xr:uid="{00000000-0005-0000-0000-00003A3D0000}"/>
    <cellStyle name="Normal 65 2 5" xfId="25592" xr:uid="{00000000-0005-0000-0000-00003B3D0000}"/>
    <cellStyle name="Normal 65 3" xfId="13591" xr:uid="{00000000-0005-0000-0000-00003C3D0000}"/>
    <cellStyle name="Normal 65 3 2" xfId="16977" xr:uid="{00000000-0005-0000-0000-00003D3D0000}"/>
    <cellStyle name="Normal 65 3 2 2" xfId="16978" xr:uid="{00000000-0005-0000-0000-00003E3D0000}"/>
    <cellStyle name="Normal 65 3 2 3" xfId="16979" xr:uid="{00000000-0005-0000-0000-00003F3D0000}"/>
    <cellStyle name="Normal 65 3 3" xfId="16980" xr:uid="{00000000-0005-0000-0000-0000403D0000}"/>
    <cellStyle name="Normal 65 3 4" xfId="16981" xr:uid="{00000000-0005-0000-0000-0000413D0000}"/>
    <cellStyle name="Normal 65 3 5" xfId="16976" xr:uid="{00000000-0005-0000-0000-0000423D0000}"/>
    <cellStyle name="Normal 65 3 6" xfId="24675" xr:uid="{00000000-0005-0000-0000-0000433D0000}"/>
    <cellStyle name="Normal 65 4" xfId="13470" xr:uid="{00000000-0005-0000-0000-0000443D0000}"/>
    <cellStyle name="Normal 65 5" xfId="13998" xr:uid="{00000000-0005-0000-0000-0000453D0000}"/>
    <cellStyle name="Normal 65 6" xfId="18821" xr:uid="{00000000-0005-0000-0000-0000463D0000}"/>
    <cellStyle name="Normal 65 7" xfId="24642" xr:uid="{00000000-0005-0000-0000-0000473D0000}"/>
    <cellStyle name="Normal 66" xfId="4790" xr:uid="{00000000-0005-0000-0000-0000483D0000}"/>
    <cellStyle name="Normal 66 2" xfId="4791" xr:uid="{00000000-0005-0000-0000-0000493D0000}"/>
    <cellStyle name="Normal 66 2 2" xfId="16982" xr:uid="{00000000-0005-0000-0000-00004A3D0000}"/>
    <cellStyle name="Normal 66 2 3" xfId="16983" xr:uid="{00000000-0005-0000-0000-00004B3D0000}"/>
    <cellStyle name="Normal 66 3" xfId="4792" xr:uid="{00000000-0005-0000-0000-00004C3D0000}"/>
    <cellStyle name="Normal 66 3 2" xfId="18274" xr:uid="{00000000-0005-0000-0000-00004D3D0000}"/>
    <cellStyle name="Normal 66 3 3" xfId="24663" xr:uid="{00000000-0005-0000-0000-00004E3D0000}"/>
    <cellStyle name="Normal 66 3 4" xfId="25593" xr:uid="{00000000-0005-0000-0000-00004F3D0000}"/>
    <cellStyle name="Normal 66 4" xfId="6044" xr:uid="{00000000-0005-0000-0000-0000503D0000}"/>
    <cellStyle name="Normal 66 4 2" xfId="18521" xr:uid="{00000000-0005-0000-0000-0000513D0000}"/>
    <cellStyle name="Normal 66 4 3" xfId="14179" xr:uid="{00000000-0005-0000-0000-0000523D0000}"/>
    <cellStyle name="Normal 66 5" xfId="13592" xr:uid="{00000000-0005-0000-0000-0000533D0000}"/>
    <cellStyle name="Normal 66 5 2" xfId="24899" xr:uid="{00000000-0005-0000-0000-0000543D0000}"/>
    <cellStyle name="Normal 67" xfId="4793" xr:uid="{00000000-0005-0000-0000-0000553D0000}"/>
    <cellStyle name="Normal 67 2" xfId="4794" xr:uid="{00000000-0005-0000-0000-0000563D0000}"/>
    <cellStyle name="Normal 67 2 2" xfId="8950" xr:uid="{00000000-0005-0000-0000-0000573D0000}"/>
    <cellStyle name="Normal 67 2 3" xfId="16984" xr:uid="{00000000-0005-0000-0000-0000583D0000}"/>
    <cellStyle name="Normal 67 3" xfId="4795" xr:uid="{00000000-0005-0000-0000-0000593D0000}"/>
    <cellStyle name="Normal 67 3 2" xfId="18275" xr:uid="{00000000-0005-0000-0000-00005A3D0000}"/>
    <cellStyle name="Normal 67 3 3" xfId="24653" xr:uid="{00000000-0005-0000-0000-00005B3D0000}"/>
    <cellStyle name="Normal 67 3 4" xfId="25594" xr:uid="{00000000-0005-0000-0000-00005C3D0000}"/>
    <cellStyle name="Normal 67 4" xfId="6045" xr:uid="{00000000-0005-0000-0000-00005D3D0000}"/>
    <cellStyle name="Normal 67 4 2" xfId="18522" xr:uid="{00000000-0005-0000-0000-00005E3D0000}"/>
    <cellStyle name="Normal 67 4 3" xfId="14180" xr:uid="{00000000-0005-0000-0000-00005F3D0000}"/>
    <cellStyle name="Normal 67 5" xfId="13593" xr:uid="{00000000-0005-0000-0000-0000603D0000}"/>
    <cellStyle name="Normal 67 5 2" xfId="24900" xr:uid="{00000000-0005-0000-0000-0000613D0000}"/>
    <cellStyle name="Normal 68" xfId="4796" xr:uid="{00000000-0005-0000-0000-0000623D0000}"/>
    <cellStyle name="Normal 68 2" xfId="4797" xr:uid="{00000000-0005-0000-0000-0000633D0000}"/>
    <cellStyle name="Normal 68 2 2" xfId="8951" xr:uid="{00000000-0005-0000-0000-0000643D0000}"/>
    <cellStyle name="Normal 68 2 3" xfId="16985" xr:uid="{00000000-0005-0000-0000-0000653D0000}"/>
    <cellStyle name="Normal 68 3" xfId="4798" xr:uid="{00000000-0005-0000-0000-0000663D0000}"/>
    <cellStyle name="Normal 68 3 2" xfId="18276" xr:uid="{00000000-0005-0000-0000-0000673D0000}"/>
    <cellStyle name="Normal 68 3 3" xfId="24655" xr:uid="{00000000-0005-0000-0000-0000683D0000}"/>
    <cellStyle name="Normal 68 3 4" xfId="25595" xr:uid="{00000000-0005-0000-0000-0000693D0000}"/>
    <cellStyle name="Normal 68 4" xfId="6046" xr:uid="{00000000-0005-0000-0000-00006A3D0000}"/>
    <cellStyle name="Normal 68 4 2" xfId="18523" xr:uid="{00000000-0005-0000-0000-00006B3D0000}"/>
    <cellStyle name="Normal 68 4 3" xfId="14181" xr:uid="{00000000-0005-0000-0000-00006C3D0000}"/>
    <cellStyle name="Normal 68 5" xfId="13594" xr:uid="{00000000-0005-0000-0000-00006D3D0000}"/>
    <cellStyle name="Normal 68 5 2" xfId="24901" xr:uid="{00000000-0005-0000-0000-00006E3D0000}"/>
    <cellStyle name="Normal 69" xfId="4799" xr:uid="{00000000-0005-0000-0000-00006F3D0000}"/>
    <cellStyle name="Normal 69 2" xfId="4800" xr:uid="{00000000-0005-0000-0000-0000703D0000}"/>
    <cellStyle name="Normal 69 2 2" xfId="16986" xr:uid="{00000000-0005-0000-0000-0000713D0000}"/>
    <cellStyle name="Normal 69 2 3" xfId="16987" xr:uid="{00000000-0005-0000-0000-0000723D0000}"/>
    <cellStyle name="Normal 69 3" xfId="4801" xr:uid="{00000000-0005-0000-0000-0000733D0000}"/>
    <cellStyle name="Normal 69 3 2" xfId="18277" xr:uid="{00000000-0005-0000-0000-0000743D0000}"/>
    <cellStyle name="Normal 69 3 3" xfId="24667" xr:uid="{00000000-0005-0000-0000-0000753D0000}"/>
    <cellStyle name="Normal 69 3 4" xfId="25596" xr:uid="{00000000-0005-0000-0000-0000763D0000}"/>
    <cellStyle name="Normal 69 4" xfId="6047" xr:uid="{00000000-0005-0000-0000-0000773D0000}"/>
    <cellStyle name="Normal 69 4 2" xfId="18524" xr:uid="{00000000-0005-0000-0000-0000783D0000}"/>
    <cellStyle name="Normal 69 4 3" xfId="14182" xr:uid="{00000000-0005-0000-0000-0000793D0000}"/>
    <cellStyle name="Normal 69 5" xfId="13595" xr:uid="{00000000-0005-0000-0000-00007A3D0000}"/>
    <cellStyle name="Normal 69 5 2" xfId="24902" xr:uid="{00000000-0005-0000-0000-00007B3D0000}"/>
    <cellStyle name="Normal 7" xfId="4802" xr:uid="{00000000-0005-0000-0000-00007C3D0000}"/>
    <cellStyle name="Normal 7 10" xfId="4803" xr:uid="{00000000-0005-0000-0000-00007D3D0000}"/>
    <cellStyle name="Normal 7 10 2" xfId="4804" xr:uid="{00000000-0005-0000-0000-00007E3D0000}"/>
    <cellStyle name="Normal 7 10 3" xfId="4805" xr:uid="{00000000-0005-0000-0000-00007F3D0000}"/>
    <cellStyle name="Normal 7 10 4" xfId="8952" xr:uid="{00000000-0005-0000-0000-0000803D0000}"/>
    <cellStyle name="Normal 7 10 5" xfId="13014" xr:uid="{00000000-0005-0000-0000-0000813D0000}"/>
    <cellStyle name="Normal 7 10 6" xfId="13427" xr:uid="{00000000-0005-0000-0000-0000823D0000}"/>
    <cellStyle name="Normal 7 10 7" xfId="13597" xr:uid="{00000000-0005-0000-0000-0000833D0000}"/>
    <cellStyle name="Normal 7 11" xfId="4806" xr:uid="{00000000-0005-0000-0000-0000843D0000}"/>
    <cellStyle name="Normal 7 11 2" xfId="8953" xr:uid="{00000000-0005-0000-0000-0000853D0000}"/>
    <cellStyle name="Normal 7 11 3" xfId="13015" xr:uid="{00000000-0005-0000-0000-0000863D0000}"/>
    <cellStyle name="Normal 7 12" xfId="4807" xr:uid="{00000000-0005-0000-0000-0000873D0000}"/>
    <cellStyle name="Normal 7 12 2" xfId="8954" xr:uid="{00000000-0005-0000-0000-0000883D0000}"/>
    <cellStyle name="Normal 7 12 3" xfId="13016" xr:uid="{00000000-0005-0000-0000-0000893D0000}"/>
    <cellStyle name="Normal 7 13" xfId="4808" xr:uid="{00000000-0005-0000-0000-00008A3D0000}"/>
    <cellStyle name="Normal 7 13 2" xfId="8955" xr:uid="{00000000-0005-0000-0000-00008B3D0000}"/>
    <cellStyle name="Normal 7 13 3" xfId="13017" xr:uid="{00000000-0005-0000-0000-00008C3D0000}"/>
    <cellStyle name="Normal 7 14" xfId="4809" xr:uid="{00000000-0005-0000-0000-00008D3D0000}"/>
    <cellStyle name="Normal 7 14 2" xfId="8956" xr:uid="{00000000-0005-0000-0000-00008E3D0000}"/>
    <cellStyle name="Normal 7 14 3" xfId="13018" xr:uid="{00000000-0005-0000-0000-00008F3D0000}"/>
    <cellStyle name="Normal 7 15" xfId="4810" xr:uid="{00000000-0005-0000-0000-0000903D0000}"/>
    <cellStyle name="Normal 7 15 2" xfId="8957" xr:uid="{00000000-0005-0000-0000-0000913D0000}"/>
    <cellStyle name="Normal 7 15 3" xfId="13019" xr:uid="{00000000-0005-0000-0000-0000923D0000}"/>
    <cellStyle name="Normal 7 16" xfId="4811" xr:uid="{00000000-0005-0000-0000-0000933D0000}"/>
    <cellStyle name="Normal 7 16 2" xfId="8958" xr:uid="{00000000-0005-0000-0000-0000943D0000}"/>
    <cellStyle name="Normal 7 17" xfId="4812" xr:uid="{00000000-0005-0000-0000-0000953D0000}"/>
    <cellStyle name="Normal 7 17 2" xfId="8959" xr:uid="{00000000-0005-0000-0000-0000963D0000}"/>
    <cellStyle name="Normal 7 18" xfId="8960" xr:uid="{00000000-0005-0000-0000-0000973D0000}"/>
    <cellStyle name="Normal 7 18 2" xfId="14183" xr:uid="{00000000-0005-0000-0000-0000983D0000}"/>
    <cellStyle name="Normal 7 19" xfId="8961" xr:uid="{00000000-0005-0000-0000-0000993D0000}"/>
    <cellStyle name="Normal 7 19 2" xfId="17208" xr:uid="{00000000-0005-0000-0000-00009A3D0000}"/>
    <cellStyle name="Normal 7 2" xfId="4813" xr:uid="{00000000-0005-0000-0000-00009B3D0000}"/>
    <cellStyle name="Normal 7 2 10" xfId="4814" xr:uid="{00000000-0005-0000-0000-00009C3D0000}"/>
    <cellStyle name="Normal 7 2 10 2" xfId="13021" xr:uid="{00000000-0005-0000-0000-00009D3D0000}"/>
    <cellStyle name="Normal 7 2 11" xfId="4815" xr:uid="{00000000-0005-0000-0000-00009E3D0000}"/>
    <cellStyle name="Normal 7 2 11 2" xfId="13022" xr:uid="{00000000-0005-0000-0000-00009F3D0000}"/>
    <cellStyle name="Normal 7 2 12" xfId="4816" xr:uid="{00000000-0005-0000-0000-0000A03D0000}"/>
    <cellStyle name="Normal 7 2 12 2" xfId="13023" xr:uid="{00000000-0005-0000-0000-0000A13D0000}"/>
    <cellStyle name="Normal 7 2 13" xfId="4817" xr:uid="{00000000-0005-0000-0000-0000A23D0000}"/>
    <cellStyle name="Normal 7 2 13 2" xfId="24670" xr:uid="{00000000-0005-0000-0000-0000A33D0000}"/>
    <cellStyle name="Normal 7 2 14" xfId="4818" xr:uid="{00000000-0005-0000-0000-0000A43D0000}"/>
    <cellStyle name="Normal 7 2 15" xfId="4819" xr:uid="{00000000-0005-0000-0000-0000A53D0000}"/>
    <cellStyle name="Normal 7 2 16" xfId="6049" xr:uid="{00000000-0005-0000-0000-0000A63D0000}"/>
    <cellStyle name="Normal 7 2 16 2" xfId="14184" xr:uid="{00000000-0005-0000-0000-0000A73D0000}"/>
    <cellStyle name="Normal 7 2 17" xfId="13020" xr:uid="{00000000-0005-0000-0000-0000A83D0000}"/>
    <cellStyle name="Normal 7 2 17 2" xfId="24904" xr:uid="{00000000-0005-0000-0000-0000A93D0000}"/>
    <cellStyle name="Normal 7 2 18" xfId="13598" xr:uid="{00000000-0005-0000-0000-0000AA3D0000}"/>
    <cellStyle name="Normal 7 2 2" xfId="4820" xr:uid="{00000000-0005-0000-0000-0000AB3D0000}"/>
    <cellStyle name="Normal 7 2 2 2" xfId="8962" xr:uid="{00000000-0005-0000-0000-0000AC3D0000}"/>
    <cellStyle name="Normal 7 2 2 2 2" xfId="17602" xr:uid="{00000000-0005-0000-0000-0000AD3D0000}"/>
    <cellStyle name="Normal 7 2 2 3" xfId="13024" xr:uid="{00000000-0005-0000-0000-0000AE3D0000}"/>
    <cellStyle name="Normal 7 2 3" xfId="4821" xr:uid="{00000000-0005-0000-0000-0000AF3D0000}"/>
    <cellStyle name="Normal 7 2 3 2" xfId="8963" xr:uid="{00000000-0005-0000-0000-0000B03D0000}"/>
    <cellStyle name="Normal 7 2 4" xfId="4822" xr:uid="{00000000-0005-0000-0000-0000B13D0000}"/>
    <cellStyle name="Normal 7 2 4 2" xfId="13025" xr:uid="{00000000-0005-0000-0000-0000B23D0000}"/>
    <cellStyle name="Normal 7 2 4 2 2" xfId="16988" xr:uid="{00000000-0005-0000-0000-0000B33D0000}"/>
    <cellStyle name="Normal 7 2 4 3" xfId="16989" xr:uid="{00000000-0005-0000-0000-0000B43D0000}"/>
    <cellStyle name="Normal 7 2 5" xfId="4823" xr:uid="{00000000-0005-0000-0000-0000B53D0000}"/>
    <cellStyle name="Normal 7 2 5 2" xfId="13026" xr:uid="{00000000-0005-0000-0000-0000B63D0000}"/>
    <cellStyle name="Normal 7 2 5 2 2" xfId="18278" xr:uid="{00000000-0005-0000-0000-0000B73D0000}"/>
    <cellStyle name="Normal 7 2 6" xfId="4824" xr:uid="{00000000-0005-0000-0000-0000B83D0000}"/>
    <cellStyle name="Normal 7 2 6 2" xfId="13027" xr:uid="{00000000-0005-0000-0000-0000B93D0000}"/>
    <cellStyle name="Normal 7 2 6 2 2" xfId="18525" xr:uid="{00000000-0005-0000-0000-0000BA3D0000}"/>
    <cellStyle name="Normal 7 2 7" xfId="4825" xr:uid="{00000000-0005-0000-0000-0000BB3D0000}"/>
    <cellStyle name="Normal 7 2 7 2" xfId="13028" xr:uid="{00000000-0005-0000-0000-0000BC3D0000}"/>
    <cellStyle name="Normal 7 2 8" xfId="4826" xr:uid="{00000000-0005-0000-0000-0000BD3D0000}"/>
    <cellStyle name="Normal 7 2 8 2" xfId="13029" xr:uid="{00000000-0005-0000-0000-0000BE3D0000}"/>
    <cellStyle name="Normal 7 2 9" xfId="4827" xr:uid="{00000000-0005-0000-0000-0000BF3D0000}"/>
    <cellStyle name="Normal 7 2 9 2" xfId="13030" xr:uid="{00000000-0005-0000-0000-0000C03D0000}"/>
    <cellStyle name="Normal 7 20" xfId="8964" xr:uid="{00000000-0005-0000-0000-0000C13D0000}"/>
    <cellStyle name="Normal 7 20 2" xfId="24903" xr:uid="{00000000-0005-0000-0000-0000C23D0000}"/>
    <cellStyle name="Normal 7 21" xfId="8965" xr:uid="{00000000-0005-0000-0000-0000C33D0000}"/>
    <cellStyle name="Normal 7 22" xfId="8966" xr:uid="{00000000-0005-0000-0000-0000C43D0000}"/>
    <cellStyle name="Normal 7 23" xfId="8967" xr:uid="{00000000-0005-0000-0000-0000C53D0000}"/>
    <cellStyle name="Normal 7 24" xfId="8968" xr:uid="{00000000-0005-0000-0000-0000C63D0000}"/>
    <cellStyle name="Normal 7 25" xfId="8969" xr:uid="{00000000-0005-0000-0000-0000C73D0000}"/>
    <cellStyle name="Normal 7 26" xfId="8970" xr:uid="{00000000-0005-0000-0000-0000C83D0000}"/>
    <cellStyle name="Normal 7 27" xfId="8971" xr:uid="{00000000-0005-0000-0000-0000C93D0000}"/>
    <cellStyle name="Normal 7 28" xfId="8972" xr:uid="{00000000-0005-0000-0000-0000CA3D0000}"/>
    <cellStyle name="Normal 7 29" xfId="8973" xr:uid="{00000000-0005-0000-0000-0000CB3D0000}"/>
    <cellStyle name="Normal 7 3" xfId="4828" xr:uid="{00000000-0005-0000-0000-0000CC3D0000}"/>
    <cellStyle name="Normal 7 3 2" xfId="4829" xr:uid="{00000000-0005-0000-0000-0000CD3D0000}"/>
    <cellStyle name="Normal 7 3 2 2" xfId="8974" xr:uid="{00000000-0005-0000-0000-0000CE3D0000}"/>
    <cellStyle name="Normal 7 3 2 2 2" xfId="16990" xr:uid="{00000000-0005-0000-0000-0000CF3D0000}"/>
    <cellStyle name="Normal 7 3 2 3" xfId="13032" xr:uid="{00000000-0005-0000-0000-0000D03D0000}"/>
    <cellStyle name="Normal 7 3 3" xfId="4830" xr:uid="{00000000-0005-0000-0000-0000D13D0000}"/>
    <cellStyle name="Normal 7 3 3 2" xfId="13033" xr:uid="{00000000-0005-0000-0000-0000D23D0000}"/>
    <cellStyle name="Normal 7 3 3 2 2" xfId="18279" xr:uid="{00000000-0005-0000-0000-0000D33D0000}"/>
    <cellStyle name="Normal 7 3 4" xfId="4831" xr:uid="{00000000-0005-0000-0000-0000D43D0000}"/>
    <cellStyle name="Normal 7 3 4 2" xfId="18526" xr:uid="{00000000-0005-0000-0000-0000D53D0000}"/>
    <cellStyle name="Normal 7 3 5" xfId="4832" xr:uid="{00000000-0005-0000-0000-0000D63D0000}"/>
    <cellStyle name="Normal 7 3 6" xfId="4833" xr:uid="{00000000-0005-0000-0000-0000D73D0000}"/>
    <cellStyle name="Normal 7 3 7" xfId="6050" xr:uid="{00000000-0005-0000-0000-0000D83D0000}"/>
    <cellStyle name="Normal 7 3 7 2" xfId="14185" xr:uid="{00000000-0005-0000-0000-0000D93D0000}"/>
    <cellStyle name="Normal 7 3 8" xfId="13031" xr:uid="{00000000-0005-0000-0000-0000DA3D0000}"/>
    <cellStyle name="Normal 7 3 8 2" xfId="24905" xr:uid="{00000000-0005-0000-0000-0000DB3D0000}"/>
    <cellStyle name="Normal 7 3 9" xfId="13599" xr:uid="{00000000-0005-0000-0000-0000DC3D0000}"/>
    <cellStyle name="Normal 7 30" xfId="8975" xr:uid="{00000000-0005-0000-0000-0000DD3D0000}"/>
    <cellStyle name="Normal 7 31" xfId="8976" xr:uid="{00000000-0005-0000-0000-0000DE3D0000}"/>
    <cellStyle name="Normal 7 32" xfId="8977" xr:uid="{00000000-0005-0000-0000-0000DF3D0000}"/>
    <cellStyle name="Normal 7 33" xfId="8978" xr:uid="{00000000-0005-0000-0000-0000E03D0000}"/>
    <cellStyle name="Normal 7 34" xfId="8979" xr:uid="{00000000-0005-0000-0000-0000E13D0000}"/>
    <cellStyle name="Normal 7 35" xfId="8980" xr:uid="{00000000-0005-0000-0000-0000E23D0000}"/>
    <cellStyle name="Normal 7 36" xfId="8981" xr:uid="{00000000-0005-0000-0000-0000E33D0000}"/>
    <cellStyle name="Normal 7 37" xfId="8982" xr:uid="{00000000-0005-0000-0000-0000E43D0000}"/>
    <cellStyle name="Normal 7 38" xfId="8983" xr:uid="{00000000-0005-0000-0000-0000E53D0000}"/>
    <cellStyle name="Normal 7 38 2" xfId="8984" xr:uid="{00000000-0005-0000-0000-0000E63D0000}"/>
    <cellStyle name="Normal 7 39" xfId="8985" xr:uid="{00000000-0005-0000-0000-0000E73D0000}"/>
    <cellStyle name="Normal 7 4" xfId="4834" xr:uid="{00000000-0005-0000-0000-0000E83D0000}"/>
    <cellStyle name="Normal 7 4 2" xfId="4835" xr:uid="{00000000-0005-0000-0000-0000E93D0000}"/>
    <cellStyle name="Normal 7 4 2 2" xfId="16991" xr:uid="{00000000-0005-0000-0000-0000EA3D0000}"/>
    <cellStyle name="Normal 7 4 2 3" xfId="16992" xr:uid="{00000000-0005-0000-0000-0000EB3D0000}"/>
    <cellStyle name="Normal 7 4 3" xfId="4836" xr:uid="{00000000-0005-0000-0000-0000EC3D0000}"/>
    <cellStyle name="Normal 7 4 3 2" xfId="18280" xr:uid="{00000000-0005-0000-0000-0000ED3D0000}"/>
    <cellStyle name="Normal 7 4 4" xfId="4837" xr:uid="{00000000-0005-0000-0000-0000EE3D0000}"/>
    <cellStyle name="Normal 7 4 4 2" xfId="18527" xr:uid="{00000000-0005-0000-0000-0000EF3D0000}"/>
    <cellStyle name="Normal 7 4 5" xfId="6051" xr:uid="{00000000-0005-0000-0000-0000F03D0000}"/>
    <cellStyle name="Normal 7 4 5 2" xfId="14186" xr:uid="{00000000-0005-0000-0000-0000F13D0000}"/>
    <cellStyle name="Normal 7 4 6" xfId="13034" xr:uid="{00000000-0005-0000-0000-0000F23D0000}"/>
    <cellStyle name="Normal 7 4 6 2" xfId="24906" xr:uid="{00000000-0005-0000-0000-0000F33D0000}"/>
    <cellStyle name="Normal 7 4 7" xfId="13600" xr:uid="{00000000-0005-0000-0000-0000F43D0000}"/>
    <cellStyle name="Normal 7 40" xfId="6048" xr:uid="{00000000-0005-0000-0000-0000F53D0000}"/>
    <cellStyle name="Normal 7 40 2" xfId="25597" xr:uid="{00000000-0005-0000-0000-0000F63D0000}"/>
    <cellStyle name="Normal 7 41" xfId="13596" xr:uid="{00000000-0005-0000-0000-0000F73D0000}"/>
    <cellStyle name="Normal 7 42" xfId="24608" xr:uid="{00000000-0005-0000-0000-0000F83D0000}"/>
    <cellStyle name="Normal 7 5" xfId="4838" xr:uid="{00000000-0005-0000-0000-0000F93D0000}"/>
    <cellStyle name="Normal 7 5 2" xfId="4839" xr:uid="{00000000-0005-0000-0000-0000FA3D0000}"/>
    <cellStyle name="Normal 7 5 2 2" xfId="16993" xr:uid="{00000000-0005-0000-0000-0000FB3D0000}"/>
    <cellStyle name="Normal 7 5 2 3" xfId="16994" xr:uid="{00000000-0005-0000-0000-0000FC3D0000}"/>
    <cellStyle name="Normal 7 5 3" xfId="4840" xr:uid="{00000000-0005-0000-0000-0000FD3D0000}"/>
    <cellStyle name="Normal 7 5 3 2" xfId="18281" xr:uid="{00000000-0005-0000-0000-0000FE3D0000}"/>
    <cellStyle name="Normal 7 5 4" xfId="4841" xr:uid="{00000000-0005-0000-0000-0000FF3D0000}"/>
    <cellStyle name="Normal 7 5 4 2" xfId="18528" xr:uid="{00000000-0005-0000-0000-0000003E0000}"/>
    <cellStyle name="Normal 7 5 5" xfId="6052" xr:uid="{00000000-0005-0000-0000-0000013E0000}"/>
    <cellStyle name="Normal 7 5 5 2" xfId="14187" xr:uid="{00000000-0005-0000-0000-0000023E0000}"/>
    <cellStyle name="Normal 7 5 6" xfId="13035" xr:uid="{00000000-0005-0000-0000-0000033E0000}"/>
    <cellStyle name="Normal 7 5 6 2" xfId="24907" xr:uid="{00000000-0005-0000-0000-0000043E0000}"/>
    <cellStyle name="Normal 7 5 7" xfId="13601" xr:uid="{00000000-0005-0000-0000-0000053E0000}"/>
    <cellStyle name="Normal 7 6" xfId="4842" xr:uid="{00000000-0005-0000-0000-0000063E0000}"/>
    <cellStyle name="Normal 7 6 2" xfId="4843" xr:uid="{00000000-0005-0000-0000-0000073E0000}"/>
    <cellStyle name="Normal 7 6 2 2" xfId="8986" xr:uid="{00000000-0005-0000-0000-0000083E0000}"/>
    <cellStyle name="Normal 7 6 2 2 2" xfId="16995" xr:uid="{00000000-0005-0000-0000-0000093E0000}"/>
    <cellStyle name="Normal 7 6 2 3" xfId="16996" xr:uid="{00000000-0005-0000-0000-00000A3E0000}"/>
    <cellStyle name="Normal 7 6 3" xfId="4844" xr:uid="{00000000-0005-0000-0000-00000B3E0000}"/>
    <cellStyle name="Normal 7 6 3 2" xfId="8987" xr:uid="{00000000-0005-0000-0000-00000C3E0000}"/>
    <cellStyle name="Normal 7 6 3 2 2" xfId="18282" xr:uid="{00000000-0005-0000-0000-00000D3E0000}"/>
    <cellStyle name="Normal 7 6 4" xfId="4845" xr:uid="{00000000-0005-0000-0000-00000E3E0000}"/>
    <cellStyle name="Normal 7 6 4 2" xfId="18529" xr:uid="{00000000-0005-0000-0000-00000F3E0000}"/>
    <cellStyle name="Normal 7 6 5" xfId="6053" xr:uid="{00000000-0005-0000-0000-0000103E0000}"/>
    <cellStyle name="Normal 7 6 5 2" xfId="14188" xr:uid="{00000000-0005-0000-0000-0000113E0000}"/>
    <cellStyle name="Normal 7 6 6" xfId="13036" xr:uid="{00000000-0005-0000-0000-0000123E0000}"/>
    <cellStyle name="Normal 7 6 6 2" xfId="24908" xr:uid="{00000000-0005-0000-0000-0000133E0000}"/>
    <cellStyle name="Normal 7 6 7" xfId="13602" xr:uid="{00000000-0005-0000-0000-0000143E0000}"/>
    <cellStyle name="Normal 7 7" xfId="4846" xr:uid="{00000000-0005-0000-0000-0000153E0000}"/>
    <cellStyle name="Normal 7 7 2" xfId="4847" xr:uid="{00000000-0005-0000-0000-0000163E0000}"/>
    <cellStyle name="Normal 7 7 2 2" xfId="16997" xr:uid="{00000000-0005-0000-0000-0000173E0000}"/>
    <cellStyle name="Normal 7 7 2 3" xfId="16998" xr:uid="{00000000-0005-0000-0000-0000183E0000}"/>
    <cellStyle name="Normal 7 7 3" xfId="4848" xr:uid="{00000000-0005-0000-0000-0000193E0000}"/>
    <cellStyle name="Normal 7 7 3 2" xfId="18283" xr:uid="{00000000-0005-0000-0000-00001A3E0000}"/>
    <cellStyle name="Normal 7 7 4" xfId="4849" xr:uid="{00000000-0005-0000-0000-00001B3E0000}"/>
    <cellStyle name="Normal 7 7 4 2" xfId="18530" xr:uid="{00000000-0005-0000-0000-00001C3E0000}"/>
    <cellStyle name="Normal 7 7 5" xfId="6054" xr:uid="{00000000-0005-0000-0000-00001D3E0000}"/>
    <cellStyle name="Normal 7 7 5 2" xfId="14189" xr:uid="{00000000-0005-0000-0000-00001E3E0000}"/>
    <cellStyle name="Normal 7 7 6" xfId="13037" xr:uid="{00000000-0005-0000-0000-00001F3E0000}"/>
    <cellStyle name="Normal 7 7 6 2" xfId="24909" xr:uid="{00000000-0005-0000-0000-0000203E0000}"/>
    <cellStyle name="Normal 7 7 7" xfId="13603" xr:uid="{00000000-0005-0000-0000-0000213E0000}"/>
    <cellStyle name="Normal 7 8" xfId="4850" xr:uid="{00000000-0005-0000-0000-0000223E0000}"/>
    <cellStyle name="Normal 7 8 2" xfId="4851" xr:uid="{00000000-0005-0000-0000-0000233E0000}"/>
    <cellStyle name="Normal 7 8 3" xfId="4852" xr:uid="{00000000-0005-0000-0000-0000243E0000}"/>
    <cellStyle name="Normal 7 8 4" xfId="4853" xr:uid="{00000000-0005-0000-0000-0000253E0000}"/>
    <cellStyle name="Normal 7 8 5" xfId="6055" xr:uid="{00000000-0005-0000-0000-0000263E0000}"/>
    <cellStyle name="Normal 7 8 5 2" xfId="14190" xr:uid="{00000000-0005-0000-0000-0000273E0000}"/>
    <cellStyle name="Normal 7 8 6" xfId="13038" xr:uid="{00000000-0005-0000-0000-0000283E0000}"/>
    <cellStyle name="Normal 7 8 7" xfId="13604" xr:uid="{00000000-0005-0000-0000-0000293E0000}"/>
    <cellStyle name="Normal 7 8 7 2" xfId="24910" xr:uid="{00000000-0005-0000-0000-00002A3E0000}"/>
    <cellStyle name="Normal 7 9" xfId="4854" xr:uid="{00000000-0005-0000-0000-00002B3E0000}"/>
    <cellStyle name="Normal 7 9 2" xfId="4855" xr:uid="{00000000-0005-0000-0000-00002C3E0000}"/>
    <cellStyle name="Normal 7 9 3" xfId="4856" xr:uid="{00000000-0005-0000-0000-00002D3E0000}"/>
    <cellStyle name="Normal 7 9 4" xfId="4857" xr:uid="{00000000-0005-0000-0000-00002E3E0000}"/>
    <cellStyle name="Normal 7 9 5" xfId="6056" xr:uid="{00000000-0005-0000-0000-00002F3E0000}"/>
    <cellStyle name="Normal 7 9 5 2" xfId="14191" xr:uid="{00000000-0005-0000-0000-0000303E0000}"/>
    <cellStyle name="Normal 7 9 6" xfId="13039" xr:uid="{00000000-0005-0000-0000-0000313E0000}"/>
    <cellStyle name="Normal 7 9 7" xfId="13605" xr:uid="{00000000-0005-0000-0000-0000323E0000}"/>
    <cellStyle name="Normal 7 9 7 2" xfId="24911" xr:uid="{00000000-0005-0000-0000-0000333E0000}"/>
    <cellStyle name="Normal 70" xfId="4858" xr:uid="{00000000-0005-0000-0000-0000343E0000}"/>
    <cellStyle name="Normal 70 2" xfId="8989" xr:uid="{00000000-0005-0000-0000-0000353E0000}"/>
    <cellStyle name="Normal 70 2 2" xfId="16999" xr:uid="{00000000-0005-0000-0000-0000363E0000}"/>
    <cellStyle name="Normal 70 2 2 2" xfId="17000" xr:uid="{00000000-0005-0000-0000-0000373E0000}"/>
    <cellStyle name="Normal 70 2 2 3" xfId="17001" xr:uid="{00000000-0005-0000-0000-0000383E0000}"/>
    <cellStyle name="Normal 70 2 3" xfId="17002" xr:uid="{00000000-0005-0000-0000-0000393E0000}"/>
    <cellStyle name="Normal 70 2 4" xfId="17003" xr:uid="{00000000-0005-0000-0000-00003A3E0000}"/>
    <cellStyle name="Normal 70 3" xfId="8988" xr:uid="{00000000-0005-0000-0000-00003B3E0000}"/>
    <cellStyle name="Normal 70 3 2" xfId="17005" xr:uid="{00000000-0005-0000-0000-00003C3E0000}"/>
    <cellStyle name="Normal 70 3 2 2" xfId="17006" xr:uid="{00000000-0005-0000-0000-00003D3E0000}"/>
    <cellStyle name="Normal 70 3 2 3" xfId="17007" xr:uid="{00000000-0005-0000-0000-00003E3E0000}"/>
    <cellStyle name="Normal 70 3 3" xfId="17008" xr:uid="{00000000-0005-0000-0000-00003F3E0000}"/>
    <cellStyle name="Normal 70 3 4" xfId="17009" xr:uid="{00000000-0005-0000-0000-0000403E0000}"/>
    <cellStyle name="Normal 70 3 5" xfId="17004" xr:uid="{00000000-0005-0000-0000-0000413E0000}"/>
    <cellStyle name="Normal 70 3 6" xfId="24733" xr:uid="{00000000-0005-0000-0000-0000423E0000}"/>
    <cellStyle name="Normal 70 3 7" xfId="25598" xr:uid="{00000000-0005-0000-0000-0000433E0000}"/>
    <cellStyle name="Normal 71" xfId="4859" xr:uid="{00000000-0005-0000-0000-0000443E0000}"/>
    <cellStyle name="Normal 71 2" xfId="4860" xr:uid="{00000000-0005-0000-0000-0000453E0000}"/>
    <cellStyle name="Normal 71 2 2" xfId="17010" xr:uid="{00000000-0005-0000-0000-0000463E0000}"/>
    <cellStyle name="Normal 71 2 2 2" xfId="17011" xr:uid="{00000000-0005-0000-0000-0000473E0000}"/>
    <cellStyle name="Normal 71 2 2 3" xfId="17012" xr:uid="{00000000-0005-0000-0000-0000483E0000}"/>
    <cellStyle name="Normal 71 2 3" xfId="17013" xr:uid="{00000000-0005-0000-0000-0000493E0000}"/>
    <cellStyle name="Normal 71 2 4" xfId="17014" xr:uid="{00000000-0005-0000-0000-00004A3E0000}"/>
    <cellStyle name="Normal 71 2 5" xfId="25351" xr:uid="{00000000-0005-0000-0000-00004B3E0000}"/>
    <cellStyle name="Normal 71 3" xfId="4861" xr:uid="{00000000-0005-0000-0000-00004C3E0000}"/>
    <cellStyle name="Normal 71 3 2" xfId="17015" xr:uid="{00000000-0005-0000-0000-00004D3E0000}"/>
    <cellStyle name="Normal 71 3 2 2" xfId="17016" xr:uid="{00000000-0005-0000-0000-00004E3E0000}"/>
    <cellStyle name="Normal 71 3 2 3" xfId="17017" xr:uid="{00000000-0005-0000-0000-00004F3E0000}"/>
    <cellStyle name="Normal 71 3 3" xfId="17018" xr:uid="{00000000-0005-0000-0000-0000503E0000}"/>
    <cellStyle name="Normal 71 3 4" xfId="17019" xr:uid="{00000000-0005-0000-0000-0000513E0000}"/>
    <cellStyle name="Normal 71 3 5" xfId="24731" xr:uid="{00000000-0005-0000-0000-0000523E0000}"/>
    <cellStyle name="Normal 71 3 6" xfId="25599" xr:uid="{00000000-0005-0000-0000-0000533E0000}"/>
    <cellStyle name="Normal 71 4" xfId="4862" xr:uid="{00000000-0005-0000-0000-0000543E0000}"/>
    <cellStyle name="Normal 71 5" xfId="6057" xr:uid="{00000000-0005-0000-0000-0000553E0000}"/>
    <cellStyle name="Normal 71 5 2" xfId="14192" xr:uid="{00000000-0005-0000-0000-0000563E0000}"/>
    <cellStyle name="Normal 71 6" xfId="13040" xr:uid="{00000000-0005-0000-0000-0000573E0000}"/>
    <cellStyle name="Normal 71 6 2" xfId="17020" xr:uid="{00000000-0005-0000-0000-0000583E0000}"/>
    <cellStyle name="Normal 71 7" xfId="13606" xr:uid="{00000000-0005-0000-0000-0000593E0000}"/>
    <cellStyle name="Normal 71 7 2" xfId="24912" xr:uid="{00000000-0005-0000-0000-00005A3E0000}"/>
    <cellStyle name="Normal 72" xfId="4863" xr:uid="{00000000-0005-0000-0000-00005B3E0000}"/>
    <cellStyle name="Normal 72 2" xfId="8991" xr:uid="{00000000-0005-0000-0000-00005C3E0000}"/>
    <cellStyle name="Normal 72 2 2" xfId="17021" xr:uid="{00000000-0005-0000-0000-00005D3E0000}"/>
    <cellStyle name="Normal 72 2 2 2" xfId="17022" xr:uid="{00000000-0005-0000-0000-00005E3E0000}"/>
    <cellStyle name="Normal 72 2 2 3" xfId="17023" xr:uid="{00000000-0005-0000-0000-00005F3E0000}"/>
    <cellStyle name="Normal 72 2 3" xfId="17024" xr:uid="{00000000-0005-0000-0000-0000603E0000}"/>
    <cellStyle name="Normal 72 2 4" xfId="17025" xr:uid="{00000000-0005-0000-0000-0000613E0000}"/>
    <cellStyle name="Normal 72 3" xfId="8990" xr:uid="{00000000-0005-0000-0000-0000623E0000}"/>
    <cellStyle name="Normal 72 3 2" xfId="17027" xr:uid="{00000000-0005-0000-0000-0000633E0000}"/>
    <cellStyle name="Normal 72 3 2 2" xfId="17028" xr:uid="{00000000-0005-0000-0000-0000643E0000}"/>
    <cellStyle name="Normal 72 3 2 3" xfId="17029" xr:uid="{00000000-0005-0000-0000-0000653E0000}"/>
    <cellStyle name="Normal 72 3 3" xfId="17030" xr:uid="{00000000-0005-0000-0000-0000663E0000}"/>
    <cellStyle name="Normal 72 3 4" xfId="17031" xr:uid="{00000000-0005-0000-0000-0000673E0000}"/>
    <cellStyle name="Normal 72 3 5" xfId="17026" xr:uid="{00000000-0005-0000-0000-0000683E0000}"/>
    <cellStyle name="Normal 72 3 6" xfId="24662" xr:uid="{00000000-0005-0000-0000-0000693E0000}"/>
    <cellStyle name="Normal 72 3 7" xfId="25600" xr:uid="{00000000-0005-0000-0000-00006A3E0000}"/>
    <cellStyle name="Normal 73" xfId="4864" xr:uid="{00000000-0005-0000-0000-00006B3E0000}"/>
    <cellStyle name="Normal 73 2" xfId="8993" xr:uid="{00000000-0005-0000-0000-00006C3E0000}"/>
    <cellStyle name="Normal 73 2 2" xfId="17032" xr:uid="{00000000-0005-0000-0000-00006D3E0000}"/>
    <cellStyle name="Normal 73 2 2 2" xfId="17033" xr:uid="{00000000-0005-0000-0000-00006E3E0000}"/>
    <cellStyle name="Normal 73 2 2 3" xfId="17034" xr:uid="{00000000-0005-0000-0000-00006F3E0000}"/>
    <cellStyle name="Normal 73 2 3" xfId="17035" xr:uid="{00000000-0005-0000-0000-0000703E0000}"/>
    <cellStyle name="Normal 73 2 4" xfId="17036" xr:uid="{00000000-0005-0000-0000-0000713E0000}"/>
    <cellStyle name="Normal 73 3" xfId="8992" xr:uid="{00000000-0005-0000-0000-0000723E0000}"/>
    <cellStyle name="Normal 73 3 2" xfId="17038" xr:uid="{00000000-0005-0000-0000-0000733E0000}"/>
    <cellStyle name="Normal 73 3 2 2" xfId="17039" xr:uid="{00000000-0005-0000-0000-0000743E0000}"/>
    <cellStyle name="Normal 73 3 2 3" xfId="17040" xr:uid="{00000000-0005-0000-0000-0000753E0000}"/>
    <cellStyle name="Normal 73 3 3" xfId="17041" xr:uid="{00000000-0005-0000-0000-0000763E0000}"/>
    <cellStyle name="Normal 73 3 4" xfId="17042" xr:uid="{00000000-0005-0000-0000-0000773E0000}"/>
    <cellStyle name="Normal 73 3 5" xfId="17037" xr:uid="{00000000-0005-0000-0000-0000783E0000}"/>
    <cellStyle name="Normal 73 3 6" xfId="25601" xr:uid="{00000000-0005-0000-0000-0000793E0000}"/>
    <cellStyle name="Normal 74" xfId="4865" xr:uid="{00000000-0005-0000-0000-00007A3E0000}"/>
    <cellStyle name="Normal 74 2" xfId="8995" xr:uid="{00000000-0005-0000-0000-00007B3E0000}"/>
    <cellStyle name="Normal 74 2 2" xfId="17043" xr:uid="{00000000-0005-0000-0000-00007C3E0000}"/>
    <cellStyle name="Normal 74 2 3" xfId="17044" xr:uid="{00000000-0005-0000-0000-00007D3E0000}"/>
    <cellStyle name="Normal 74 3" xfId="8994" xr:uid="{00000000-0005-0000-0000-00007E3E0000}"/>
    <cellStyle name="Normal 74 3 2" xfId="17045" xr:uid="{00000000-0005-0000-0000-00007F3E0000}"/>
    <cellStyle name="Normal 74 3 3" xfId="25602" xr:uid="{00000000-0005-0000-0000-0000803E0000}"/>
    <cellStyle name="Normal 74 4" xfId="17046" xr:uid="{00000000-0005-0000-0000-0000813E0000}"/>
    <cellStyle name="Normal 75" xfId="4866" xr:uid="{00000000-0005-0000-0000-0000823E0000}"/>
    <cellStyle name="Normal 75 2" xfId="8996" xr:uid="{00000000-0005-0000-0000-0000833E0000}"/>
    <cellStyle name="Normal 75 2 2" xfId="17047" xr:uid="{00000000-0005-0000-0000-0000843E0000}"/>
    <cellStyle name="Normal 75 2 3" xfId="17048" xr:uid="{00000000-0005-0000-0000-0000853E0000}"/>
    <cellStyle name="Normal 75 2 4" xfId="25603" xr:uid="{00000000-0005-0000-0000-0000863E0000}"/>
    <cellStyle name="Normal 75 3" xfId="17049" xr:uid="{00000000-0005-0000-0000-0000873E0000}"/>
    <cellStyle name="Normal 75 4" xfId="17050" xr:uid="{00000000-0005-0000-0000-0000883E0000}"/>
    <cellStyle name="Normal 76" xfId="4867" xr:uid="{00000000-0005-0000-0000-0000893E0000}"/>
    <cellStyle name="Normal 76 2" xfId="8997" xr:uid="{00000000-0005-0000-0000-00008A3E0000}"/>
    <cellStyle name="Normal 76 2 2" xfId="17051" xr:uid="{00000000-0005-0000-0000-00008B3E0000}"/>
    <cellStyle name="Normal 76 2 3" xfId="17052" xr:uid="{00000000-0005-0000-0000-00008C3E0000}"/>
    <cellStyle name="Normal 76 2 4" xfId="25604" xr:uid="{00000000-0005-0000-0000-00008D3E0000}"/>
    <cellStyle name="Normal 76 3" xfId="17053" xr:uid="{00000000-0005-0000-0000-00008E3E0000}"/>
    <cellStyle name="Normal 76 4" xfId="17054" xr:uid="{00000000-0005-0000-0000-00008F3E0000}"/>
    <cellStyle name="Normal 77" xfId="4868" xr:uid="{00000000-0005-0000-0000-0000903E0000}"/>
    <cellStyle name="Normal 77 2" xfId="8999" xr:uid="{00000000-0005-0000-0000-0000913E0000}"/>
    <cellStyle name="Normal 77 2 2" xfId="17055" xr:uid="{00000000-0005-0000-0000-0000923E0000}"/>
    <cellStyle name="Normal 77 2 3" xfId="17056" xr:uid="{00000000-0005-0000-0000-0000933E0000}"/>
    <cellStyle name="Normal 77 3" xfId="8998" xr:uid="{00000000-0005-0000-0000-0000943E0000}"/>
    <cellStyle name="Normal 77 3 2" xfId="17057" xr:uid="{00000000-0005-0000-0000-0000953E0000}"/>
    <cellStyle name="Normal 77 3 3" xfId="25605" xr:uid="{00000000-0005-0000-0000-0000963E0000}"/>
    <cellStyle name="Normal 77 4" xfId="17058" xr:uid="{00000000-0005-0000-0000-0000973E0000}"/>
    <cellStyle name="Normal 78" xfId="4869" xr:uid="{00000000-0005-0000-0000-0000983E0000}"/>
    <cellStyle name="Normal 78 2" xfId="9001" xr:uid="{00000000-0005-0000-0000-0000993E0000}"/>
    <cellStyle name="Normal 78 2 2" xfId="17059" xr:uid="{00000000-0005-0000-0000-00009A3E0000}"/>
    <cellStyle name="Normal 78 2 3" xfId="17060" xr:uid="{00000000-0005-0000-0000-00009B3E0000}"/>
    <cellStyle name="Normal 78 3" xfId="9000" xr:uid="{00000000-0005-0000-0000-00009C3E0000}"/>
    <cellStyle name="Normal 78 3 2" xfId="17061" xr:uid="{00000000-0005-0000-0000-00009D3E0000}"/>
    <cellStyle name="Normal 78 3 3" xfId="25478" xr:uid="{00000000-0005-0000-0000-00009E3E0000}"/>
    <cellStyle name="Normal 78 4" xfId="17062" xr:uid="{00000000-0005-0000-0000-00009F3E0000}"/>
    <cellStyle name="Normal 79" xfId="4870" xr:uid="{00000000-0005-0000-0000-0000A03E0000}"/>
    <cellStyle name="Normal 79 2" xfId="9002" xr:uid="{00000000-0005-0000-0000-0000A13E0000}"/>
    <cellStyle name="Normal 79 2 2" xfId="17063" xr:uid="{00000000-0005-0000-0000-0000A23E0000}"/>
    <cellStyle name="Normal 79 2 3" xfId="17064" xr:uid="{00000000-0005-0000-0000-0000A33E0000}"/>
    <cellStyle name="Normal 79 2 4" xfId="25479" xr:uid="{00000000-0005-0000-0000-0000A43E0000}"/>
    <cellStyle name="Normal 79 3" xfId="17065" xr:uid="{00000000-0005-0000-0000-0000A53E0000}"/>
    <cellStyle name="Normal 79 4" xfId="17066" xr:uid="{00000000-0005-0000-0000-0000A63E0000}"/>
    <cellStyle name="Normal 8" xfId="4871" xr:uid="{00000000-0005-0000-0000-0000A73E0000}"/>
    <cellStyle name="Normal 8 10" xfId="4872" xr:uid="{00000000-0005-0000-0000-0000A83E0000}"/>
    <cellStyle name="Normal 8 10 2" xfId="4873" xr:uid="{00000000-0005-0000-0000-0000A93E0000}"/>
    <cellStyle name="Normal 8 10 3" xfId="4874" xr:uid="{00000000-0005-0000-0000-0000AA3E0000}"/>
    <cellStyle name="Normal 8 10 4" xfId="9003" xr:uid="{00000000-0005-0000-0000-0000AB3E0000}"/>
    <cellStyle name="Normal 8 10 5" xfId="13041" xr:uid="{00000000-0005-0000-0000-0000AC3E0000}"/>
    <cellStyle name="Normal 8 10 6" xfId="13428" xr:uid="{00000000-0005-0000-0000-0000AD3E0000}"/>
    <cellStyle name="Normal 8 10 7" xfId="13608" xr:uid="{00000000-0005-0000-0000-0000AE3E0000}"/>
    <cellStyle name="Normal 8 11" xfId="4875" xr:uid="{00000000-0005-0000-0000-0000AF3E0000}"/>
    <cellStyle name="Normal 8 11 2" xfId="9004" xr:uid="{00000000-0005-0000-0000-0000B03E0000}"/>
    <cellStyle name="Normal 8 11 3" xfId="13042" xr:uid="{00000000-0005-0000-0000-0000B13E0000}"/>
    <cellStyle name="Normal 8 12" xfId="4876" xr:uid="{00000000-0005-0000-0000-0000B23E0000}"/>
    <cellStyle name="Normal 8 12 2" xfId="9005" xr:uid="{00000000-0005-0000-0000-0000B33E0000}"/>
    <cellStyle name="Normal 8 12 3" xfId="13043" xr:uid="{00000000-0005-0000-0000-0000B43E0000}"/>
    <cellStyle name="Normal 8 13" xfId="4877" xr:uid="{00000000-0005-0000-0000-0000B53E0000}"/>
    <cellStyle name="Normal 8 13 2" xfId="9006" xr:uid="{00000000-0005-0000-0000-0000B63E0000}"/>
    <cellStyle name="Normal 8 13 3" xfId="13044" xr:uid="{00000000-0005-0000-0000-0000B73E0000}"/>
    <cellStyle name="Normal 8 14" xfId="4878" xr:uid="{00000000-0005-0000-0000-0000B83E0000}"/>
    <cellStyle name="Normal 8 14 2" xfId="9007" xr:uid="{00000000-0005-0000-0000-0000B93E0000}"/>
    <cellStyle name="Normal 8 14 3" xfId="13045" xr:uid="{00000000-0005-0000-0000-0000BA3E0000}"/>
    <cellStyle name="Normal 8 15" xfId="4879" xr:uid="{00000000-0005-0000-0000-0000BB3E0000}"/>
    <cellStyle name="Normal 8 15 2" xfId="9008" xr:uid="{00000000-0005-0000-0000-0000BC3E0000}"/>
    <cellStyle name="Normal 8 15 3" xfId="13046" xr:uid="{00000000-0005-0000-0000-0000BD3E0000}"/>
    <cellStyle name="Normal 8 16" xfId="4880" xr:uid="{00000000-0005-0000-0000-0000BE3E0000}"/>
    <cellStyle name="Normal 8 16 2" xfId="9009" xr:uid="{00000000-0005-0000-0000-0000BF3E0000}"/>
    <cellStyle name="Normal 8 16 3" xfId="13047" xr:uid="{00000000-0005-0000-0000-0000C03E0000}"/>
    <cellStyle name="Normal 8 17" xfId="4881" xr:uid="{00000000-0005-0000-0000-0000C13E0000}"/>
    <cellStyle name="Normal 8 17 2" xfId="9010" xr:uid="{00000000-0005-0000-0000-0000C23E0000}"/>
    <cellStyle name="Normal 8 17 3" xfId="13048" xr:uid="{00000000-0005-0000-0000-0000C33E0000}"/>
    <cellStyle name="Normal 8 18" xfId="4882" xr:uid="{00000000-0005-0000-0000-0000C43E0000}"/>
    <cellStyle name="Normal 8 18 2" xfId="9011" xr:uid="{00000000-0005-0000-0000-0000C53E0000}"/>
    <cellStyle name="Normal 8 18 3" xfId="13049" xr:uid="{00000000-0005-0000-0000-0000C63E0000}"/>
    <cellStyle name="Normal 8 19" xfId="4883" xr:uid="{00000000-0005-0000-0000-0000C73E0000}"/>
    <cellStyle name="Normal 8 19 2" xfId="9012" xr:uid="{00000000-0005-0000-0000-0000C83E0000}"/>
    <cellStyle name="Normal 8 19 3" xfId="13050" xr:uid="{00000000-0005-0000-0000-0000C93E0000}"/>
    <cellStyle name="Normal 8 2" xfId="4884" xr:uid="{00000000-0005-0000-0000-0000CA3E0000}"/>
    <cellStyle name="Normal 8 2 10" xfId="4885" xr:uid="{00000000-0005-0000-0000-0000CB3E0000}"/>
    <cellStyle name="Normal 8 2 10 2" xfId="13052" xr:uid="{00000000-0005-0000-0000-0000CC3E0000}"/>
    <cellStyle name="Normal 8 2 11" xfId="4886" xr:uid="{00000000-0005-0000-0000-0000CD3E0000}"/>
    <cellStyle name="Normal 8 2 11 2" xfId="13053" xr:uid="{00000000-0005-0000-0000-0000CE3E0000}"/>
    <cellStyle name="Normal 8 2 12" xfId="4887" xr:uid="{00000000-0005-0000-0000-0000CF3E0000}"/>
    <cellStyle name="Normal 8 2 12 2" xfId="13054" xr:uid="{00000000-0005-0000-0000-0000D03E0000}"/>
    <cellStyle name="Normal 8 2 13" xfId="4888" xr:uid="{00000000-0005-0000-0000-0000D13E0000}"/>
    <cellStyle name="Normal 8 2 13 2" xfId="24681" xr:uid="{00000000-0005-0000-0000-0000D23E0000}"/>
    <cellStyle name="Normal 8 2 14" xfId="4889" xr:uid="{00000000-0005-0000-0000-0000D33E0000}"/>
    <cellStyle name="Normal 8 2 15" xfId="4890" xr:uid="{00000000-0005-0000-0000-0000D43E0000}"/>
    <cellStyle name="Normal 8 2 16" xfId="6059" xr:uid="{00000000-0005-0000-0000-0000D53E0000}"/>
    <cellStyle name="Normal 8 2 16 2" xfId="14193" xr:uid="{00000000-0005-0000-0000-0000D63E0000}"/>
    <cellStyle name="Normal 8 2 17" xfId="13051" xr:uid="{00000000-0005-0000-0000-0000D73E0000}"/>
    <cellStyle name="Normal 8 2 17 2" xfId="24914" xr:uid="{00000000-0005-0000-0000-0000D83E0000}"/>
    <cellStyle name="Normal 8 2 18" xfId="13609" xr:uid="{00000000-0005-0000-0000-0000D93E0000}"/>
    <cellStyle name="Normal 8 2 19" xfId="24618" xr:uid="{00000000-0005-0000-0000-0000DA3E0000}"/>
    <cellStyle name="Normal 8 2 2" xfId="4891" xr:uid="{00000000-0005-0000-0000-0000DB3E0000}"/>
    <cellStyle name="Normal 8 2 2 2" xfId="9013" xr:uid="{00000000-0005-0000-0000-0000DC3E0000}"/>
    <cellStyle name="Normal 8 2 2 2 2" xfId="17603" xr:uid="{00000000-0005-0000-0000-0000DD3E0000}"/>
    <cellStyle name="Normal 8 2 2 3" xfId="13055" xr:uid="{00000000-0005-0000-0000-0000DE3E0000}"/>
    <cellStyle name="Normal 8 2 3" xfId="4892" xr:uid="{00000000-0005-0000-0000-0000DF3E0000}"/>
    <cellStyle name="Normal 8 2 3 2" xfId="9014" xr:uid="{00000000-0005-0000-0000-0000E03E0000}"/>
    <cellStyle name="Normal 8 2 4" xfId="4893" xr:uid="{00000000-0005-0000-0000-0000E13E0000}"/>
    <cellStyle name="Normal 8 2 4 2" xfId="13056" xr:uid="{00000000-0005-0000-0000-0000E23E0000}"/>
    <cellStyle name="Normal 8 2 4 2 2" xfId="17067" xr:uid="{00000000-0005-0000-0000-0000E33E0000}"/>
    <cellStyle name="Normal 8 2 4 3" xfId="17068" xr:uid="{00000000-0005-0000-0000-0000E43E0000}"/>
    <cellStyle name="Normal 8 2 5" xfId="4894" xr:uid="{00000000-0005-0000-0000-0000E53E0000}"/>
    <cellStyle name="Normal 8 2 5 2" xfId="13057" xr:uid="{00000000-0005-0000-0000-0000E63E0000}"/>
    <cellStyle name="Normal 8 2 5 2 2" xfId="18284" xr:uid="{00000000-0005-0000-0000-0000E73E0000}"/>
    <cellStyle name="Normal 8 2 6" xfId="4895" xr:uid="{00000000-0005-0000-0000-0000E83E0000}"/>
    <cellStyle name="Normal 8 2 6 2" xfId="13058" xr:uid="{00000000-0005-0000-0000-0000E93E0000}"/>
    <cellStyle name="Normal 8 2 6 2 2" xfId="18531" xr:uid="{00000000-0005-0000-0000-0000EA3E0000}"/>
    <cellStyle name="Normal 8 2 7" xfId="4896" xr:uid="{00000000-0005-0000-0000-0000EB3E0000}"/>
    <cellStyle name="Normal 8 2 7 2" xfId="13059" xr:uid="{00000000-0005-0000-0000-0000EC3E0000}"/>
    <cellStyle name="Normal 8 2 8" xfId="4897" xr:uid="{00000000-0005-0000-0000-0000ED3E0000}"/>
    <cellStyle name="Normal 8 2 8 2" xfId="13060" xr:uid="{00000000-0005-0000-0000-0000EE3E0000}"/>
    <cellStyle name="Normal 8 2 9" xfId="4898" xr:uid="{00000000-0005-0000-0000-0000EF3E0000}"/>
    <cellStyle name="Normal 8 2 9 2" xfId="13061" xr:uid="{00000000-0005-0000-0000-0000F03E0000}"/>
    <cellStyle name="Normal 8 20" xfId="4899" xr:uid="{00000000-0005-0000-0000-0000F13E0000}"/>
    <cellStyle name="Normal 8 20 2" xfId="9015" xr:uid="{00000000-0005-0000-0000-0000F23E0000}"/>
    <cellStyle name="Normal 8 20 3" xfId="13062" xr:uid="{00000000-0005-0000-0000-0000F33E0000}"/>
    <cellStyle name="Normal 8 21" xfId="4900" xr:uid="{00000000-0005-0000-0000-0000F43E0000}"/>
    <cellStyle name="Normal 8 21 2" xfId="9016" xr:uid="{00000000-0005-0000-0000-0000F53E0000}"/>
    <cellStyle name="Normal 8 21 3" xfId="13063" xr:uid="{00000000-0005-0000-0000-0000F63E0000}"/>
    <cellStyle name="Normal 8 22" xfId="4901" xr:uid="{00000000-0005-0000-0000-0000F73E0000}"/>
    <cellStyle name="Normal 8 22 2" xfId="9017" xr:uid="{00000000-0005-0000-0000-0000F83E0000}"/>
    <cellStyle name="Normal 8 22 3" xfId="13064" xr:uid="{00000000-0005-0000-0000-0000F93E0000}"/>
    <cellStyle name="Normal 8 23" xfId="4902" xr:uid="{00000000-0005-0000-0000-0000FA3E0000}"/>
    <cellStyle name="Normal 8 23 2" xfId="9018" xr:uid="{00000000-0005-0000-0000-0000FB3E0000}"/>
    <cellStyle name="Normal 8 23 3" xfId="13065" xr:uid="{00000000-0005-0000-0000-0000FC3E0000}"/>
    <cellStyle name="Normal 8 24" xfId="4903" xr:uid="{00000000-0005-0000-0000-0000FD3E0000}"/>
    <cellStyle name="Normal 8 24 2" xfId="9019" xr:uid="{00000000-0005-0000-0000-0000FE3E0000}"/>
    <cellStyle name="Normal 8 24 3" xfId="13066" xr:uid="{00000000-0005-0000-0000-0000FF3E0000}"/>
    <cellStyle name="Normal 8 25" xfId="4904" xr:uid="{00000000-0005-0000-0000-0000003F0000}"/>
    <cellStyle name="Normal 8 25 2" xfId="9020" xr:uid="{00000000-0005-0000-0000-0000013F0000}"/>
    <cellStyle name="Normal 8 25 3" xfId="13067" xr:uid="{00000000-0005-0000-0000-0000023F0000}"/>
    <cellStyle name="Normal 8 26" xfId="4905" xr:uid="{00000000-0005-0000-0000-0000033F0000}"/>
    <cellStyle name="Normal 8 26 2" xfId="9021" xr:uid="{00000000-0005-0000-0000-0000043F0000}"/>
    <cellStyle name="Normal 8 26 3" xfId="13068" xr:uid="{00000000-0005-0000-0000-0000053F0000}"/>
    <cellStyle name="Normal 8 27" xfId="4906" xr:uid="{00000000-0005-0000-0000-0000063F0000}"/>
    <cellStyle name="Normal 8 27 2" xfId="9022" xr:uid="{00000000-0005-0000-0000-0000073F0000}"/>
    <cellStyle name="Normal 8 27 3" xfId="13069" xr:uid="{00000000-0005-0000-0000-0000083F0000}"/>
    <cellStyle name="Normal 8 28" xfId="4907" xr:uid="{00000000-0005-0000-0000-0000093F0000}"/>
    <cellStyle name="Normal 8 28 2" xfId="9023" xr:uid="{00000000-0005-0000-0000-00000A3F0000}"/>
    <cellStyle name="Normal 8 29" xfId="4908" xr:uid="{00000000-0005-0000-0000-00000B3F0000}"/>
    <cellStyle name="Normal 8 29 2" xfId="9024" xr:uid="{00000000-0005-0000-0000-00000C3F0000}"/>
    <cellStyle name="Normal 8 3" xfId="4909" xr:uid="{00000000-0005-0000-0000-00000D3F0000}"/>
    <cellStyle name="Normal 8 3 2" xfId="4910" xr:uid="{00000000-0005-0000-0000-00000E3F0000}"/>
    <cellStyle name="Normal 8 3 2 2" xfId="13071" xr:uid="{00000000-0005-0000-0000-00000F3F0000}"/>
    <cellStyle name="Normal 8 3 2 3" xfId="17069" xr:uid="{00000000-0005-0000-0000-0000103F0000}"/>
    <cellStyle name="Normal 8 3 3" xfId="4911" xr:uid="{00000000-0005-0000-0000-0000113F0000}"/>
    <cellStyle name="Normal 8 3 3 2" xfId="13072" xr:uid="{00000000-0005-0000-0000-0000123F0000}"/>
    <cellStyle name="Normal 8 3 3 2 2" xfId="18285" xr:uid="{00000000-0005-0000-0000-0000133F0000}"/>
    <cellStyle name="Normal 8 3 4" xfId="4912" xr:uid="{00000000-0005-0000-0000-0000143F0000}"/>
    <cellStyle name="Normal 8 3 4 2" xfId="18532" xr:uid="{00000000-0005-0000-0000-0000153F0000}"/>
    <cellStyle name="Normal 8 3 5" xfId="4913" xr:uid="{00000000-0005-0000-0000-0000163F0000}"/>
    <cellStyle name="Normal 8 3 6" xfId="4914" xr:uid="{00000000-0005-0000-0000-0000173F0000}"/>
    <cellStyle name="Normal 8 3 7" xfId="6060" xr:uid="{00000000-0005-0000-0000-0000183F0000}"/>
    <cellStyle name="Normal 8 3 7 2" xfId="14194" xr:uid="{00000000-0005-0000-0000-0000193F0000}"/>
    <cellStyle name="Normal 8 3 8" xfId="13070" xr:uid="{00000000-0005-0000-0000-00001A3F0000}"/>
    <cellStyle name="Normal 8 3 8 2" xfId="24915" xr:uid="{00000000-0005-0000-0000-00001B3F0000}"/>
    <cellStyle name="Normal 8 3 9" xfId="13610" xr:uid="{00000000-0005-0000-0000-00001C3F0000}"/>
    <cellStyle name="Normal 8 30" xfId="9025" xr:uid="{00000000-0005-0000-0000-00001D3F0000}"/>
    <cellStyle name="Normal 8 30 2" xfId="14195" xr:uid="{00000000-0005-0000-0000-00001E3F0000}"/>
    <cellStyle name="Normal 8 31" xfId="9026" xr:uid="{00000000-0005-0000-0000-00001F3F0000}"/>
    <cellStyle name="Normal 8 31 2" xfId="17209" xr:uid="{00000000-0005-0000-0000-0000203F0000}"/>
    <cellStyle name="Normal 8 32" xfId="9027" xr:uid="{00000000-0005-0000-0000-0000213F0000}"/>
    <cellStyle name="Normal 8 32 2" xfId="24913" xr:uid="{00000000-0005-0000-0000-0000223F0000}"/>
    <cellStyle name="Normal 8 33" xfId="6058" xr:uid="{00000000-0005-0000-0000-0000233F0000}"/>
    <cellStyle name="Normal 8 33 2" xfId="25606" xr:uid="{00000000-0005-0000-0000-0000243F0000}"/>
    <cellStyle name="Normal 8 34" xfId="13607" xr:uid="{00000000-0005-0000-0000-0000253F0000}"/>
    <cellStyle name="Normal 8 35" xfId="24610" xr:uid="{00000000-0005-0000-0000-0000263F0000}"/>
    <cellStyle name="Normal 8 4" xfId="4915" xr:uid="{00000000-0005-0000-0000-0000273F0000}"/>
    <cellStyle name="Normal 8 4 2" xfId="4916" xr:uid="{00000000-0005-0000-0000-0000283F0000}"/>
    <cellStyle name="Normal 8 4 2 2" xfId="17070" xr:uid="{00000000-0005-0000-0000-0000293F0000}"/>
    <cellStyle name="Normal 8 4 2 3" xfId="17071" xr:uid="{00000000-0005-0000-0000-00002A3F0000}"/>
    <cellStyle name="Normal 8 4 3" xfId="4917" xr:uid="{00000000-0005-0000-0000-00002B3F0000}"/>
    <cellStyle name="Normal 8 4 3 2" xfId="18286" xr:uid="{00000000-0005-0000-0000-00002C3F0000}"/>
    <cellStyle name="Normal 8 4 4" xfId="4918" xr:uid="{00000000-0005-0000-0000-00002D3F0000}"/>
    <cellStyle name="Normal 8 4 4 2" xfId="18533" xr:uid="{00000000-0005-0000-0000-00002E3F0000}"/>
    <cellStyle name="Normal 8 4 5" xfId="6061" xr:uid="{00000000-0005-0000-0000-00002F3F0000}"/>
    <cellStyle name="Normal 8 4 5 2" xfId="14196" xr:uid="{00000000-0005-0000-0000-0000303F0000}"/>
    <cellStyle name="Normal 8 4 6" xfId="13073" xr:uid="{00000000-0005-0000-0000-0000313F0000}"/>
    <cellStyle name="Normal 8 4 6 2" xfId="24916" xr:uid="{00000000-0005-0000-0000-0000323F0000}"/>
    <cellStyle name="Normal 8 4 7" xfId="13611" xr:uid="{00000000-0005-0000-0000-0000333F0000}"/>
    <cellStyle name="Normal 8 5" xfId="4919" xr:uid="{00000000-0005-0000-0000-0000343F0000}"/>
    <cellStyle name="Normal 8 5 2" xfId="4920" xr:uid="{00000000-0005-0000-0000-0000353F0000}"/>
    <cellStyle name="Normal 8 5 2 2" xfId="17072" xr:uid="{00000000-0005-0000-0000-0000363F0000}"/>
    <cellStyle name="Normal 8 5 2 3" xfId="17073" xr:uid="{00000000-0005-0000-0000-0000373F0000}"/>
    <cellStyle name="Normal 8 5 3" xfId="4921" xr:uid="{00000000-0005-0000-0000-0000383F0000}"/>
    <cellStyle name="Normal 8 5 3 2" xfId="18287" xr:uid="{00000000-0005-0000-0000-0000393F0000}"/>
    <cellStyle name="Normal 8 5 4" xfId="4922" xr:uid="{00000000-0005-0000-0000-00003A3F0000}"/>
    <cellStyle name="Normal 8 5 4 2" xfId="18534" xr:uid="{00000000-0005-0000-0000-00003B3F0000}"/>
    <cellStyle name="Normal 8 5 5" xfId="6062" xr:uid="{00000000-0005-0000-0000-00003C3F0000}"/>
    <cellStyle name="Normal 8 5 5 2" xfId="14197" xr:uid="{00000000-0005-0000-0000-00003D3F0000}"/>
    <cellStyle name="Normal 8 5 6" xfId="13074" xr:uid="{00000000-0005-0000-0000-00003E3F0000}"/>
    <cellStyle name="Normal 8 5 6 2" xfId="24917" xr:uid="{00000000-0005-0000-0000-00003F3F0000}"/>
    <cellStyle name="Normal 8 5 7" xfId="13612" xr:uid="{00000000-0005-0000-0000-0000403F0000}"/>
    <cellStyle name="Normal 8 6" xfId="4923" xr:uid="{00000000-0005-0000-0000-0000413F0000}"/>
    <cellStyle name="Normal 8 6 2" xfId="4924" xr:uid="{00000000-0005-0000-0000-0000423F0000}"/>
    <cellStyle name="Normal 8 6 2 2" xfId="17074" xr:uid="{00000000-0005-0000-0000-0000433F0000}"/>
    <cellStyle name="Normal 8 6 2 3" xfId="17075" xr:uid="{00000000-0005-0000-0000-0000443F0000}"/>
    <cellStyle name="Normal 8 6 3" xfId="4925" xr:uid="{00000000-0005-0000-0000-0000453F0000}"/>
    <cellStyle name="Normal 8 6 3 2" xfId="18288" xr:uid="{00000000-0005-0000-0000-0000463F0000}"/>
    <cellStyle name="Normal 8 6 4" xfId="4926" xr:uid="{00000000-0005-0000-0000-0000473F0000}"/>
    <cellStyle name="Normal 8 6 4 2" xfId="18535" xr:uid="{00000000-0005-0000-0000-0000483F0000}"/>
    <cellStyle name="Normal 8 6 5" xfId="6063" xr:uid="{00000000-0005-0000-0000-0000493F0000}"/>
    <cellStyle name="Normal 8 6 5 2" xfId="14198" xr:uid="{00000000-0005-0000-0000-00004A3F0000}"/>
    <cellStyle name="Normal 8 6 6" xfId="13075" xr:uid="{00000000-0005-0000-0000-00004B3F0000}"/>
    <cellStyle name="Normal 8 6 6 2" xfId="24918" xr:uid="{00000000-0005-0000-0000-00004C3F0000}"/>
    <cellStyle name="Normal 8 6 7" xfId="13613" xr:uid="{00000000-0005-0000-0000-00004D3F0000}"/>
    <cellStyle name="Normal 8 7" xfId="4927" xr:uid="{00000000-0005-0000-0000-00004E3F0000}"/>
    <cellStyle name="Normal 8 7 2" xfId="4928" xr:uid="{00000000-0005-0000-0000-00004F3F0000}"/>
    <cellStyle name="Normal 8 7 2 2" xfId="17076" xr:uid="{00000000-0005-0000-0000-0000503F0000}"/>
    <cellStyle name="Normal 8 7 2 3" xfId="17077" xr:uid="{00000000-0005-0000-0000-0000513F0000}"/>
    <cellStyle name="Normal 8 7 3" xfId="4929" xr:uid="{00000000-0005-0000-0000-0000523F0000}"/>
    <cellStyle name="Normal 8 7 3 2" xfId="18289" xr:uid="{00000000-0005-0000-0000-0000533F0000}"/>
    <cellStyle name="Normal 8 7 4" xfId="4930" xr:uid="{00000000-0005-0000-0000-0000543F0000}"/>
    <cellStyle name="Normal 8 7 4 2" xfId="18536" xr:uid="{00000000-0005-0000-0000-0000553F0000}"/>
    <cellStyle name="Normal 8 7 5" xfId="6064" xr:uid="{00000000-0005-0000-0000-0000563F0000}"/>
    <cellStyle name="Normal 8 7 5 2" xfId="14199" xr:uid="{00000000-0005-0000-0000-0000573F0000}"/>
    <cellStyle name="Normal 8 7 6" xfId="13076" xr:uid="{00000000-0005-0000-0000-0000583F0000}"/>
    <cellStyle name="Normal 8 7 6 2" xfId="24919" xr:uid="{00000000-0005-0000-0000-0000593F0000}"/>
    <cellStyle name="Normal 8 7 7" xfId="13614" xr:uid="{00000000-0005-0000-0000-00005A3F0000}"/>
    <cellStyle name="Normal 8 8" xfId="4931" xr:uid="{00000000-0005-0000-0000-00005B3F0000}"/>
    <cellStyle name="Normal 8 8 2" xfId="4932" xr:uid="{00000000-0005-0000-0000-00005C3F0000}"/>
    <cellStyle name="Normal 8 8 3" xfId="4933" xr:uid="{00000000-0005-0000-0000-00005D3F0000}"/>
    <cellStyle name="Normal 8 8 4" xfId="4934" xr:uid="{00000000-0005-0000-0000-00005E3F0000}"/>
    <cellStyle name="Normal 8 8 5" xfId="6065" xr:uid="{00000000-0005-0000-0000-00005F3F0000}"/>
    <cellStyle name="Normal 8 8 5 2" xfId="14200" xr:uid="{00000000-0005-0000-0000-0000603F0000}"/>
    <cellStyle name="Normal 8 8 6" xfId="13077" xr:uid="{00000000-0005-0000-0000-0000613F0000}"/>
    <cellStyle name="Normal 8 8 7" xfId="13615" xr:uid="{00000000-0005-0000-0000-0000623F0000}"/>
    <cellStyle name="Normal 8 8 7 2" xfId="24920" xr:uid="{00000000-0005-0000-0000-0000633F0000}"/>
    <cellStyle name="Normal 8 9" xfId="4935" xr:uid="{00000000-0005-0000-0000-0000643F0000}"/>
    <cellStyle name="Normal 8 9 2" xfId="4936" xr:uid="{00000000-0005-0000-0000-0000653F0000}"/>
    <cellStyle name="Normal 8 9 3" xfId="4937" xr:uid="{00000000-0005-0000-0000-0000663F0000}"/>
    <cellStyle name="Normal 8 9 4" xfId="4938" xr:uid="{00000000-0005-0000-0000-0000673F0000}"/>
    <cellStyle name="Normal 8 9 5" xfId="6066" xr:uid="{00000000-0005-0000-0000-0000683F0000}"/>
    <cellStyle name="Normal 8 9 5 2" xfId="14201" xr:uid="{00000000-0005-0000-0000-0000693F0000}"/>
    <cellStyle name="Normal 8 9 6" xfId="13078" xr:uid="{00000000-0005-0000-0000-00006A3F0000}"/>
    <cellStyle name="Normal 8 9 7" xfId="13616" xr:uid="{00000000-0005-0000-0000-00006B3F0000}"/>
    <cellStyle name="Normal 8 9 7 2" xfId="24921" xr:uid="{00000000-0005-0000-0000-00006C3F0000}"/>
    <cellStyle name="Normal 80" xfId="4939" xr:uid="{00000000-0005-0000-0000-00006D3F0000}"/>
    <cellStyle name="Normal 80 2" xfId="9028" xr:uid="{00000000-0005-0000-0000-00006E3F0000}"/>
    <cellStyle name="Normal 80 2 2" xfId="25607" xr:uid="{00000000-0005-0000-0000-00006F3F0000}"/>
    <cellStyle name="Normal 80 3" xfId="13366" xr:uid="{00000000-0005-0000-0000-0000703F0000}"/>
    <cellStyle name="Normal 81" xfId="4940" xr:uid="{00000000-0005-0000-0000-0000713F0000}"/>
    <cellStyle name="Normal 81 2" xfId="9029" xr:uid="{00000000-0005-0000-0000-0000723F0000}"/>
    <cellStyle name="Normal 81 2 2" xfId="25608" xr:uid="{00000000-0005-0000-0000-0000733F0000}"/>
    <cellStyle name="Normal 82" xfId="4941" xr:uid="{00000000-0005-0000-0000-0000743F0000}"/>
    <cellStyle name="Normal 82 2" xfId="9031" xr:uid="{00000000-0005-0000-0000-0000753F0000}"/>
    <cellStyle name="Normal 82 2 2" xfId="17078" xr:uid="{00000000-0005-0000-0000-0000763F0000}"/>
    <cellStyle name="Normal 82 2 3" xfId="17079" xr:uid="{00000000-0005-0000-0000-0000773F0000}"/>
    <cellStyle name="Normal 82 3" xfId="9030" xr:uid="{00000000-0005-0000-0000-0000783F0000}"/>
    <cellStyle name="Normal 82 3 2" xfId="17080" xr:uid="{00000000-0005-0000-0000-0000793F0000}"/>
    <cellStyle name="Normal 82 3 3" xfId="25609" xr:uid="{00000000-0005-0000-0000-00007A3F0000}"/>
    <cellStyle name="Normal 82 4" xfId="17081" xr:uid="{00000000-0005-0000-0000-00007B3F0000}"/>
    <cellStyle name="Normal 83" xfId="4942" xr:uid="{00000000-0005-0000-0000-00007C3F0000}"/>
    <cellStyle name="Normal 83 2" xfId="9033" xr:uid="{00000000-0005-0000-0000-00007D3F0000}"/>
    <cellStyle name="Normal 83 2 2" xfId="17082" xr:uid="{00000000-0005-0000-0000-00007E3F0000}"/>
    <cellStyle name="Normal 83 2 3" xfId="17083" xr:uid="{00000000-0005-0000-0000-00007F3F0000}"/>
    <cellStyle name="Normal 83 3" xfId="9032" xr:uid="{00000000-0005-0000-0000-0000803F0000}"/>
    <cellStyle name="Normal 83 3 2" xfId="17084" xr:uid="{00000000-0005-0000-0000-0000813F0000}"/>
    <cellStyle name="Normal 83 3 3" xfId="25610" xr:uid="{00000000-0005-0000-0000-0000823F0000}"/>
    <cellStyle name="Normal 83 4" xfId="17085" xr:uid="{00000000-0005-0000-0000-0000833F0000}"/>
    <cellStyle name="Normal 84" xfId="4943" xr:uid="{00000000-0005-0000-0000-0000843F0000}"/>
    <cellStyle name="Normal 84 2" xfId="9035" xr:uid="{00000000-0005-0000-0000-0000853F0000}"/>
    <cellStyle name="Normal 84 2 2" xfId="17086" xr:uid="{00000000-0005-0000-0000-0000863F0000}"/>
    <cellStyle name="Normal 84 2 3" xfId="17087" xr:uid="{00000000-0005-0000-0000-0000873F0000}"/>
    <cellStyle name="Normal 84 3" xfId="9034" xr:uid="{00000000-0005-0000-0000-0000883F0000}"/>
    <cellStyle name="Normal 84 3 2" xfId="17088" xr:uid="{00000000-0005-0000-0000-0000893F0000}"/>
    <cellStyle name="Normal 84 3 3" xfId="25611" xr:uid="{00000000-0005-0000-0000-00008A3F0000}"/>
    <cellStyle name="Normal 84 4" xfId="17089" xr:uid="{00000000-0005-0000-0000-00008B3F0000}"/>
    <cellStyle name="Normal 85" xfId="4944" xr:uid="{00000000-0005-0000-0000-00008C3F0000}"/>
    <cellStyle name="Normal 85 2" xfId="9037" xr:uid="{00000000-0005-0000-0000-00008D3F0000}"/>
    <cellStyle name="Normal 85 2 2" xfId="17090" xr:uid="{00000000-0005-0000-0000-00008E3F0000}"/>
    <cellStyle name="Normal 85 2 3" xfId="17091" xr:uid="{00000000-0005-0000-0000-00008F3F0000}"/>
    <cellStyle name="Normal 85 3" xfId="9036" xr:uid="{00000000-0005-0000-0000-0000903F0000}"/>
    <cellStyle name="Normal 85 3 2" xfId="17092" xr:uid="{00000000-0005-0000-0000-0000913F0000}"/>
    <cellStyle name="Normal 85 3 3" xfId="25612" xr:uid="{00000000-0005-0000-0000-0000923F0000}"/>
    <cellStyle name="Normal 85 4" xfId="17093" xr:uid="{00000000-0005-0000-0000-0000933F0000}"/>
    <cellStyle name="Normal 86" xfId="4945" xr:uid="{00000000-0005-0000-0000-0000943F0000}"/>
    <cellStyle name="Normal 86 2" xfId="9039" xr:uid="{00000000-0005-0000-0000-0000953F0000}"/>
    <cellStyle name="Normal 86 2 2" xfId="17094" xr:uid="{00000000-0005-0000-0000-0000963F0000}"/>
    <cellStyle name="Normal 86 2 3" xfId="17095" xr:uid="{00000000-0005-0000-0000-0000973F0000}"/>
    <cellStyle name="Normal 86 3" xfId="9038" xr:uid="{00000000-0005-0000-0000-0000983F0000}"/>
    <cellStyle name="Normal 86 3 2" xfId="17096" xr:uid="{00000000-0005-0000-0000-0000993F0000}"/>
    <cellStyle name="Normal 86 3 3" xfId="25613" xr:uid="{00000000-0005-0000-0000-00009A3F0000}"/>
    <cellStyle name="Normal 86 4" xfId="17097" xr:uid="{00000000-0005-0000-0000-00009B3F0000}"/>
    <cellStyle name="Normal 87" xfId="4946" xr:uid="{00000000-0005-0000-0000-00009C3F0000}"/>
    <cellStyle name="Normal 87 2" xfId="9041" xr:uid="{00000000-0005-0000-0000-00009D3F0000}"/>
    <cellStyle name="Normal 87 2 2" xfId="17098" xr:uid="{00000000-0005-0000-0000-00009E3F0000}"/>
    <cellStyle name="Normal 87 2 3" xfId="17099" xr:uid="{00000000-0005-0000-0000-00009F3F0000}"/>
    <cellStyle name="Normal 87 3" xfId="9040" xr:uid="{00000000-0005-0000-0000-0000A03F0000}"/>
    <cellStyle name="Normal 87 3 2" xfId="17100" xr:uid="{00000000-0005-0000-0000-0000A13F0000}"/>
    <cellStyle name="Normal 87 3 3" xfId="25614" xr:uid="{00000000-0005-0000-0000-0000A23F0000}"/>
    <cellStyle name="Normal 87 4" xfId="17101" xr:uid="{00000000-0005-0000-0000-0000A33F0000}"/>
    <cellStyle name="Normal 88" xfId="4947" xr:uid="{00000000-0005-0000-0000-0000A43F0000}"/>
    <cellStyle name="Normal 88 2" xfId="9043" xr:uid="{00000000-0005-0000-0000-0000A53F0000}"/>
    <cellStyle name="Normal 88 2 2" xfId="17102" xr:uid="{00000000-0005-0000-0000-0000A63F0000}"/>
    <cellStyle name="Normal 88 2 3" xfId="17103" xr:uid="{00000000-0005-0000-0000-0000A73F0000}"/>
    <cellStyle name="Normal 88 3" xfId="9042" xr:uid="{00000000-0005-0000-0000-0000A83F0000}"/>
    <cellStyle name="Normal 88 3 2" xfId="17104" xr:uid="{00000000-0005-0000-0000-0000A93F0000}"/>
    <cellStyle name="Normal 88 3 3" xfId="25615" xr:uid="{00000000-0005-0000-0000-0000AA3F0000}"/>
    <cellStyle name="Normal 88 4" xfId="17105" xr:uid="{00000000-0005-0000-0000-0000AB3F0000}"/>
    <cellStyle name="Normal 89" xfId="4948" xr:uid="{00000000-0005-0000-0000-0000AC3F0000}"/>
    <cellStyle name="Normal 89 2" xfId="9045" xr:uid="{00000000-0005-0000-0000-0000AD3F0000}"/>
    <cellStyle name="Normal 89 2 2" xfId="17106" xr:uid="{00000000-0005-0000-0000-0000AE3F0000}"/>
    <cellStyle name="Normal 89 2 3" xfId="17107" xr:uid="{00000000-0005-0000-0000-0000AF3F0000}"/>
    <cellStyle name="Normal 89 3" xfId="9044" xr:uid="{00000000-0005-0000-0000-0000B03F0000}"/>
    <cellStyle name="Normal 89 3 2" xfId="17108" xr:uid="{00000000-0005-0000-0000-0000B13F0000}"/>
    <cellStyle name="Normal 89 3 3" xfId="25616" xr:uid="{00000000-0005-0000-0000-0000B23F0000}"/>
    <cellStyle name="Normal 89 4" xfId="17109" xr:uid="{00000000-0005-0000-0000-0000B33F0000}"/>
    <cellStyle name="Normal 9" xfId="4949" xr:uid="{00000000-0005-0000-0000-0000B43F0000}"/>
    <cellStyle name="Normal 9 10" xfId="4950" xr:uid="{00000000-0005-0000-0000-0000B53F0000}"/>
    <cellStyle name="Normal 9 10 2" xfId="4951" xr:uid="{00000000-0005-0000-0000-0000B63F0000}"/>
    <cellStyle name="Normal 9 10 3" xfId="4952" xr:uid="{00000000-0005-0000-0000-0000B73F0000}"/>
    <cellStyle name="Normal 9 10 4" xfId="13079" xr:uid="{00000000-0005-0000-0000-0000B83F0000}"/>
    <cellStyle name="Normal 9 10 5" xfId="13429" xr:uid="{00000000-0005-0000-0000-0000B93F0000}"/>
    <cellStyle name="Normal 9 10 6" xfId="13618" xr:uid="{00000000-0005-0000-0000-0000BA3F0000}"/>
    <cellStyle name="Normal 9 10 7" xfId="25352" xr:uid="{00000000-0005-0000-0000-0000BB3F0000}"/>
    <cellStyle name="Normal 9 11" xfId="4953" xr:uid="{00000000-0005-0000-0000-0000BC3F0000}"/>
    <cellStyle name="Normal 9 11 2" xfId="13080" xr:uid="{00000000-0005-0000-0000-0000BD3F0000}"/>
    <cellStyle name="Normal 9 11 3" xfId="25617" xr:uid="{00000000-0005-0000-0000-0000BE3F0000}"/>
    <cellStyle name="Normal 9 12" xfId="4954" xr:uid="{00000000-0005-0000-0000-0000BF3F0000}"/>
    <cellStyle name="Normal 9 12 2" xfId="13081" xr:uid="{00000000-0005-0000-0000-0000C03F0000}"/>
    <cellStyle name="Normal 9 13" xfId="4955" xr:uid="{00000000-0005-0000-0000-0000C13F0000}"/>
    <cellStyle name="Normal 9 13 2" xfId="13082" xr:uid="{00000000-0005-0000-0000-0000C23F0000}"/>
    <cellStyle name="Normal 9 14" xfId="4956" xr:uid="{00000000-0005-0000-0000-0000C33F0000}"/>
    <cellStyle name="Normal 9 14 2" xfId="13083" xr:uid="{00000000-0005-0000-0000-0000C43F0000}"/>
    <cellStyle name="Normal 9 15" xfId="4957" xr:uid="{00000000-0005-0000-0000-0000C53F0000}"/>
    <cellStyle name="Normal 9 15 2" xfId="13084" xr:uid="{00000000-0005-0000-0000-0000C63F0000}"/>
    <cellStyle name="Normal 9 16" xfId="4958" xr:uid="{00000000-0005-0000-0000-0000C73F0000}"/>
    <cellStyle name="Normal 9 16 2" xfId="13085" xr:uid="{00000000-0005-0000-0000-0000C83F0000}"/>
    <cellStyle name="Normal 9 17" xfId="4959" xr:uid="{00000000-0005-0000-0000-0000C93F0000}"/>
    <cellStyle name="Normal 9 17 2" xfId="13086" xr:uid="{00000000-0005-0000-0000-0000CA3F0000}"/>
    <cellStyle name="Normal 9 18" xfId="4960" xr:uid="{00000000-0005-0000-0000-0000CB3F0000}"/>
    <cellStyle name="Normal 9 18 2" xfId="13087" xr:uid="{00000000-0005-0000-0000-0000CC3F0000}"/>
    <cellStyle name="Normal 9 19" xfId="4961" xr:uid="{00000000-0005-0000-0000-0000CD3F0000}"/>
    <cellStyle name="Normal 9 19 2" xfId="13088" xr:uid="{00000000-0005-0000-0000-0000CE3F0000}"/>
    <cellStyle name="Normal 9 2" xfId="4962" xr:uid="{00000000-0005-0000-0000-0000CF3F0000}"/>
    <cellStyle name="Normal 9 2 10" xfId="4963" xr:uid="{00000000-0005-0000-0000-0000D03F0000}"/>
    <cellStyle name="Normal 9 2 10 2" xfId="13090" xr:uid="{00000000-0005-0000-0000-0000D13F0000}"/>
    <cellStyle name="Normal 9 2 11" xfId="4964" xr:uid="{00000000-0005-0000-0000-0000D23F0000}"/>
    <cellStyle name="Normal 9 2 11 2" xfId="13091" xr:uid="{00000000-0005-0000-0000-0000D33F0000}"/>
    <cellStyle name="Normal 9 2 12" xfId="4965" xr:uid="{00000000-0005-0000-0000-0000D43F0000}"/>
    <cellStyle name="Normal 9 2 12 2" xfId="13092" xr:uid="{00000000-0005-0000-0000-0000D53F0000}"/>
    <cellStyle name="Normal 9 2 13" xfId="4966" xr:uid="{00000000-0005-0000-0000-0000D63F0000}"/>
    <cellStyle name="Normal 9 2 13 2" xfId="24660" xr:uid="{00000000-0005-0000-0000-0000D73F0000}"/>
    <cellStyle name="Normal 9 2 14" xfId="4967" xr:uid="{00000000-0005-0000-0000-0000D83F0000}"/>
    <cellStyle name="Normal 9 2 15" xfId="4968" xr:uid="{00000000-0005-0000-0000-0000D93F0000}"/>
    <cellStyle name="Normal 9 2 16" xfId="6068" xr:uid="{00000000-0005-0000-0000-0000DA3F0000}"/>
    <cellStyle name="Normal 9 2 16 2" xfId="14202" xr:uid="{00000000-0005-0000-0000-0000DB3F0000}"/>
    <cellStyle name="Normal 9 2 17" xfId="13089" xr:uid="{00000000-0005-0000-0000-0000DC3F0000}"/>
    <cellStyle name="Normal 9 2 17 2" xfId="24923" xr:uid="{00000000-0005-0000-0000-0000DD3F0000}"/>
    <cellStyle name="Normal 9 2 18" xfId="13619" xr:uid="{00000000-0005-0000-0000-0000DE3F0000}"/>
    <cellStyle name="Normal 9 2 2" xfId="4969" xr:uid="{00000000-0005-0000-0000-0000DF3F0000}"/>
    <cellStyle name="Normal 9 2 2 2" xfId="9046" xr:uid="{00000000-0005-0000-0000-0000E03F0000}"/>
    <cellStyle name="Normal 9 2 3" xfId="4970" xr:uid="{00000000-0005-0000-0000-0000E13F0000}"/>
    <cellStyle name="Normal 9 2 3 2" xfId="13093" xr:uid="{00000000-0005-0000-0000-0000E23F0000}"/>
    <cellStyle name="Normal 9 2 4" xfId="4971" xr:uid="{00000000-0005-0000-0000-0000E33F0000}"/>
    <cellStyle name="Normal 9 2 4 2" xfId="13094" xr:uid="{00000000-0005-0000-0000-0000E43F0000}"/>
    <cellStyle name="Normal 9 2 4 2 2" xfId="17110" xr:uid="{00000000-0005-0000-0000-0000E53F0000}"/>
    <cellStyle name="Normal 9 2 4 3" xfId="17111" xr:uid="{00000000-0005-0000-0000-0000E63F0000}"/>
    <cellStyle name="Normal 9 2 5" xfId="4972" xr:uid="{00000000-0005-0000-0000-0000E73F0000}"/>
    <cellStyle name="Normal 9 2 5 2" xfId="13095" xr:uid="{00000000-0005-0000-0000-0000E83F0000}"/>
    <cellStyle name="Normal 9 2 5 2 2" xfId="18290" xr:uid="{00000000-0005-0000-0000-0000E93F0000}"/>
    <cellStyle name="Normal 9 2 6" xfId="4973" xr:uid="{00000000-0005-0000-0000-0000EA3F0000}"/>
    <cellStyle name="Normal 9 2 6 2" xfId="13096" xr:uid="{00000000-0005-0000-0000-0000EB3F0000}"/>
    <cellStyle name="Normal 9 2 6 2 2" xfId="18537" xr:uid="{00000000-0005-0000-0000-0000EC3F0000}"/>
    <cellStyle name="Normal 9 2 7" xfId="4974" xr:uid="{00000000-0005-0000-0000-0000ED3F0000}"/>
    <cellStyle name="Normal 9 2 7 2" xfId="13097" xr:uid="{00000000-0005-0000-0000-0000EE3F0000}"/>
    <cellStyle name="Normal 9 2 8" xfId="4975" xr:uid="{00000000-0005-0000-0000-0000EF3F0000}"/>
    <cellStyle name="Normal 9 2 8 2" xfId="13098" xr:uid="{00000000-0005-0000-0000-0000F03F0000}"/>
    <cellStyle name="Normal 9 2 9" xfId="4976" xr:uid="{00000000-0005-0000-0000-0000F13F0000}"/>
    <cellStyle name="Normal 9 2 9 2" xfId="13099" xr:uid="{00000000-0005-0000-0000-0000F23F0000}"/>
    <cellStyle name="Normal 9 20" xfId="4977" xr:uid="{00000000-0005-0000-0000-0000F33F0000}"/>
    <cellStyle name="Normal 9 20 2" xfId="13100" xr:uid="{00000000-0005-0000-0000-0000F43F0000}"/>
    <cellStyle name="Normal 9 21" xfId="4978" xr:uid="{00000000-0005-0000-0000-0000F53F0000}"/>
    <cellStyle name="Normal 9 21 2" xfId="13101" xr:uid="{00000000-0005-0000-0000-0000F63F0000}"/>
    <cellStyle name="Normal 9 22" xfId="4979" xr:uid="{00000000-0005-0000-0000-0000F73F0000}"/>
    <cellStyle name="Normal 9 22 2" xfId="13102" xr:uid="{00000000-0005-0000-0000-0000F83F0000}"/>
    <cellStyle name="Normal 9 23" xfId="4980" xr:uid="{00000000-0005-0000-0000-0000F93F0000}"/>
    <cellStyle name="Normal 9 23 2" xfId="13103" xr:uid="{00000000-0005-0000-0000-0000FA3F0000}"/>
    <cellStyle name="Normal 9 24" xfId="4981" xr:uid="{00000000-0005-0000-0000-0000FB3F0000}"/>
    <cellStyle name="Normal 9 24 2" xfId="13104" xr:uid="{00000000-0005-0000-0000-0000FC3F0000}"/>
    <cellStyle name="Normal 9 25" xfId="4982" xr:uid="{00000000-0005-0000-0000-0000FD3F0000}"/>
    <cellStyle name="Normal 9 25 2" xfId="13105" xr:uid="{00000000-0005-0000-0000-0000FE3F0000}"/>
    <cellStyle name="Normal 9 26" xfId="4983" xr:uid="{00000000-0005-0000-0000-0000FF3F0000}"/>
    <cellStyle name="Normal 9 26 2" xfId="13106" xr:uid="{00000000-0005-0000-0000-000000400000}"/>
    <cellStyle name="Normal 9 27" xfId="4984" xr:uid="{00000000-0005-0000-0000-000001400000}"/>
    <cellStyle name="Normal 9 27 2" xfId="13107" xr:uid="{00000000-0005-0000-0000-000002400000}"/>
    <cellStyle name="Normal 9 28" xfId="4985" xr:uid="{00000000-0005-0000-0000-000003400000}"/>
    <cellStyle name="Normal 9 29" xfId="4986" xr:uid="{00000000-0005-0000-0000-000004400000}"/>
    <cellStyle name="Normal 9 3" xfId="4987" xr:uid="{00000000-0005-0000-0000-000005400000}"/>
    <cellStyle name="Normal 9 3 2" xfId="4988" xr:uid="{00000000-0005-0000-0000-000006400000}"/>
    <cellStyle name="Normal 9 3 2 2" xfId="13109" xr:uid="{00000000-0005-0000-0000-000007400000}"/>
    <cellStyle name="Normal 9 3 2 3" xfId="17112" xr:uid="{00000000-0005-0000-0000-000008400000}"/>
    <cellStyle name="Normal 9 3 3" xfId="4989" xr:uid="{00000000-0005-0000-0000-000009400000}"/>
    <cellStyle name="Normal 9 3 3 2" xfId="13110" xr:uid="{00000000-0005-0000-0000-00000A400000}"/>
    <cellStyle name="Normal 9 3 3 2 2" xfId="18291" xr:uid="{00000000-0005-0000-0000-00000B400000}"/>
    <cellStyle name="Normal 9 3 4" xfId="4990" xr:uid="{00000000-0005-0000-0000-00000C400000}"/>
    <cellStyle name="Normal 9 3 4 2" xfId="18538" xr:uid="{00000000-0005-0000-0000-00000D400000}"/>
    <cellStyle name="Normal 9 3 5" xfId="4991" xr:uid="{00000000-0005-0000-0000-00000E400000}"/>
    <cellStyle name="Normal 9 3 6" xfId="4992" xr:uid="{00000000-0005-0000-0000-00000F400000}"/>
    <cellStyle name="Normal 9 3 7" xfId="6069" xr:uid="{00000000-0005-0000-0000-000010400000}"/>
    <cellStyle name="Normal 9 3 7 2" xfId="14203" xr:uid="{00000000-0005-0000-0000-000011400000}"/>
    <cellStyle name="Normal 9 3 8" xfId="13108" xr:uid="{00000000-0005-0000-0000-000012400000}"/>
    <cellStyle name="Normal 9 3 8 2" xfId="24924" xr:uid="{00000000-0005-0000-0000-000013400000}"/>
    <cellStyle name="Normal 9 3 9" xfId="13620" xr:uid="{00000000-0005-0000-0000-000014400000}"/>
    <cellStyle name="Normal 9 30" xfId="6067" xr:uid="{00000000-0005-0000-0000-000015400000}"/>
    <cellStyle name="Normal 9 30 2" xfId="14204" xr:uid="{00000000-0005-0000-0000-000016400000}"/>
    <cellStyle name="Normal 9 31" xfId="13617" xr:uid="{00000000-0005-0000-0000-000017400000}"/>
    <cellStyle name="Normal 9 31 2" xfId="17210" xr:uid="{00000000-0005-0000-0000-000018400000}"/>
    <cellStyle name="Normal 9 32" xfId="24611" xr:uid="{00000000-0005-0000-0000-000019400000}"/>
    <cellStyle name="Normal 9 32 2" xfId="24922" xr:uid="{00000000-0005-0000-0000-00001A400000}"/>
    <cellStyle name="Normal 9 4" xfId="4993" xr:uid="{00000000-0005-0000-0000-00001B400000}"/>
    <cellStyle name="Normal 9 4 2" xfId="4994" xr:uid="{00000000-0005-0000-0000-00001C400000}"/>
    <cellStyle name="Normal 9 4 2 2" xfId="17113" xr:uid="{00000000-0005-0000-0000-00001D400000}"/>
    <cellStyle name="Normal 9 4 2 3" xfId="17114" xr:uid="{00000000-0005-0000-0000-00001E400000}"/>
    <cellStyle name="Normal 9 4 3" xfId="4995" xr:uid="{00000000-0005-0000-0000-00001F400000}"/>
    <cellStyle name="Normal 9 4 3 2" xfId="18292" xr:uid="{00000000-0005-0000-0000-000020400000}"/>
    <cellStyle name="Normal 9 4 4" xfId="4996" xr:uid="{00000000-0005-0000-0000-000021400000}"/>
    <cellStyle name="Normal 9 4 4 2" xfId="18539" xr:uid="{00000000-0005-0000-0000-000022400000}"/>
    <cellStyle name="Normal 9 4 5" xfId="6070" xr:uid="{00000000-0005-0000-0000-000023400000}"/>
    <cellStyle name="Normal 9 4 5 2" xfId="14205" xr:uid="{00000000-0005-0000-0000-000024400000}"/>
    <cellStyle name="Normal 9 4 6" xfId="13111" xr:uid="{00000000-0005-0000-0000-000025400000}"/>
    <cellStyle name="Normal 9 4 6 2" xfId="24925" xr:uid="{00000000-0005-0000-0000-000026400000}"/>
    <cellStyle name="Normal 9 4 7" xfId="13621" xr:uid="{00000000-0005-0000-0000-000027400000}"/>
    <cellStyle name="Normal 9 5" xfId="4997" xr:uid="{00000000-0005-0000-0000-000028400000}"/>
    <cellStyle name="Normal 9 5 2" xfId="4998" xr:uid="{00000000-0005-0000-0000-000029400000}"/>
    <cellStyle name="Normal 9 5 2 2" xfId="17115" xr:uid="{00000000-0005-0000-0000-00002A400000}"/>
    <cellStyle name="Normal 9 5 2 3" xfId="17116" xr:uid="{00000000-0005-0000-0000-00002B400000}"/>
    <cellStyle name="Normal 9 5 3" xfId="4999" xr:uid="{00000000-0005-0000-0000-00002C400000}"/>
    <cellStyle name="Normal 9 5 3 2" xfId="18293" xr:uid="{00000000-0005-0000-0000-00002D400000}"/>
    <cellStyle name="Normal 9 5 4" xfId="5000" xr:uid="{00000000-0005-0000-0000-00002E400000}"/>
    <cellStyle name="Normal 9 5 4 2" xfId="18540" xr:uid="{00000000-0005-0000-0000-00002F400000}"/>
    <cellStyle name="Normal 9 5 5" xfId="6071" xr:uid="{00000000-0005-0000-0000-000030400000}"/>
    <cellStyle name="Normal 9 5 5 2" xfId="14209" xr:uid="{00000000-0005-0000-0000-000031400000}"/>
    <cellStyle name="Normal 9 5 6" xfId="13112" xr:uid="{00000000-0005-0000-0000-000032400000}"/>
    <cellStyle name="Normal 9 5 6 2" xfId="24926" xr:uid="{00000000-0005-0000-0000-000033400000}"/>
    <cellStyle name="Normal 9 5 7" xfId="13622" xr:uid="{00000000-0005-0000-0000-000034400000}"/>
    <cellStyle name="Normal 9 6" xfId="5001" xr:uid="{00000000-0005-0000-0000-000035400000}"/>
    <cellStyle name="Normal 9 6 2" xfId="5002" xr:uid="{00000000-0005-0000-0000-000036400000}"/>
    <cellStyle name="Normal 9 6 2 2" xfId="17117" xr:uid="{00000000-0005-0000-0000-000037400000}"/>
    <cellStyle name="Normal 9 6 2 3" xfId="17118" xr:uid="{00000000-0005-0000-0000-000038400000}"/>
    <cellStyle name="Normal 9 6 3" xfId="5003" xr:uid="{00000000-0005-0000-0000-000039400000}"/>
    <cellStyle name="Normal 9 6 3 2" xfId="18294" xr:uid="{00000000-0005-0000-0000-00003A400000}"/>
    <cellStyle name="Normal 9 6 4" xfId="5004" xr:uid="{00000000-0005-0000-0000-00003B400000}"/>
    <cellStyle name="Normal 9 6 4 2" xfId="18541" xr:uid="{00000000-0005-0000-0000-00003C400000}"/>
    <cellStyle name="Normal 9 6 5" xfId="6072" xr:uid="{00000000-0005-0000-0000-00003D400000}"/>
    <cellStyle name="Normal 9 6 5 2" xfId="14210" xr:uid="{00000000-0005-0000-0000-00003E400000}"/>
    <cellStyle name="Normal 9 6 6" xfId="13113" xr:uid="{00000000-0005-0000-0000-00003F400000}"/>
    <cellStyle name="Normal 9 6 6 2" xfId="24927" xr:uid="{00000000-0005-0000-0000-000040400000}"/>
    <cellStyle name="Normal 9 6 7" xfId="13623" xr:uid="{00000000-0005-0000-0000-000041400000}"/>
    <cellStyle name="Normal 9 7" xfId="5005" xr:uid="{00000000-0005-0000-0000-000042400000}"/>
    <cellStyle name="Normal 9 7 2" xfId="5006" xr:uid="{00000000-0005-0000-0000-000043400000}"/>
    <cellStyle name="Normal 9 7 2 2" xfId="17119" xr:uid="{00000000-0005-0000-0000-000044400000}"/>
    <cellStyle name="Normal 9 7 2 3" xfId="17120" xr:uid="{00000000-0005-0000-0000-000045400000}"/>
    <cellStyle name="Normal 9 7 3" xfId="5007" xr:uid="{00000000-0005-0000-0000-000046400000}"/>
    <cellStyle name="Normal 9 7 3 2" xfId="18295" xr:uid="{00000000-0005-0000-0000-000047400000}"/>
    <cellStyle name="Normal 9 7 4" xfId="5008" xr:uid="{00000000-0005-0000-0000-000048400000}"/>
    <cellStyle name="Normal 9 7 4 2" xfId="18542" xr:uid="{00000000-0005-0000-0000-000049400000}"/>
    <cellStyle name="Normal 9 7 5" xfId="6073" xr:uid="{00000000-0005-0000-0000-00004A400000}"/>
    <cellStyle name="Normal 9 7 5 2" xfId="14211" xr:uid="{00000000-0005-0000-0000-00004B400000}"/>
    <cellStyle name="Normal 9 7 6" xfId="13114" xr:uid="{00000000-0005-0000-0000-00004C400000}"/>
    <cellStyle name="Normal 9 7 6 2" xfId="24928" xr:uid="{00000000-0005-0000-0000-00004D400000}"/>
    <cellStyle name="Normal 9 7 7" xfId="13624" xr:uid="{00000000-0005-0000-0000-00004E400000}"/>
    <cellStyle name="Normal 9 8" xfId="5009" xr:uid="{00000000-0005-0000-0000-00004F400000}"/>
    <cellStyle name="Normal 9 8 2" xfId="5010" xr:uid="{00000000-0005-0000-0000-000050400000}"/>
    <cellStyle name="Normal 9 8 3" xfId="5011" xr:uid="{00000000-0005-0000-0000-000051400000}"/>
    <cellStyle name="Normal 9 8 4" xfId="5012" xr:uid="{00000000-0005-0000-0000-000052400000}"/>
    <cellStyle name="Normal 9 8 5" xfId="6074" xr:uid="{00000000-0005-0000-0000-000053400000}"/>
    <cellStyle name="Normal 9 8 5 2" xfId="14212" xr:uid="{00000000-0005-0000-0000-000054400000}"/>
    <cellStyle name="Normal 9 8 6" xfId="13115" xr:uid="{00000000-0005-0000-0000-000055400000}"/>
    <cellStyle name="Normal 9 8 7" xfId="13625" xr:uid="{00000000-0005-0000-0000-000056400000}"/>
    <cellStyle name="Normal 9 8 7 2" xfId="24929" xr:uid="{00000000-0005-0000-0000-000057400000}"/>
    <cellStyle name="Normal 9 9" xfId="5013" xr:uid="{00000000-0005-0000-0000-000058400000}"/>
    <cellStyle name="Normal 9 9 2" xfId="5014" xr:uid="{00000000-0005-0000-0000-000059400000}"/>
    <cellStyle name="Normal 9 9 3" xfId="5015" xr:uid="{00000000-0005-0000-0000-00005A400000}"/>
    <cellStyle name="Normal 9 9 4" xfId="5016" xr:uid="{00000000-0005-0000-0000-00005B400000}"/>
    <cellStyle name="Normal 9 9 5" xfId="6075" xr:uid="{00000000-0005-0000-0000-00005C400000}"/>
    <cellStyle name="Normal 9 9 5 2" xfId="14213" xr:uid="{00000000-0005-0000-0000-00005D400000}"/>
    <cellStyle name="Normal 9 9 6" xfId="13116" xr:uid="{00000000-0005-0000-0000-00005E400000}"/>
    <cellStyle name="Normal 9 9 7" xfId="13626" xr:uid="{00000000-0005-0000-0000-00005F400000}"/>
    <cellStyle name="Normal 9 9 7 2" xfId="24930" xr:uid="{00000000-0005-0000-0000-000060400000}"/>
    <cellStyle name="Normal 90" xfId="5017" xr:uid="{00000000-0005-0000-0000-000061400000}"/>
    <cellStyle name="Normal 90 2" xfId="9048" xr:uid="{00000000-0005-0000-0000-000062400000}"/>
    <cellStyle name="Normal 90 2 2" xfId="17121" xr:uid="{00000000-0005-0000-0000-000063400000}"/>
    <cellStyle name="Normal 90 2 3" xfId="17122" xr:uid="{00000000-0005-0000-0000-000064400000}"/>
    <cellStyle name="Normal 90 3" xfId="9047" xr:uid="{00000000-0005-0000-0000-000065400000}"/>
    <cellStyle name="Normal 90 3 2" xfId="17123" xr:uid="{00000000-0005-0000-0000-000066400000}"/>
    <cellStyle name="Normal 90 3 3" xfId="25618" xr:uid="{00000000-0005-0000-0000-000067400000}"/>
    <cellStyle name="Normal 90 4" xfId="17124" xr:uid="{00000000-0005-0000-0000-000068400000}"/>
    <cellStyle name="Normal 91" xfId="5018" xr:uid="{00000000-0005-0000-0000-000069400000}"/>
    <cellStyle name="Normal 91 2" xfId="9050" xr:uid="{00000000-0005-0000-0000-00006A400000}"/>
    <cellStyle name="Normal 91 2 2" xfId="17125" xr:uid="{00000000-0005-0000-0000-00006B400000}"/>
    <cellStyle name="Normal 91 2 3" xfId="17126" xr:uid="{00000000-0005-0000-0000-00006C400000}"/>
    <cellStyle name="Normal 91 3" xfId="9049" xr:uid="{00000000-0005-0000-0000-00006D400000}"/>
    <cellStyle name="Normal 91 3 2" xfId="17127" xr:uid="{00000000-0005-0000-0000-00006E400000}"/>
    <cellStyle name="Normal 91 3 3" xfId="25619" xr:uid="{00000000-0005-0000-0000-00006F400000}"/>
    <cellStyle name="Normal 91 4" xfId="17128" xr:uid="{00000000-0005-0000-0000-000070400000}"/>
    <cellStyle name="Normal 92" xfId="5019" xr:uid="{00000000-0005-0000-0000-000071400000}"/>
    <cellStyle name="Normal 92 2" xfId="9052" xr:uid="{00000000-0005-0000-0000-000072400000}"/>
    <cellStyle name="Normal 92 2 2" xfId="17129" xr:uid="{00000000-0005-0000-0000-000073400000}"/>
    <cellStyle name="Normal 92 2 3" xfId="17130" xr:uid="{00000000-0005-0000-0000-000074400000}"/>
    <cellStyle name="Normal 92 3" xfId="9051" xr:uid="{00000000-0005-0000-0000-000075400000}"/>
    <cellStyle name="Normal 92 3 2" xfId="17131" xr:uid="{00000000-0005-0000-0000-000076400000}"/>
    <cellStyle name="Normal 92 3 3" xfId="25620" xr:uid="{00000000-0005-0000-0000-000077400000}"/>
    <cellStyle name="Normal 92 4" xfId="17132" xr:uid="{00000000-0005-0000-0000-000078400000}"/>
    <cellStyle name="Normal 93" xfId="5020" xr:uid="{00000000-0005-0000-0000-000079400000}"/>
    <cellStyle name="Normal 93 2" xfId="9054" xr:uid="{00000000-0005-0000-0000-00007A400000}"/>
    <cellStyle name="Normal 93 2 2" xfId="17133" xr:uid="{00000000-0005-0000-0000-00007B400000}"/>
    <cellStyle name="Normal 93 2 3" xfId="17134" xr:uid="{00000000-0005-0000-0000-00007C400000}"/>
    <cellStyle name="Normal 93 3" xfId="9053" xr:uid="{00000000-0005-0000-0000-00007D400000}"/>
    <cellStyle name="Normal 93 3 2" xfId="17135" xr:uid="{00000000-0005-0000-0000-00007E400000}"/>
    <cellStyle name="Normal 93 3 3" xfId="25621" xr:uid="{00000000-0005-0000-0000-00007F400000}"/>
    <cellStyle name="Normal 93 4" xfId="17136" xr:uid="{00000000-0005-0000-0000-000080400000}"/>
    <cellStyle name="Normal 94" xfId="5021" xr:uid="{00000000-0005-0000-0000-000081400000}"/>
    <cellStyle name="Normal 94 2" xfId="9056" xr:uid="{00000000-0005-0000-0000-000082400000}"/>
    <cellStyle name="Normal 94 2 2" xfId="17137" xr:uid="{00000000-0005-0000-0000-000083400000}"/>
    <cellStyle name="Normal 94 2 3" xfId="17138" xr:uid="{00000000-0005-0000-0000-000084400000}"/>
    <cellStyle name="Normal 94 3" xfId="9055" xr:uid="{00000000-0005-0000-0000-000085400000}"/>
    <cellStyle name="Normal 94 3 2" xfId="17139" xr:uid="{00000000-0005-0000-0000-000086400000}"/>
    <cellStyle name="Normal 94 3 3" xfId="25622" xr:uid="{00000000-0005-0000-0000-000087400000}"/>
    <cellStyle name="Normal 94 4" xfId="17140" xr:uid="{00000000-0005-0000-0000-000088400000}"/>
    <cellStyle name="Normal 95" xfId="5022" xr:uid="{00000000-0005-0000-0000-000089400000}"/>
    <cellStyle name="Normal 95 2" xfId="9058" xr:uid="{00000000-0005-0000-0000-00008A400000}"/>
    <cellStyle name="Normal 95 2 2" xfId="17141" xr:uid="{00000000-0005-0000-0000-00008B400000}"/>
    <cellStyle name="Normal 95 2 3" xfId="17142" xr:uid="{00000000-0005-0000-0000-00008C400000}"/>
    <cellStyle name="Normal 95 3" xfId="9057" xr:uid="{00000000-0005-0000-0000-00008D400000}"/>
    <cellStyle name="Normal 95 3 2" xfId="17143" xr:uid="{00000000-0005-0000-0000-00008E400000}"/>
    <cellStyle name="Normal 95 3 3" xfId="25623" xr:uid="{00000000-0005-0000-0000-00008F400000}"/>
    <cellStyle name="Normal 95 4" xfId="17144" xr:uid="{00000000-0005-0000-0000-000090400000}"/>
    <cellStyle name="Normal 96" xfId="5023" xr:uid="{00000000-0005-0000-0000-000091400000}"/>
    <cellStyle name="Normal 96 2" xfId="9060" xr:uid="{00000000-0005-0000-0000-000092400000}"/>
    <cellStyle name="Normal 96 2 2" xfId="17145" xr:uid="{00000000-0005-0000-0000-000093400000}"/>
    <cellStyle name="Normal 96 2 3" xfId="17146" xr:uid="{00000000-0005-0000-0000-000094400000}"/>
    <cellStyle name="Normal 96 3" xfId="9059" xr:uid="{00000000-0005-0000-0000-000095400000}"/>
    <cellStyle name="Normal 96 3 2" xfId="17147" xr:uid="{00000000-0005-0000-0000-000096400000}"/>
    <cellStyle name="Normal 96 3 3" xfId="25624" xr:uid="{00000000-0005-0000-0000-000097400000}"/>
    <cellStyle name="Normal 96 4" xfId="17148" xr:uid="{00000000-0005-0000-0000-000098400000}"/>
    <cellStyle name="Normal 97" xfId="5024" xr:uid="{00000000-0005-0000-0000-000099400000}"/>
    <cellStyle name="Normal 97 2" xfId="9062" xr:uid="{00000000-0005-0000-0000-00009A400000}"/>
    <cellStyle name="Normal 97 2 2" xfId="17149" xr:uid="{00000000-0005-0000-0000-00009B400000}"/>
    <cellStyle name="Normal 97 2 3" xfId="17150" xr:uid="{00000000-0005-0000-0000-00009C400000}"/>
    <cellStyle name="Normal 97 3" xfId="9061" xr:uid="{00000000-0005-0000-0000-00009D400000}"/>
    <cellStyle name="Normal 97 3 2" xfId="17151" xr:uid="{00000000-0005-0000-0000-00009E400000}"/>
    <cellStyle name="Normal 97 3 3" xfId="25625" xr:uid="{00000000-0005-0000-0000-00009F400000}"/>
    <cellStyle name="Normal 97 4" xfId="17152" xr:uid="{00000000-0005-0000-0000-0000A0400000}"/>
    <cellStyle name="Normal 98" xfId="5025" xr:uid="{00000000-0005-0000-0000-0000A1400000}"/>
    <cellStyle name="Normal 98 2" xfId="9064" xr:uid="{00000000-0005-0000-0000-0000A2400000}"/>
    <cellStyle name="Normal 98 2 2" xfId="17153" xr:uid="{00000000-0005-0000-0000-0000A3400000}"/>
    <cellStyle name="Normal 98 2 3" xfId="17154" xr:uid="{00000000-0005-0000-0000-0000A4400000}"/>
    <cellStyle name="Normal 98 3" xfId="9063" xr:uid="{00000000-0005-0000-0000-0000A5400000}"/>
    <cellStyle name="Normal 98 3 2" xfId="17155" xr:uid="{00000000-0005-0000-0000-0000A6400000}"/>
    <cellStyle name="Normal 98 3 3" xfId="25626" xr:uid="{00000000-0005-0000-0000-0000A7400000}"/>
    <cellStyle name="Normal 98 4" xfId="17156" xr:uid="{00000000-0005-0000-0000-0000A8400000}"/>
    <cellStyle name="Normal 99" xfId="5026" xr:uid="{00000000-0005-0000-0000-0000A9400000}"/>
    <cellStyle name="Normal 99 2" xfId="9066" xr:uid="{00000000-0005-0000-0000-0000AA400000}"/>
    <cellStyle name="Normal 99 2 2" xfId="17157" xr:uid="{00000000-0005-0000-0000-0000AB400000}"/>
    <cellStyle name="Normal 99 2 3" xfId="17158" xr:uid="{00000000-0005-0000-0000-0000AC400000}"/>
    <cellStyle name="Normal 99 3" xfId="9065" xr:uid="{00000000-0005-0000-0000-0000AD400000}"/>
    <cellStyle name="Normal 99 3 2" xfId="17159" xr:uid="{00000000-0005-0000-0000-0000AE400000}"/>
    <cellStyle name="Normal 99 3 3" xfId="25627" xr:uid="{00000000-0005-0000-0000-0000AF400000}"/>
    <cellStyle name="Normal 99 4" xfId="17160" xr:uid="{00000000-0005-0000-0000-0000B0400000}"/>
    <cellStyle name="Normal_Plant Detail 07" xfId="13345" xr:uid="{00000000-0005-0000-0000-0000B1400000}"/>
    <cellStyle name="Note 10" xfId="5027" xr:uid="{00000000-0005-0000-0000-0000B2400000}"/>
    <cellStyle name="Note 10 10" xfId="9067" xr:uid="{00000000-0005-0000-0000-0000B3400000}"/>
    <cellStyle name="Note 10 10 2" xfId="21223" xr:uid="{00000000-0005-0000-0000-0000B4400000}"/>
    <cellStyle name="Note 10 11" xfId="9068" xr:uid="{00000000-0005-0000-0000-0000B5400000}"/>
    <cellStyle name="Note 10 11 2" xfId="21224" xr:uid="{00000000-0005-0000-0000-0000B6400000}"/>
    <cellStyle name="Note 10 12" xfId="9069" xr:uid="{00000000-0005-0000-0000-0000B7400000}"/>
    <cellStyle name="Note 10 12 2" xfId="21225" xr:uid="{00000000-0005-0000-0000-0000B8400000}"/>
    <cellStyle name="Note 10 13" xfId="9070" xr:uid="{00000000-0005-0000-0000-0000B9400000}"/>
    <cellStyle name="Note 10 13 2" xfId="21226" xr:uid="{00000000-0005-0000-0000-0000BA400000}"/>
    <cellStyle name="Note 10 14" xfId="9071" xr:uid="{00000000-0005-0000-0000-0000BB400000}"/>
    <cellStyle name="Note 10 14 2" xfId="21227" xr:uid="{00000000-0005-0000-0000-0000BC400000}"/>
    <cellStyle name="Note 10 15" xfId="9072" xr:uid="{00000000-0005-0000-0000-0000BD400000}"/>
    <cellStyle name="Note 10 15 2" xfId="21228" xr:uid="{00000000-0005-0000-0000-0000BE400000}"/>
    <cellStyle name="Note 10 16" xfId="9073" xr:uid="{00000000-0005-0000-0000-0000BF400000}"/>
    <cellStyle name="Note 10 16 2" xfId="21229" xr:uid="{00000000-0005-0000-0000-0000C0400000}"/>
    <cellStyle name="Note 10 17" xfId="9074" xr:uid="{00000000-0005-0000-0000-0000C1400000}"/>
    <cellStyle name="Note 10 17 2" xfId="21230" xr:uid="{00000000-0005-0000-0000-0000C2400000}"/>
    <cellStyle name="Note 10 18" xfId="9075" xr:uid="{00000000-0005-0000-0000-0000C3400000}"/>
    <cellStyle name="Note 10 18 2" xfId="21231" xr:uid="{00000000-0005-0000-0000-0000C4400000}"/>
    <cellStyle name="Note 10 19" xfId="9076" xr:uid="{00000000-0005-0000-0000-0000C5400000}"/>
    <cellStyle name="Note 10 19 2" xfId="21232" xr:uid="{00000000-0005-0000-0000-0000C6400000}"/>
    <cellStyle name="Note 10 2" xfId="5028" xr:uid="{00000000-0005-0000-0000-0000C7400000}"/>
    <cellStyle name="Note 10 2 2" xfId="9077" xr:uid="{00000000-0005-0000-0000-0000C8400000}"/>
    <cellStyle name="Note 10 2 2 2" xfId="21233" xr:uid="{00000000-0005-0000-0000-0000C9400000}"/>
    <cellStyle name="Note 10 2 3" xfId="13118" xr:uid="{00000000-0005-0000-0000-0000CA400000}"/>
    <cellStyle name="Note 10 20" xfId="9078" xr:uid="{00000000-0005-0000-0000-0000CB400000}"/>
    <cellStyle name="Note 10 20 2" xfId="21234" xr:uid="{00000000-0005-0000-0000-0000CC400000}"/>
    <cellStyle name="Note 10 21" xfId="9079" xr:uid="{00000000-0005-0000-0000-0000CD400000}"/>
    <cellStyle name="Note 10 21 2" xfId="21235" xr:uid="{00000000-0005-0000-0000-0000CE400000}"/>
    <cellStyle name="Note 10 22" xfId="9080" xr:uid="{00000000-0005-0000-0000-0000CF400000}"/>
    <cellStyle name="Note 10 22 2" xfId="21236" xr:uid="{00000000-0005-0000-0000-0000D0400000}"/>
    <cellStyle name="Note 10 23" xfId="9081" xr:uid="{00000000-0005-0000-0000-0000D1400000}"/>
    <cellStyle name="Note 10 23 2" xfId="21237" xr:uid="{00000000-0005-0000-0000-0000D2400000}"/>
    <cellStyle name="Note 10 24" xfId="9082" xr:uid="{00000000-0005-0000-0000-0000D3400000}"/>
    <cellStyle name="Note 10 24 2" xfId="21238" xr:uid="{00000000-0005-0000-0000-0000D4400000}"/>
    <cellStyle name="Note 10 25" xfId="9083" xr:uid="{00000000-0005-0000-0000-0000D5400000}"/>
    <cellStyle name="Note 10 25 2" xfId="21239" xr:uid="{00000000-0005-0000-0000-0000D6400000}"/>
    <cellStyle name="Note 10 26" xfId="9084" xr:uid="{00000000-0005-0000-0000-0000D7400000}"/>
    <cellStyle name="Note 10 26 2" xfId="21240" xr:uid="{00000000-0005-0000-0000-0000D8400000}"/>
    <cellStyle name="Note 10 27" xfId="9085" xr:uid="{00000000-0005-0000-0000-0000D9400000}"/>
    <cellStyle name="Note 10 27 2" xfId="21241" xr:uid="{00000000-0005-0000-0000-0000DA400000}"/>
    <cellStyle name="Note 10 28" xfId="9086" xr:uid="{00000000-0005-0000-0000-0000DB400000}"/>
    <cellStyle name="Note 10 28 2" xfId="21242" xr:uid="{00000000-0005-0000-0000-0000DC400000}"/>
    <cellStyle name="Note 10 29" xfId="9087" xr:uid="{00000000-0005-0000-0000-0000DD400000}"/>
    <cellStyle name="Note 10 29 2" xfId="21243" xr:uid="{00000000-0005-0000-0000-0000DE400000}"/>
    <cellStyle name="Note 10 3" xfId="5029" xr:uid="{00000000-0005-0000-0000-0000DF400000}"/>
    <cellStyle name="Note 10 3 2" xfId="9088" xr:uid="{00000000-0005-0000-0000-0000E0400000}"/>
    <cellStyle name="Note 10 3 2 2" xfId="21244" xr:uid="{00000000-0005-0000-0000-0000E1400000}"/>
    <cellStyle name="Note 10 30" xfId="9089" xr:uid="{00000000-0005-0000-0000-0000E2400000}"/>
    <cellStyle name="Note 10 30 2" xfId="21245" xr:uid="{00000000-0005-0000-0000-0000E3400000}"/>
    <cellStyle name="Note 10 31" xfId="9090" xr:uid="{00000000-0005-0000-0000-0000E4400000}"/>
    <cellStyle name="Note 10 31 2" xfId="21246" xr:uid="{00000000-0005-0000-0000-0000E5400000}"/>
    <cellStyle name="Note 10 32" xfId="9091" xr:uid="{00000000-0005-0000-0000-0000E6400000}"/>
    <cellStyle name="Note 10 32 2" xfId="21247" xr:uid="{00000000-0005-0000-0000-0000E7400000}"/>
    <cellStyle name="Note 10 33" xfId="9092" xr:uid="{00000000-0005-0000-0000-0000E8400000}"/>
    <cellStyle name="Note 10 33 2" xfId="21248" xr:uid="{00000000-0005-0000-0000-0000E9400000}"/>
    <cellStyle name="Note 10 34" xfId="9093" xr:uid="{00000000-0005-0000-0000-0000EA400000}"/>
    <cellStyle name="Note 10 34 2" xfId="21249" xr:uid="{00000000-0005-0000-0000-0000EB400000}"/>
    <cellStyle name="Note 10 35" xfId="9094" xr:uid="{00000000-0005-0000-0000-0000EC400000}"/>
    <cellStyle name="Note 10 35 2" xfId="21250" xr:uid="{00000000-0005-0000-0000-0000ED400000}"/>
    <cellStyle name="Note 10 36" xfId="9095" xr:uid="{00000000-0005-0000-0000-0000EE400000}"/>
    <cellStyle name="Note 10 36 2" xfId="21251" xr:uid="{00000000-0005-0000-0000-0000EF400000}"/>
    <cellStyle name="Note 10 37" xfId="9096" xr:uid="{00000000-0005-0000-0000-0000F0400000}"/>
    <cellStyle name="Note 10 37 2" xfId="21252" xr:uid="{00000000-0005-0000-0000-0000F1400000}"/>
    <cellStyle name="Note 10 38" xfId="9097" xr:uid="{00000000-0005-0000-0000-0000F2400000}"/>
    <cellStyle name="Note 10 38 2" xfId="21253" xr:uid="{00000000-0005-0000-0000-0000F3400000}"/>
    <cellStyle name="Note 10 39" xfId="9098" xr:uid="{00000000-0005-0000-0000-0000F4400000}"/>
    <cellStyle name="Note 10 39 2" xfId="21254" xr:uid="{00000000-0005-0000-0000-0000F5400000}"/>
    <cellStyle name="Note 10 4" xfId="5030" xr:uid="{00000000-0005-0000-0000-0000F6400000}"/>
    <cellStyle name="Note 10 4 2" xfId="9099" xr:uid="{00000000-0005-0000-0000-0000F7400000}"/>
    <cellStyle name="Note 10 4 2 2" xfId="21255" xr:uid="{00000000-0005-0000-0000-0000F8400000}"/>
    <cellStyle name="Note 10 40" xfId="9100" xr:uid="{00000000-0005-0000-0000-0000F9400000}"/>
    <cellStyle name="Note 10 40 2" xfId="21256" xr:uid="{00000000-0005-0000-0000-0000FA400000}"/>
    <cellStyle name="Note 10 41" xfId="9101" xr:uid="{00000000-0005-0000-0000-0000FB400000}"/>
    <cellStyle name="Note 10 41 2" xfId="21257" xr:uid="{00000000-0005-0000-0000-0000FC400000}"/>
    <cellStyle name="Note 10 42" xfId="9102" xr:uid="{00000000-0005-0000-0000-0000FD400000}"/>
    <cellStyle name="Note 10 42 2" xfId="21258" xr:uid="{00000000-0005-0000-0000-0000FE400000}"/>
    <cellStyle name="Note 10 43" xfId="9103" xr:uid="{00000000-0005-0000-0000-0000FF400000}"/>
    <cellStyle name="Note 10 43 2" xfId="21259" xr:uid="{00000000-0005-0000-0000-000000410000}"/>
    <cellStyle name="Note 10 44" xfId="9104" xr:uid="{00000000-0005-0000-0000-000001410000}"/>
    <cellStyle name="Note 10 44 2" xfId="21260" xr:uid="{00000000-0005-0000-0000-000002410000}"/>
    <cellStyle name="Note 10 45" xfId="9105" xr:uid="{00000000-0005-0000-0000-000003410000}"/>
    <cellStyle name="Note 10 45 2" xfId="21261" xr:uid="{00000000-0005-0000-0000-000004410000}"/>
    <cellStyle name="Note 10 46" xfId="9106" xr:uid="{00000000-0005-0000-0000-000005410000}"/>
    <cellStyle name="Note 10 46 2" xfId="21262" xr:uid="{00000000-0005-0000-0000-000006410000}"/>
    <cellStyle name="Note 10 47" xfId="9107" xr:uid="{00000000-0005-0000-0000-000007410000}"/>
    <cellStyle name="Note 10 47 2" xfId="21263" xr:uid="{00000000-0005-0000-0000-000008410000}"/>
    <cellStyle name="Note 10 48" xfId="9108" xr:uid="{00000000-0005-0000-0000-000009410000}"/>
    <cellStyle name="Note 10 48 2" xfId="21264" xr:uid="{00000000-0005-0000-0000-00000A410000}"/>
    <cellStyle name="Note 10 49" xfId="9109" xr:uid="{00000000-0005-0000-0000-00000B410000}"/>
    <cellStyle name="Note 10 49 2" xfId="21265" xr:uid="{00000000-0005-0000-0000-00000C410000}"/>
    <cellStyle name="Note 10 5" xfId="5031" xr:uid="{00000000-0005-0000-0000-00000D410000}"/>
    <cellStyle name="Note 10 5 2" xfId="9110" xr:uid="{00000000-0005-0000-0000-00000E410000}"/>
    <cellStyle name="Note 10 5 2 2" xfId="21266" xr:uid="{00000000-0005-0000-0000-00000F410000}"/>
    <cellStyle name="Note 10 50" xfId="9111" xr:uid="{00000000-0005-0000-0000-000010410000}"/>
    <cellStyle name="Note 10 50 2" xfId="21267" xr:uid="{00000000-0005-0000-0000-000011410000}"/>
    <cellStyle name="Note 10 51" xfId="9112" xr:uid="{00000000-0005-0000-0000-000012410000}"/>
    <cellStyle name="Note 10 51 2" xfId="21268" xr:uid="{00000000-0005-0000-0000-000013410000}"/>
    <cellStyle name="Note 10 52" xfId="9113" xr:uid="{00000000-0005-0000-0000-000014410000}"/>
    <cellStyle name="Note 10 52 2" xfId="21269" xr:uid="{00000000-0005-0000-0000-000015410000}"/>
    <cellStyle name="Note 10 53" xfId="9114" xr:uid="{00000000-0005-0000-0000-000016410000}"/>
    <cellStyle name="Note 10 53 2" xfId="21270" xr:uid="{00000000-0005-0000-0000-000017410000}"/>
    <cellStyle name="Note 10 54" xfId="9115" xr:uid="{00000000-0005-0000-0000-000018410000}"/>
    <cellStyle name="Note 10 54 2" xfId="21271" xr:uid="{00000000-0005-0000-0000-000019410000}"/>
    <cellStyle name="Note 10 55" xfId="9116" xr:uid="{00000000-0005-0000-0000-00001A410000}"/>
    <cellStyle name="Note 10 55 2" xfId="21272" xr:uid="{00000000-0005-0000-0000-00001B410000}"/>
    <cellStyle name="Note 10 56" xfId="9117" xr:uid="{00000000-0005-0000-0000-00001C410000}"/>
    <cellStyle name="Note 10 56 2" xfId="21273" xr:uid="{00000000-0005-0000-0000-00001D410000}"/>
    <cellStyle name="Note 10 57" xfId="9118" xr:uid="{00000000-0005-0000-0000-00001E410000}"/>
    <cellStyle name="Note 10 57 2" xfId="21274" xr:uid="{00000000-0005-0000-0000-00001F410000}"/>
    <cellStyle name="Note 10 58" xfId="9119" xr:uid="{00000000-0005-0000-0000-000020410000}"/>
    <cellStyle name="Note 10 58 2" xfId="21275" xr:uid="{00000000-0005-0000-0000-000021410000}"/>
    <cellStyle name="Note 10 59" xfId="9120" xr:uid="{00000000-0005-0000-0000-000022410000}"/>
    <cellStyle name="Note 10 59 2" xfId="21276" xr:uid="{00000000-0005-0000-0000-000023410000}"/>
    <cellStyle name="Note 10 6" xfId="9121" xr:uid="{00000000-0005-0000-0000-000024410000}"/>
    <cellStyle name="Note 10 6 2" xfId="14215" xr:uid="{00000000-0005-0000-0000-000025410000}"/>
    <cellStyle name="Note 10 6 3" xfId="21277" xr:uid="{00000000-0005-0000-0000-000026410000}"/>
    <cellStyle name="Note 10 60" xfId="9122" xr:uid="{00000000-0005-0000-0000-000027410000}"/>
    <cellStyle name="Note 10 60 2" xfId="21278" xr:uid="{00000000-0005-0000-0000-000028410000}"/>
    <cellStyle name="Note 10 61" xfId="9123" xr:uid="{00000000-0005-0000-0000-000029410000}"/>
    <cellStyle name="Note 10 61 2" xfId="21279" xr:uid="{00000000-0005-0000-0000-00002A410000}"/>
    <cellStyle name="Note 10 62" xfId="9124" xr:uid="{00000000-0005-0000-0000-00002B410000}"/>
    <cellStyle name="Note 10 62 2" xfId="21280" xr:uid="{00000000-0005-0000-0000-00002C410000}"/>
    <cellStyle name="Note 10 63" xfId="9125" xr:uid="{00000000-0005-0000-0000-00002D410000}"/>
    <cellStyle name="Note 10 63 2" xfId="21281" xr:uid="{00000000-0005-0000-0000-00002E410000}"/>
    <cellStyle name="Note 10 64" xfId="9126" xr:uid="{00000000-0005-0000-0000-00002F410000}"/>
    <cellStyle name="Note 10 64 2" xfId="21282" xr:uid="{00000000-0005-0000-0000-000030410000}"/>
    <cellStyle name="Note 10 65" xfId="9127" xr:uid="{00000000-0005-0000-0000-000031410000}"/>
    <cellStyle name="Note 10 65 2" xfId="21283" xr:uid="{00000000-0005-0000-0000-000032410000}"/>
    <cellStyle name="Note 10 66" xfId="9128" xr:uid="{00000000-0005-0000-0000-000033410000}"/>
    <cellStyle name="Note 10 66 2" xfId="21284" xr:uid="{00000000-0005-0000-0000-000034410000}"/>
    <cellStyle name="Note 10 67" xfId="6076" xr:uid="{00000000-0005-0000-0000-000035410000}"/>
    <cellStyle name="Note 10 67 2" xfId="18828" xr:uid="{00000000-0005-0000-0000-000036410000}"/>
    <cellStyle name="Note 10 68" xfId="13117" xr:uid="{00000000-0005-0000-0000-000037410000}"/>
    <cellStyle name="Note 10 69" xfId="13628" xr:uid="{00000000-0005-0000-0000-000038410000}"/>
    <cellStyle name="Note 10 7" xfId="9129" xr:uid="{00000000-0005-0000-0000-000039410000}"/>
    <cellStyle name="Note 10 7 2" xfId="21285" xr:uid="{00000000-0005-0000-0000-00003A410000}"/>
    <cellStyle name="Note 10 70" xfId="14214" xr:uid="{00000000-0005-0000-0000-00003B410000}"/>
    <cellStyle name="Note 10 8" xfId="9130" xr:uid="{00000000-0005-0000-0000-00003C410000}"/>
    <cellStyle name="Note 10 8 2" xfId="21286" xr:uid="{00000000-0005-0000-0000-00003D410000}"/>
    <cellStyle name="Note 10 9" xfId="9131" xr:uid="{00000000-0005-0000-0000-00003E410000}"/>
    <cellStyle name="Note 10 9 2" xfId="21287" xr:uid="{00000000-0005-0000-0000-00003F410000}"/>
    <cellStyle name="Note 11" xfId="5032" xr:uid="{00000000-0005-0000-0000-000040410000}"/>
    <cellStyle name="Note 11 10" xfId="9132" xr:uid="{00000000-0005-0000-0000-000041410000}"/>
    <cellStyle name="Note 11 10 2" xfId="21288" xr:uid="{00000000-0005-0000-0000-000042410000}"/>
    <cellStyle name="Note 11 11" xfId="9133" xr:uid="{00000000-0005-0000-0000-000043410000}"/>
    <cellStyle name="Note 11 11 2" xfId="21289" xr:uid="{00000000-0005-0000-0000-000044410000}"/>
    <cellStyle name="Note 11 12" xfId="9134" xr:uid="{00000000-0005-0000-0000-000045410000}"/>
    <cellStyle name="Note 11 12 2" xfId="21290" xr:uid="{00000000-0005-0000-0000-000046410000}"/>
    <cellStyle name="Note 11 13" xfId="9135" xr:uid="{00000000-0005-0000-0000-000047410000}"/>
    <cellStyle name="Note 11 13 2" xfId="21291" xr:uid="{00000000-0005-0000-0000-000048410000}"/>
    <cellStyle name="Note 11 14" xfId="9136" xr:uid="{00000000-0005-0000-0000-000049410000}"/>
    <cellStyle name="Note 11 14 2" xfId="21292" xr:uid="{00000000-0005-0000-0000-00004A410000}"/>
    <cellStyle name="Note 11 15" xfId="9137" xr:uid="{00000000-0005-0000-0000-00004B410000}"/>
    <cellStyle name="Note 11 15 2" xfId="21293" xr:uid="{00000000-0005-0000-0000-00004C410000}"/>
    <cellStyle name="Note 11 16" xfId="9138" xr:uid="{00000000-0005-0000-0000-00004D410000}"/>
    <cellStyle name="Note 11 16 2" xfId="21294" xr:uid="{00000000-0005-0000-0000-00004E410000}"/>
    <cellStyle name="Note 11 17" xfId="9139" xr:uid="{00000000-0005-0000-0000-00004F410000}"/>
    <cellStyle name="Note 11 17 2" xfId="21295" xr:uid="{00000000-0005-0000-0000-000050410000}"/>
    <cellStyle name="Note 11 18" xfId="9140" xr:uid="{00000000-0005-0000-0000-000051410000}"/>
    <cellStyle name="Note 11 18 2" xfId="21296" xr:uid="{00000000-0005-0000-0000-000052410000}"/>
    <cellStyle name="Note 11 19" xfId="9141" xr:uid="{00000000-0005-0000-0000-000053410000}"/>
    <cellStyle name="Note 11 19 2" xfId="21297" xr:uid="{00000000-0005-0000-0000-000054410000}"/>
    <cellStyle name="Note 11 2" xfId="5033" xr:uid="{00000000-0005-0000-0000-000055410000}"/>
    <cellStyle name="Note 11 2 2" xfId="9142" xr:uid="{00000000-0005-0000-0000-000056410000}"/>
    <cellStyle name="Note 11 2 2 2" xfId="21298" xr:uid="{00000000-0005-0000-0000-000057410000}"/>
    <cellStyle name="Note 11 2 3" xfId="13120" xr:uid="{00000000-0005-0000-0000-000058410000}"/>
    <cellStyle name="Note 11 20" xfId="9143" xr:uid="{00000000-0005-0000-0000-000059410000}"/>
    <cellStyle name="Note 11 20 2" xfId="21299" xr:uid="{00000000-0005-0000-0000-00005A410000}"/>
    <cellStyle name="Note 11 21" xfId="9144" xr:uid="{00000000-0005-0000-0000-00005B410000}"/>
    <cellStyle name="Note 11 21 2" xfId="21300" xr:uid="{00000000-0005-0000-0000-00005C410000}"/>
    <cellStyle name="Note 11 22" xfId="9145" xr:uid="{00000000-0005-0000-0000-00005D410000}"/>
    <cellStyle name="Note 11 22 2" xfId="21301" xr:uid="{00000000-0005-0000-0000-00005E410000}"/>
    <cellStyle name="Note 11 23" xfId="9146" xr:uid="{00000000-0005-0000-0000-00005F410000}"/>
    <cellStyle name="Note 11 23 2" xfId="21302" xr:uid="{00000000-0005-0000-0000-000060410000}"/>
    <cellStyle name="Note 11 24" xfId="9147" xr:uid="{00000000-0005-0000-0000-000061410000}"/>
    <cellStyle name="Note 11 24 2" xfId="21303" xr:uid="{00000000-0005-0000-0000-000062410000}"/>
    <cellStyle name="Note 11 25" xfId="9148" xr:uid="{00000000-0005-0000-0000-000063410000}"/>
    <cellStyle name="Note 11 25 2" xfId="21304" xr:uid="{00000000-0005-0000-0000-000064410000}"/>
    <cellStyle name="Note 11 26" xfId="9149" xr:uid="{00000000-0005-0000-0000-000065410000}"/>
    <cellStyle name="Note 11 26 2" xfId="21305" xr:uid="{00000000-0005-0000-0000-000066410000}"/>
    <cellStyle name="Note 11 27" xfId="9150" xr:uid="{00000000-0005-0000-0000-000067410000}"/>
    <cellStyle name="Note 11 27 2" xfId="21306" xr:uid="{00000000-0005-0000-0000-000068410000}"/>
    <cellStyle name="Note 11 28" xfId="9151" xr:uid="{00000000-0005-0000-0000-000069410000}"/>
    <cellStyle name="Note 11 28 2" xfId="21307" xr:uid="{00000000-0005-0000-0000-00006A410000}"/>
    <cellStyle name="Note 11 29" xfId="9152" xr:uid="{00000000-0005-0000-0000-00006B410000}"/>
    <cellStyle name="Note 11 29 2" xfId="21308" xr:uid="{00000000-0005-0000-0000-00006C410000}"/>
    <cellStyle name="Note 11 3" xfId="5034" xr:uid="{00000000-0005-0000-0000-00006D410000}"/>
    <cellStyle name="Note 11 3 2" xfId="9153" xr:uid="{00000000-0005-0000-0000-00006E410000}"/>
    <cellStyle name="Note 11 3 2 2" xfId="21309" xr:uid="{00000000-0005-0000-0000-00006F410000}"/>
    <cellStyle name="Note 11 30" xfId="9154" xr:uid="{00000000-0005-0000-0000-000070410000}"/>
    <cellStyle name="Note 11 30 2" xfId="21310" xr:uid="{00000000-0005-0000-0000-000071410000}"/>
    <cellStyle name="Note 11 31" xfId="9155" xr:uid="{00000000-0005-0000-0000-000072410000}"/>
    <cellStyle name="Note 11 31 2" xfId="21311" xr:uid="{00000000-0005-0000-0000-000073410000}"/>
    <cellStyle name="Note 11 32" xfId="9156" xr:uid="{00000000-0005-0000-0000-000074410000}"/>
    <cellStyle name="Note 11 32 2" xfId="21312" xr:uid="{00000000-0005-0000-0000-000075410000}"/>
    <cellStyle name="Note 11 33" xfId="9157" xr:uid="{00000000-0005-0000-0000-000076410000}"/>
    <cellStyle name="Note 11 33 2" xfId="21313" xr:uid="{00000000-0005-0000-0000-000077410000}"/>
    <cellStyle name="Note 11 34" xfId="9158" xr:uid="{00000000-0005-0000-0000-000078410000}"/>
    <cellStyle name="Note 11 34 2" xfId="21314" xr:uid="{00000000-0005-0000-0000-000079410000}"/>
    <cellStyle name="Note 11 35" xfId="9159" xr:uid="{00000000-0005-0000-0000-00007A410000}"/>
    <cellStyle name="Note 11 35 2" xfId="21315" xr:uid="{00000000-0005-0000-0000-00007B410000}"/>
    <cellStyle name="Note 11 36" xfId="9160" xr:uid="{00000000-0005-0000-0000-00007C410000}"/>
    <cellStyle name="Note 11 36 2" xfId="21316" xr:uid="{00000000-0005-0000-0000-00007D410000}"/>
    <cellStyle name="Note 11 37" xfId="9161" xr:uid="{00000000-0005-0000-0000-00007E410000}"/>
    <cellStyle name="Note 11 37 2" xfId="21317" xr:uid="{00000000-0005-0000-0000-00007F410000}"/>
    <cellStyle name="Note 11 38" xfId="9162" xr:uid="{00000000-0005-0000-0000-000080410000}"/>
    <cellStyle name="Note 11 38 2" xfId="21318" xr:uid="{00000000-0005-0000-0000-000081410000}"/>
    <cellStyle name="Note 11 39" xfId="9163" xr:uid="{00000000-0005-0000-0000-000082410000}"/>
    <cellStyle name="Note 11 39 2" xfId="21319" xr:uid="{00000000-0005-0000-0000-000083410000}"/>
    <cellStyle name="Note 11 4" xfId="5035" xr:uid="{00000000-0005-0000-0000-000084410000}"/>
    <cellStyle name="Note 11 4 2" xfId="9164" xr:uid="{00000000-0005-0000-0000-000085410000}"/>
    <cellStyle name="Note 11 4 2 2" xfId="21320" xr:uid="{00000000-0005-0000-0000-000086410000}"/>
    <cellStyle name="Note 11 40" xfId="9165" xr:uid="{00000000-0005-0000-0000-000087410000}"/>
    <cellStyle name="Note 11 40 2" xfId="21321" xr:uid="{00000000-0005-0000-0000-000088410000}"/>
    <cellStyle name="Note 11 41" xfId="9166" xr:uid="{00000000-0005-0000-0000-000089410000}"/>
    <cellStyle name="Note 11 41 2" xfId="21322" xr:uid="{00000000-0005-0000-0000-00008A410000}"/>
    <cellStyle name="Note 11 42" xfId="9167" xr:uid="{00000000-0005-0000-0000-00008B410000}"/>
    <cellStyle name="Note 11 42 2" xfId="21323" xr:uid="{00000000-0005-0000-0000-00008C410000}"/>
    <cellStyle name="Note 11 43" xfId="9168" xr:uid="{00000000-0005-0000-0000-00008D410000}"/>
    <cellStyle name="Note 11 43 2" xfId="21324" xr:uid="{00000000-0005-0000-0000-00008E410000}"/>
    <cellStyle name="Note 11 44" xfId="9169" xr:uid="{00000000-0005-0000-0000-00008F410000}"/>
    <cellStyle name="Note 11 44 2" xfId="21325" xr:uid="{00000000-0005-0000-0000-000090410000}"/>
    <cellStyle name="Note 11 45" xfId="9170" xr:uid="{00000000-0005-0000-0000-000091410000}"/>
    <cellStyle name="Note 11 45 2" xfId="21326" xr:uid="{00000000-0005-0000-0000-000092410000}"/>
    <cellStyle name="Note 11 46" xfId="9171" xr:uid="{00000000-0005-0000-0000-000093410000}"/>
    <cellStyle name="Note 11 46 2" xfId="21327" xr:uid="{00000000-0005-0000-0000-000094410000}"/>
    <cellStyle name="Note 11 47" xfId="9172" xr:uid="{00000000-0005-0000-0000-000095410000}"/>
    <cellStyle name="Note 11 47 2" xfId="21328" xr:uid="{00000000-0005-0000-0000-000096410000}"/>
    <cellStyle name="Note 11 48" xfId="9173" xr:uid="{00000000-0005-0000-0000-000097410000}"/>
    <cellStyle name="Note 11 48 2" xfId="21329" xr:uid="{00000000-0005-0000-0000-000098410000}"/>
    <cellStyle name="Note 11 49" xfId="9174" xr:uid="{00000000-0005-0000-0000-000099410000}"/>
    <cellStyle name="Note 11 49 2" xfId="21330" xr:uid="{00000000-0005-0000-0000-00009A410000}"/>
    <cellStyle name="Note 11 5" xfId="5036" xr:uid="{00000000-0005-0000-0000-00009B410000}"/>
    <cellStyle name="Note 11 5 2" xfId="9175" xr:uid="{00000000-0005-0000-0000-00009C410000}"/>
    <cellStyle name="Note 11 5 2 2" xfId="21331" xr:uid="{00000000-0005-0000-0000-00009D410000}"/>
    <cellStyle name="Note 11 50" xfId="9176" xr:uid="{00000000-0005-0000-0000-00009E410000}"/>
    <cellStyle name="Note 11 50 2" xfId="21332" xr:uid="{00000000-0005-0000-0000-00009F410000}"/>
    <cellStyle name="Note 11 51" xfId="9177" xr:uid="{00000000-0005-0000-0000-0000A0410000}"/>
    <cellStyle name="Note 11 51 2" xfId="21333" xr:uid="{00000000-0005-0000-0000-0000A1410000}"/>
    <cellStyle name="Note 11 52" xfId="9178" xr:uid="{00000000-0005-0000-0000-0000A2410000}"/>
    <cellStyle name="Note 11 52 2" xfId="21334" xr:uid="{00000000-0005-0000-0000-0000A3410000}"/>
    <cellStyle name="Note 11 53" xfId="9179" xr:uid="{00000000-0005-0000-0000-0000A4410000}"/>
    <cellStyle name="Note 11 53 2" xfId="21335" xr:uid="{00000000-0005-0000-0000-0000A5410000}"/>
    <cellStyle name="Note 11 54" xfId="9180" xr:uid="{00000000-0005-0000-0000-0000A6410000}"/>
    <cellStyle name="Note 11 54 2" xfId="21336" xr:uid="{00000000-0005-0000-0000-0000A7410000}"/>
    <cellStyle name="Note 11 55" xfId="9181" xr:uid="{00000000-0005-0000-0000-0000A8410000}"/>
    <cellStyle name="Note 11 55 2" xfId="21337" xr:uid="{00000000-0005-0000-0000-0000A9410000}"/>
    <cellStyle name="Note 11 56" xfId="9182" xr:uid="{00000000-0005-0000-0000-0000AA410000}"/>
    <cellStyle name="Note 11 56 2" xfId="21338" xr:uid="{00000000-0005-0000-0000-0000AB410000}"/>
    <cellStyle name="Note 11 57" xfId="9183" xr:uid="{00000000-0005-0000-0000-0000AC410000}"/>
    <cellStyle name="Note 11 57 2" xfId="21339" xr:uid="{00000000-0005-0000-0000-0000AD410000}"/>
    <cellStyle name="Note 11 58" xfId="9184" xr:uid="{00000000-0005-0000-0000-0000AE410000}"/>
    <cellStyle name="Note 11 58 2" xfId="21340" xr:uid="{00000000-0005-0000-0000-0000AF410000}"/>
    <cellStyle name="Note 11 59" xfId="9185" xr:uid="{00000000-0005-0000-0000-0000B0410000}"/>
    <cellStyle name="Note 11 59 2" xfId="21341" xr:uid="{00000000-0005-0000-0000-0000B1410000}"/>
    <cellStyle name="Note 11 6" xfId="9186" xr:uid="{00000000-0005-0000-0000-0000B2410000}"/>
    <cellStyle name="Note 11 6 2" xfId="14217" xr:uid="{00000000-0005-0000-0000-0000B3410000}"/>
    <cellStyle name="Note 11 6 3" xfId="21342" xr:uid="{00000000-0005-0000-0000-0000B4410000}"/>
    <cellStyle name="Note 11 60" xfId="9187" xr:uid="{00000000-0005-0000-0000-0000B5410000}"/>
    <cellStyle name="Note 11 60 2" xfId="21343" xr:uid="{00000000-0005-0000-0000-0000B6410000}"/>
    <cellStyle name="Note 11 61" xfId="9188" xr:uid="{00000000-0005-0000-0000-0000B7410000}"/>
    <cellStyle name="Note 11 61 2" xfId="21344" xr:uid="{00000000-0005-0000-0000-0000B8410000}"/>
    <cellStyle name="Note 11 62" xfId="9189" xr:uid="{00000000-0005-0000-0000-0000B9410000}"/>
    <cellStyle name="Note 11 62 2" xfId="21345" xr:uid="{00000000-0005-0000-0000-0000BA410000}"/>
    <cellStyle name="Note 11 63" xfId="9190" xr:uid="{00000000-0005-0000-0000-0000BB410000}"/>
    <cellStyle name="Note 11 63 2" xfId="21346" xr:uid="{00000000-0005-0000-0000-0000BC410000}"/>
    <cellStyle name="Note 11 64" xfId="9191" xr:uid="{00000000-0005-0000-0000-0000BD410000}"/>
    <cellStyle name="Note 11 64 2" xfId="21347" xr:uid="{00000000-0005-0000-0000-0000BE410000}"/>
    <cellStyle name="Note 11 65" xfId="9192" xr:uid="{00000000-0005-0000-0000-0000BF410000}"/>
    <cellStyle name="Note 11 65 2" xfId="21348" xr:uid="{00000000-0005-0000-0000-0000C0410000}"/>
    <cellStyle name="Note 11 66" xfId="9193" xr:uid="{00000000-0005-0000-0000-0000C1410000}"/>
    <cellStyle name="Note 11 66 2" xfId="21349" xr:uid="{00000000-0005-0000-0000-0000C2410000}"/>
    <cellStyle name="Note 11 67" xfId="6077" xr:uid="{00000000-0005-0000-0000-0000C3410000}"/>
    <cellStyle name="Note 11 67 2" xfId="18829" xr:uid="{00000000-0005-0000-0000-0000C4410000}"/>
    <cellStyle name="Note 11 68" xfId="13119" xr:uid="{00000000-0005-0000-0000-0000C5410000}"/>
    <cellStyle name="Note 11 69" xfId="13629" xr:uid="{00000000-0005-0000-0000-0000C6410000}"/>
    <cellStyle name="Note 11 7" xfId="9194" xr:uid="{00000000-0005-0000-0000-0000C7410000}"/>
    <cellStyle name="Note 11 7 2" xfId="21350" xr:uid="{00000000-0005-0000-0000-0000C8410000}"/>
    <cellStyle name="Note 11 70" xfId="14216" xr:uid="{00000000-0005-0000-0000-0000C9410000}"/>
    <cellStyle name="Note 11 8" xfId="9195" xr:uid="{00000000-0005-0000-0000-0000CA410000}"/>
    <cellStyle name="Note 11 8 2" xfId="21351" xr:uid="{00000000-0005-0000-0000-0000CB410000}"/>
    <cellStyle name="Note 11 9" xfId="9196" xr:uid="{00000000-0005-0000-0000-0000CC410000}"/>
    <cellStyle name="Note 11 9 2" xfId="21352" xr:uid="{00000000-0005-0000-0000-0000CD410000}"/>
    <cellStyle name="Note 12" xfId="5037" xr:uid="{00000000-0005-0000-0000-0000CE410000}"/>
    <cellStyle name="Note 12 10" xfId="9197" xr:uid="{00000000-0005-0000-0000-0000CF410000}"/>
    <cellStyle name="Note 12 10 2" xfId="21353" xr:uid="{00000000-0005-0000-0000-0000D0410000}"/>
    <cellStyle name="Note 12 11" xfId="9198" xr:uid="{00000000-0005-0000-0000-0000D1410000}"/>
    <cellStyle name="Note 12 11 2" xfId="21354" xr:uid="{00000000-0005-0000-0000-0000D2410000}"/>
    <cellStyle name="Note 12 12" xfId="9199" xr:uid="{00000000-0005-0000-0000-0000D3410000}"/>
    <cellStyle name="Note 12 12 2" xfId="21355" xr:uid="{00000000-0005-0000-0000-0000D4410000}"/>
    <cellStyle name="Note 12 13" xfId="9200" xr:uid="{00000000-0005-0000-0000-0000D5410000}"/>
    <cellStyle name="Note 12 13 2" xfId="21356" xr:uid="{00000000-0005-0000-0000-0000D6410000}"/>
    <cellStyle name="Note 12 14" xfId="9201" xr:uid="{00000000-0005-0000-0000-0000D7410000}"/>
    <cellStyle name="Note 12 14 2" xfId="21357" xr:uid="{00000000-0005-0000-0000-0000D8410000}"/>
    <cellStyle name="Note 12 15" xfId="9202" xr:uid="{00000000-0005-0000-0000-0000D9410000}"/>
    <cellStyle name="Note 12 15 2" xfId="21358" xr:uid="{00000000-0005-0000-0000-0000DA410000}"/>
    <cellStyle name="Note 12 16" xfId="9203" xr:uid="{00000000-0005-0000-0000-0000DB410000}"/>
    <cellStyle name="Note 12 16 2" xfId="21359" xr:uid="{00000000-0005-0000-0000-0000DC410000}"/>
    <cellStyle name="Note 12 17" xfId="9204" xr:uid="{00000000-0005-0000-0000-0000DD410000}"/>
    <cellStyle name="Note 12 17 2" xfId="21360" xr:uid="{00000000-0005-0000-0000-0000DE410000}"/>
    <cellStyle name="Note 12 18" xfId="9205" xr:uid="{00000000-0005-0000-0000-0000DF410000}"/>
    <cellStyle name="Note 12 18 2" xfId="21361" xr:uid="{00000000-0005-0000-0000-0000E0410000}"/>
    <cellStyle name="Note 12 19" xfId="9206" xr:uid="{00000000-0005-0000-0000-0000E1410000}"/>
    <cellStyle name="Note 12 19 2" xfId="21362" xr:uid="{00000000-0005-0000-0000-0000E2410000}"/>
    <cellStyle name="Note 12 2" xfId="5038" xr:uid="{00000000-0005-0000-0000-0000E3410000}"/>
    <cellStyle name="Note 12 2 2" xfId="9207" xr:uid="{00000000-0005-0000-0000-0000E4410000}"/>
    <cellStyle name="Note 12 2 2 2" xfId="21363" xr:uid="{00000000-0005-0000-0000-0000E5410000}"/>
    <cellStyle name="Note 12 2 3" xfId="13122" xr:uid="{00000000-0005-0000-0000-0000E6410000}"/>
    <cellStyle name="Note 12 20" xfId="9208" xr:uid="{00000000-0005-0000-0000-0000E7410000}"/>
    <cellStyle name="Note 12 20 2" xfId="21364" xr:uid="{00000000-0005-0000-0000-0000E8410000}"/>
    <cellStyle name="Note 12 21" xfId="9209" xr:uid="{00000000-0005-0000-0000-0000E9410000}"/>
    <cellStyle name="Note 12 21 2" xfId="21365" xr:uid="{00000000-0005-0000-0000-0000EA410000}"/>
    <cellStyle name="Note 12 22" xfId="9210" xr:uid="{00000000-0005-0000-0000-0000EB410000}"/>
    <cellStyle name="Note 12 22 2" xfId="21366" xr:uid="{00000000-0005-0000-0000-0000EC410000}"/>
    <cellStyle name="Note 12 23" xfId="9211" xr:uid="{00000000-0005-0000-0000-0000ED410000}"/>
    <cellStyle name="Note 12 23 2" xfId="21367" xr:uid="{00000000-0005-0000-0000-0000EE410000}"/>
    <cellStyle name="Note 12 24" xfId="9212" xr:uid="{00000000-0005-0000-0000-0000EF410000}"/>
    <cellStyle name="Note 12 24 2" xfId="21368" xr:uid="{00000000-0005-0000-0000-0000F0410000}"/>
    <cellStyle name="Note 12 25" xfId="9213" xr:uid="{00000000-0005-0000-0000-0000F1410000}"/>
    <cellStyle name="Note 12 25 2" xfId="21369" xr:uid="{00000000-0005-0000-0000-0000F2410000}"/>
    <cellStyle name="Note 12 26" xfId="9214" xr:uid="{00000000-0005-0000-0000-0000F3410000}"/>
    <cellStyle name="Note 12 26 2" xfId="21370" xr:uid="{00000000-0005-0000-0000-0000F4410000}"/>
    <cellStyle name="Note 12 27" xfId="9215" xr:uid="{00000000-0005-0000-0000-0000F5410000}"/>
    <cellStyle name="Note 12 27 2" xfId="21371" xr:uid="{00000000-0005-0000-0000-0000F6410000}"/>
    <cellStyle name="Note 12 28" xfId="9216" xr:uid="{00000000-0005-0000-0000-0000F7410000}"/>
    <cellStyle name="Note 12 28 2" xfId="21372" xr:uid="{00000000-0005-0000-0000-0000F8410000}"/>
    <cellStyle name="Note 12 29" xfId="9217" xr:uid="{00000000-0005-0000-0000-0000F9410000}"/>
    <cellStyle name="Note 12 29 2" xfId="21373" xr:uid="{00000000-0005-0000-0000-0000FA410000}"/>
    <cellStyle name="Note 12 3" xfId="5039" xr:uid="{00000000-0005-0000-0000-0000FB410000}"/>
    <cellStyle name="Note 12 3 2" xfId="9218" xr:uid="{00000000-0005-0000-0000-0000FC410000}"/>
    <cellStyle name="Note 12 3 2 2" xfId="21374" xr:uid="{00000000-0005-0000-0000-0000FD410000}"/>
    <cellStyle name="Note 12 30" xfId="9219" xr:uid="{00000000-0005-0000-0000-0000FE410000}"/>
    <cellStyle name="Note 12 30 2" xfId="21375" xr:uid="{00000000-0005-0000-0000-0000FF410000}"/>
    <cellStyle name="Note 12 31" xfId="9220" xr:uid="{00000000-0005-0000-0000-000000420000}"/>
    <cellStyle name="Note 12 31 2" xfId="21376" xr:uid="{00000000-0005-0000-0000-000001420000}"/>
    <cellStyle name="Note 12 32" xfId="9221" xr:uid="{00000000-0005-0000-0000-000002420000}"/>
    <cellStyle name="Note 12 32 2" xfId="21377" xr:uid="{00000000-0005-0000-0000-000003420000}"/>
    <cellStyle name="Note 12 33" xfId="9222" xr:uid="{00000000-0005-0000-0000-000004420000}"/>
    <cellStyle name="Note 12 33 2" xfId="21378" xr:uid="{00000000-0005-0000-0000-000005420000}"/>
    <cellStyle name="Note 12 34" xfId="9223" xr:uid="{00000000-0005-0000-0000-000006420000}"/>
    <cellStyle name="Note 12 34 2" xfId="21379" xr:uid="{00000000-0005-0000-0000-000007420000}"/>
    <cellStyle name="Note 12 35" xfId="9224" xr:uid="{00000000-0005-0000-0000-000008420000}"/>
    <cellStyle name="Note 12 35 2" xfId="21380" xr:uid="{00000000-0005-0000-0000-000009420000}"/>
    <cellStyle name="Note 12 36" xfId="9225" xr:uid="{00000000-0005-0000-0000-00000A420000}"/>
    <cellStyle name="Note 12 36 2" xfId="21381" xr:uid="{00000000-0005-0000-0000-00000B420000}"/>
    <cellStyle name="Note 12 37" xfId="9226" xr:uid="{00000000-0005-0000-0000-00000C420000}"/>
    <cellStyle name="Note 12 37 2" xfId="21382" xr:uid="{00000000-0005-0000-0000-00000D420000}"/>
    <cellStyle name="Note 12 38" xfId="9227" xr:uid="{00000000-0005-0000-0000-00000E420000}"/>
    <cellStyle name="Note 12 38 2" xfId="21383" xr:uid="{00000000-0005-0000-0000-00000F420000}"/>
    <cellStyle name="Note 12 39" xfId="9228" xr:uid="{00000000-0005-0000-0000-000010420000}"/>
    <cellStyle name="Note 12 39 2" xfId="21384" xr:uid="{00000000-0005-0000-0000-000011420000}"/>
    <cellStyle name="Note 12 4" xfId="5040" xr:uid="{00000000-0005-0000-0000-000012420000}"/>
    <cellStyle name="Note 12 4 2" xfId="9229" xr:uid="{00000000-0005-0000-0000-000013420000}"/>
    <cellStyle name="Note 12 4 2 2" xfId="21385" xr:uid="{00000000-0005-0000-0000-000014420000}"/>
    <cellStyle name="Note 12 40" xfId="9230" xr:uid="{00000000-0005-0000-0000-000015420000}"/>
    <cellStyle name="Note 12 40 2" xfId="21386" xr:uid="{00000000-0005-0000-0000-000016420000}"/>
    <cellStyle name="Note 12 41" xfId="9231" xr:uid="{00000000-0005-0000-0000-000017420000}"/>
    <cellStyle name="Note 12 41 2" xfId="21387" xr:uid="{00000000-0005-0000-0000-000018420000}"/>
    <cellStyle name="Note 12 42" xfId="9232" xr:uid="{00000000-0005-0000-0000-000019420000}"/>
    <cellStyle name="Note 12 42 2" xfId="21388" xr:uid="{00000000-0005-0000-0000-00001A420000}"/>
    <cellStyle name="Note 12 43" xfId="9233" xr:uid="{00000000-0005-0000-0000-00001B420000}"/>
    <cellStyle name="Note 12 43 2" xfId="21389" xr:uid="{00000000-0005-0000-0000-00001C420000}"/>
    <cellStyle name="Note 12 44" xfId="9234" xr:uid="{00000000-0005-0000-0000-00001D420000}"/>
    <cellStyle name="Note 12 44 2" xfId="21390" xr:uid="{00000000-0005-0000-0000-00001E420000}"/>
    <cellStyle name="Note 12 45" xfId="9235" xr:uid="{00000000-0005-0000-0000-00001F420000}"/>
    <cellStyle name="Note 12 45 2" xfId="21391" xr:uid="{00000000-0005-0000-0000-000020420000}"/>
    <cellStyle name="Note 12 46" xfId="9236" xr:uid="{00000000-0005-0000-0000-000021420000}"/>
    <cellStyle name="Note 12 46 2" xfId="21392" xr:uid="{00000000-0005-0000-0000-000022420000}"/>
    <cellStyle name="Note 12 47" xfId="9237" xr:uid="{00000000-0005-0000-0000-000023420000}"/>
    <cellStyle name="Note 12 47 2" xfId="21393" xr:uid="{00000000-0005-0000-0000-000024420000}"/>
    <cellStyle name="Note 12 48" xfId="9238" xr:uid="{00000000-0005-0000-0000-000025420000}"/>
    <cellStyle name="Note 12 48 2" xfId="21394" xr:uid="{00000000-0005-0000-0000-000026420000}"/>
    <cellStyle name="Note 12 49" xfId="9239" xr:uid="{00000000-0005-0000-0000-000027420000}"/>
    <cellStyle name="Note 12 49 2" xfId="21395" xr:uid="{00000000-0005-0000-0000-000028420000}"/>
    <cellStyle name="Note 12 5" xfId="5041" xr:uid="{00000000-0005-0000-0000-000029420000}"/>
    <cellStyle name="Note 12 5 2" xfId="9240" xr:uid="{00000000-0005-0000-0000-00002A420000}"/>
    <cellStyle name="Note 12 5 2 2" xfId="21396" xr:uid="{00000000-0005-0000-0000-00002B420000}"/>
    <cellStyle name="Note 12 50" xfId="9241" xr:uid="{00000000-0005-0000-0000-00002C420000}"/>
    <cellStyle name="Note 12 50 2" xfId="21397" xr:uid="{00000000-0005-0000-0000-00002D420000}"/>
    <cellStyle name="Note 12 51" xfId="9242" xr:uid="{00000000-0005-0000-0000-00002E420000}"/>
    <cellStyle name="Note 12 51 2" xfId="21398" xr:uid="{00000000-0005-0000-0000-00002F420000}"/>
    <cellStyle name="Note 12 52" xfId="9243" xr:uid="{00000000-0005-0000-0000-000030420000}"/>
    <cellStyle name="Note 12 52 2" xfId="21399" xr:uid="{00000000-0005-0000-0000-000031420000}"/>
    <cellStyle name="Note 12 53" xfId="9244" xr:uid="{00000000-0005-0000-0000-000032420000}"/>
    <cellStyle name="Note 12 53 2" xfId="21400" xr:uid="{00000000-0005-0000-0000-000033420000}"/>
    <cellStyle name="Note 12 54" xfId="9245" xr:uid="{00000000-0005-0000-0000-000034420000}"/>
    <cellStyle name="Note 12 54 2" xfId="21401" xr:uid="{00000000-0005-0000-0000-000035420000}"/>
    <cellStyle name="Note 12 55" xfId="9246" xr:uid="{00000000-0005-0000-0000-000036420000}"/>
    <cellStyle name="Note 12 55 2" xfId="21402" xr:uid="{00000000-0005-0000-0000-000037420000}"/>
    <cellStyle name="Note 12 56" xfId="9247" xr:uid="{00000000-0005-0000-0000-000038420000}"/>
    <cellStyle name="Note 12 56 2" xfId="21403" xr:uid="{00000000-0005-0000-0000-000039420000}"/>
    <cellStyle name="Note 12 57" xfId="9248" xr:uid="{00000000-0005-0000-0000-00003A420000}"/>
    <cellStyle name="Note 12 57 2" xfId="21404" xr:uid="{00000000-0005-0000-0000-00003B420000}"/>
    <cellStyle name="Note 12 58" xfId="9249" xr:uid="{00000000-0005-0000-0000-00003C420000}"/>
    <cellStyle name="Note 12 58 2" xfId="21405" xr:uid="{00000000-0005-0000-0000-00003D420000}"/>
    <cellStyle name="Note 12 59" xfId="9250" xr:uid="{00000000-0005-0000-0000-00003E420000}"/>
    <cellStyle name="Note 12 59 2" xfId="21406" xr:uid="{00000000-0005-0000-0000-00003F420000}"/>
    <cellStyle name="Note 12 6" xfId="9251" xr:uid="{00000000-0005-0000-0000-000040420000}"/>
    <cellStyle name="Note 12 6 2" xfId="14219" xr:uid="{00000000-0005-0000-0000-000041420000}"/>
    <cellStyle name="Note 12 6 3" xfId="21407" xr:uid="{00000000-0005-0000-0000-000042420000}"/>
    <cellStyle name="Note 12 60" xfId="9252" xr:uid="{00000000-0005-0000-0000-000043420000}"/>
    <cellStyle name="Note 12 60 2" xfId="21408" xr:uid="{00000000-0005-0000-0000-000044420000}"/>
    <cellStyle name="Note 12 61" xfId="9253" xr:uid="{00000000-0005-0000-0000-000045420000}"/>
    <cellStyle name="Note 12 61 2" xfId="21409" xr:uid="{00000000-0005-0000-0000-000046420000}"/>
    <cellStyle name="Note 12 62" xfId="9254" xr:uid="{00000000-0005-0000-0000-000047420000}"/>
    <cellStyle name="Note 12 62 2" xfId="21410" xr:uid="{00000000-0005-0000-0000-000048420000}"/>
    <cellStyle name="Note 12 63" xfId="9255" xr:uid="{00000000-0005-0000-0000-000049420000}"/>
    <cellStyle name="Note 12 63 2" xfId="21411" xr:uid="{00000000-0005-0000-0000-00004A420000}"/>
    <cellStyle name="Note 12 64" xfId="9256" xr:uid="{00000000-0005-0000-0000-00004B420000}"/>
    <cellStyle name="Note 12 64 2" xfId="21412" xr:uid="{00000000-0005-0000-0000-00004C420000}"/>
    <cellStyle name="Note 12 65" xfId="9257" xr:uid="{00000000-0005-0000-0000-00004D420000}"/>
    <cellStyle name="Note 12 65 2" xfId="21413" xr:uid="{00000000-0005-0000-0000-00004E420000}"/>
    <cellStyle name="Note 12 66" xfId="9258" xr:uid="{00000000-0005-0000-0000-00004F420000}"/>
    <cellStyle name="Note 12 66 2" xfId="21414" xr:uid="{00000000-0005-0000-0000-000050420000}"/>
    <cellStyle name="Note 12 67" xfId="6078" xr:uid="{00000000-0005-0000-0000-000051420000}"/>
    <cellStyle name="Note 12 67 2" xfId="18830" xr:uid="{00000000-0005-0000-0000-000052420000}"/>
    <cellStyle name="Note 12 68" xfId="13121" xr:uid="{00000000-0005-0000-0000-000053420000}"/>
    <cellStyle name="Note 12 69" xfId="13630" xr:uid="{00000000-0005-0000-0000-000054420000}"/>
    <cellStyle name="Note 12 7" xfId="9259" xr:uid="{00000000-0005-0000-0000-000055420000}"/>
    <cellStyle name="Note 12 7 2" xfId="21415" xr:uid="{00000000-0005-0000-0000-000056420000}"/>
    <cellStyle name="Note 12 70" xfId="14218" xr:uid="{00000000-0005-0000-0000-000057420000}"/>
    <cellStyle name="Note 12 8" xfId="9260" xr:uid="{00000000-0005-0000-0000-000058420000}"/>
    <cellStyle name="Note 12 8 2" xfId="21416" xr:uid="{00000000-0005-0000-0000-000059420000}"/>
    <cellStyle name="Note 12 9" xfId="9261" xr:uid="{00000000-0005-0000-0000-00005A420000}"/>
    <cellStyle name="Note 12 9 2" xfId="21417" xr:uid="{00000000-0005-0000-0000-00005B420000}"/>
    <cellStyle name="Note 13" xfId="5042" xr:uid="{00000000-0005-0000-0000-00005C420000}"/>
    <cellStyle name="Note 13 10" xfId="9262" xr:uid="{00000000-0005-0000-0000-00005D420000}"/>
    <cellStyle name="Note 13 10 2" xfId="21418" xr:uid="{00000000-0005-0000-0000-00005E420000}"/>
    <cellStyle name="Note 13 11" xfId="9263" xr:uid="{00000000-0005-0000-0000-00005F420000}"/>
    <cellStyle name="Note 13 11 2" xfId="21419" xr:uid="{00000000-0005-0000-0000-000060420000}"/>
    <cellStyle name="Note 13 12" xfId="9264" xr:uid="{00000000-0005-0000-0000-000061420000}"/>
    <cellStyle name="Note 13 12 2" xfId="21420" xr:uid="{00000000-0005-0000-0000-000062420000}"/>
    <cellStyle name="Note 13 13" xfId="9265" xr:uid="{00000000-0005-0000-0000-000063420000}"/>
    <cellStyle name="Note 13 13 2" xfId="21421" xr:uid="{00000000-0005-0000-0000-000064420000}"/>
    <cellStyle name="Note 13 14" xfId="9266" xr:uid="{00000000-0005-0000-0000-000065420000}"/>
    <cellStyle name="Note 13 14 2" xfId="21422" xr:uid="{00000000-0005-0000-0000-000066420000}"/>
    <cellStyle name="Note 13 15" xfId="9267" xr:uid="{00000000-0005-0000-0000-000067420000}"/>
    <cellStyle name="Note 13 15 2" xfId="21423" xr:uid="{00000000-0005-0000-0000-000068420000}"/>
    <cellStyle name="Note 13 16" xfId="9268" xr:uid="{00000000-0005-0000-0000-000069420000}"/>
    <cellStyle name="Note 13 16 2" xfId="21424" xr:uid="{00000000-0005-0000-0000-00006A420000}"/>
    <cellStyle name="Note 13 17" xfId="9269" xr:uid="{00000000-0005-0000-0000-00006B420000}"/>
    <cellStyle name="Note 13 17 2" xfId="21425" xr:uid="{00000000-0005-0000-0000-00006C420000}"/>
    <cellStyle name="Note 13 18" xfId="9270" xr:uid="{00000000-0005-0000-0000-00006D420000}"/>
    <cellStyle name="Note 13 18 2" xfId="21426" xr:uid="{00000000-0005-0000-0000-00006E420000}"/>
    <cellStyle name="Note 13 19" xfId="9271" xr:uid="{00000000-0005-0000-0000-00006F420000}"/>
    <cellStyle name="Note 13 19 2" xfId="21427" xr:uid="{00000000-0005-0000-0000-000070420000}"/>
    <cellStyle name="Note 13 2" xfId="5043" xr:uid="{00000000-0005-0000-0000-000071420000}"/>
    <cellStyle name="Note 13 2 2" xfId="9272" xr:uid="{00000000-0005-0000-0000-000072420000}"/>
    <cellStyle name="Note 13 2 2 2" xfId="21428" xr:uid="{00000000-0005-0000-0000-000073420000}"/>
    <cellStyle name="Note 13 2 3" xfId="13124" xr:uid="{00000000-0005-0000-0000-000074420000}"/>
    <cellStyle name="Note 13 20" xfId="9273" xr:uid="{00000000-0005-0000-0000-000075420000}"/>
    <cellStyle name="Note 13 20 2" xfId="21429" xr:uid="{00000000-0005-0000-0000-000076420000}"/>
    <cellStyle name="Note 13 21" xfId="9274" xr:uid="{00000000-0005-0000-0000-000077420000}"/>
    <cellStyle name="Note 13 21 2" xfId="21430" xr:uid="{00000000-0005-0000-0000-000078420000}"/>
    <cellStyle name="Note 13 22" xfId="9275" xr:uid="{00000000-0005-0000-0000-000079420000}"/>
    <cellStyle name="Note 13 22 2" xfId="21431" xr:uid="{00000000-0005-0000-0000-00007A420000}"/>
    <cellStyle name="Note 13 23" xfId="9276" xr:uid="{00000000-0005-0000-0000-00007B420000}"/>
    <cellStyle name="Note 13 23 2" xfId="21432" xr:uid="{00000000-0005-0000-0000-00007C420000}"/>
    <cellStyle name="Note 13 24" xfId="9277" xr:uid="{00000000-0005-0000-0000-00007D420000}"/>
    <cellStyle name="Note 13 24 2" xfId="21433" xr:uid="{00000000-0005-0000-0000-00007E420000}"/>
    <cellStyle name="Note 13 25" xfId="9278" xr:uid="{00000000-0005-0000-0000-00007F420000}"/>
    <cellStyle name="Note 13 25 2" xfId="21434" xr:uid="{00000000-0005-0000-0000-000080420000}"/>
    <cellStyle name="Note 13 26" xfId="9279" xr:uid="{00000000-0005-0000-0000-000081420000}"/>
    <cellStyle name="Note 13 26 2" xfId="21435" xr:uid="{00000000-0005-0000-0000-000082420000}"/>
    <cellStyle name="Note 13 27" xfId="9280" xr:uid="{00000000-0005-0000-0000-000083420000}"/>
    <cellStyle name="Note 13 27 2" xfId="21436" xr:uid="{00000000-0005-0000-0000-000084420000}"/>
    <cellStyle name="Note 13 28" xfId="9281" xr:uid="{00000000-0005-0000-0000-000085420000}"/>
    <cellStyle name="Note 13 28 2" xfId="21437" xr:uid="{00000000-0005-0000-0000-000086420000}"/>
    <cellStyle name="Note 13 29" xfId="9282" xr:uid="{00000000-0005-0000-0000-000087420000}"/>
    <cellStyle name="Note 13 29 2" xfId="21438" xr:uid="{00000000-0005-0000-0000-000088420000}"/>
    <cellStyle name="Note 13 3" xfId="5044" xr:uid="{00000000-0005-0000-0000-000089420000}"/>
    <cellStyle name="Note 13 3 2" xfId="9283" xr:uid="{00000000-0005-0000-0000-00008A420000}"/>
    <cellStyle name="Note 13 3 2 2" xfId="21439" xr:uid="{00000000-0005-0000-0000-00008B420000}"/>
    <cellStyle name="Note 13 30" xfId="9284" xr:uid="{00000000-0005-0000-0000-00008C420000}"/>
    <cellStyle name="Note 13 30 2" xfId="21440" xr:uid="{00000000-0005-0000-0000-00008D420000}"/>
    <cellStyle name="Note 13 31" xfId="9285" xr:uid="{00000000-0005-0000-0000-00008E420000}"/>
    <cellStyle name="Note 13 31 2" xfId="21441" xr:uid="{00000000-0005-0000-0000-00008F420000}"/>
    <cellStyle name="Note 13 32" xfId="9286" xr:uid="{00000000-0005-0000-0000-000090420000}"/>
    <cellStyle name="Note 13 32 2" xfId="21442" xr:uid="{00000000-0005-0000-0000-000091420000}"/>
    <cellStyle name="Note 13 33" xfId="9287" xr:uid="{00000000-0005-0000-0000-000092420000}"/>
    <cellStyle name="Note 13 33 2" xfId="21443" xr:uid="{00000000-0005-0000-0000-000093420000}"/>
    <cellStyle name="Note 13 34" xfId="9288" xr:uid="{00000000-0005-0000-0000-000094420000}"/>
    <cellStyle name="Note 13 34 2" xfId="21444" xr:uid="{00000000-0005-0000-0000-000095420000}"/>
    <cellStyle name="Note 13 35" xfId="9289" xr:uid="{00000000-0005-0000-0000-000096420000}"/>
    <cellStyle name="Note 13 35 2" xfId="21445" xr:uid="{00000000-0005-0000-0000-000097420000}"/>
    <cellStyle name="Note 13 36" xfId="9290" xr:uid="{00000000-0005-0000-0000-000098420000}"/>
    <cellStyle name="Note 13 36 2" xfId="21446" xr:uid="{00000000-0005-0000-0000-000099420000}"/>
    <cellStyle name="Note 13 37" xfId="9291" xr:uid="{00000000-0005-0000-0000-00009A420000}"/>
    <cellStyle name="Note 13 37 2" xfId="21447" xr:uid="{00000000-0005-0000-0000-00009B420000}"/>
    <cellStyle name="Note 13 38" xfId="9292" xr:uid="{00000000-0005-0000-0000-00009C420000}"/>
    <cellStyle name="Note 13 38 2" xfId="21448" xr:uid="{00000000-0005-0000-0000-00009D420000}"/>
    <cellStyle name="Note 13 39" xfId="9293" xr:uid="{00000000-0005-0000-0000-00009E420000}"/>
    <cellStyle name="Note 13 39 2" xfId="21449" xr:uid="{00000000-0005-0000-0000-00009F420000}"/>
    <cellStyle name="Note 13 4" xfId="5045" xr:uid="{00000000-0005-0000-0000-0000A0420000}"/>
    <cellStyle name="Note 13 4 2" xfId="9294" xr:uid="{00000000-0005-0000-0000-0000A1420000}"/>
    <cellStyle name="Note 13 4 2 2" xfId="21450" xr:uid="{00000000-0005-0000-0000-0000A2420000}"/>
    <cellStyle name="Note 13 40" xfId="9295" xr:uid="{00000000-0005-0000-0000-0000A3420000}"/>
    <cellStyle name="Note 13 40 2" xfId="21451" xr:uid="{00000000-0005-0000-0000-0000A4420000}"/>
    <cellStyle name="Note 13 41" xfId="9296" xr:uid="{00000000-0005-0000-0000-0000A5420000}"/>
    <cellStyle name="Note 13 41 2" xfId="21452" xr:uid="{00000000-0005-0000-0000-0000A6420000}"/>
    <cellStyle name="Note 13 42" xfId="9297" xr:uid="{00000000-0005-0000-0000-0000A7420000}"/>
    <cellStyle name="Note 13 42 2" xfId="21453" xr:uid="{00000000-0005-0000-0000-0000A8420000}"/>
    <cellStyle name="Note 13 43" xfId="9298" xr:uid="{00000000-0005-0000-0000-0000A9420000}"/>
    <cellStyle name="Note 13 43 2" xfId="21454" xr:uid="{00000000-0005-0000-0000-0000AA420000}"/>
    <cellStyle name="Note 13 44" xfId="9299" xr:uid="{00000000-0005-0000-0000-0000AB420000}"/>
    <cellStyle name="Note 13 44 2" xfId="21455" xr:uid="{00000000-0005-0000-0000-0000AC420000}"/>
    <cellStyle name="Note 13 45" xfId="9300" xr:uid="{00000000-0005-0000-0000-0000AD420000}"/>
    <cellStyle name="Note 13 45 2" xfId="21456" xr:uid="{00000000-0005-0000-0000-0000AE420000}"/>
    <cellStyle name="Note 13 46" xfId="9301" xr:uid="{00000000-0005-0000-0000-0000AF420000}"/>
    <cellStyle name="Note 13 46 2" xfId="21457" xr:uid="{00000000-0005-0000-0000-0000B0420000}"/>
    <cellStyle name="Note 13 47" xfId="9302" xr:uid="{00000000-0005-0000-0000-0000B1420000}"/>
    <cellStyle name="Note 13 47 2" xfId="21458" xr:uid="{00000000-0005-0000-0000-0000B2420000}"/>
    <cellStyle name="Note 13 48" xfId="9303" xr:uid="{00000000-0005-0000-0000-0000B3420000}"/>
    <cellStyle name="Note 13 48 2" xfId="21459" xr:uid="{00000000-0005-0000-0000-0000B4420000}"/>
    <cellStyle name="Note 13 49" xfId="9304" xr:uid="{00000000-0005-0000-0000-0000B5420000}"/>
    <cellStyle name="Note 13 49 2" xfId="21460" xr:uid="{00000000-0005-0000-0000-0000B6420000}"/>
    <cellStyle name="Note 13 5" xfId="5046" xr:uid="{00000000-0005-0000-0000-0000B7420000}"/>
    <cellStyle name="Note 13 5 2" xfId="9305" xr:uid="{00000000-0005-0000-0000-0000B8420000}"/>
    <cellStyle name="Note 13 5 2 2" xfId="21461" xr:uid="{00000000-0005-0000-0000-0000B9420000}"/>
    <cellStyle name="Note 13 50" xfId="9306" xr:uid="{00000000-0005-0000-0000-0000BA420000}"/>
    <cellStyle name="Note 13 50 2" xfId="21462" xr:uid="{00000000-0005-0000-0000-0000BB420000}"/>
    <cellStyle name="Note 13 51" xfId="9307" xr:uid="{00000000-0005-0000-0000-0000BC420000}"/>
    <cellStyle name="Note 13 51 2" xfId="21463" xr:uid="{00000000-0005-0000-0000-0000BD420000}"/>
    <cellStyle name="Note 13 52" xfId="9308" xr:uid="{00000000-0005-0000-0000-0000BE420000}"/>
    <cellStyle name="Note 13 52 2" xfId="21464" xr:uid="{00000000-0005-0000-0000-0000BF420000}"/>
    <cellStyle name="Note 13 53" xfId="9309" xr:uid="{00000000-0005-0000-0000-0000C0420000}"/>
    <cellStyle name="Note 13 53 2" xfId="21465" xr:uid="{00000000-0005-0000-0000-0000C1420000}"/>
    <cellStyle name="Note 13 54" xfId="9310" xr:uid="{00000000-0005-0000-0000-0000C2420000}"/>
    <cellStyle name="Note 13 54 2" xfId="21466" xr:uid="{00000000-0005-0000-0000-0000C3420000}"/>
    <cellStyle name="Note 13 55" xfId="9311" xr:uid="{00000000-0005-0000-0000-0000C4420000}"/>
    <cellStyle name="Note 13 55 2" xfId="21467" xr:uid="{00000000-0005-0000-0000-0000C5420000}"/>
    <cellStyle name="Note 13 56" xfId="9312" xr:uid="{00000000-0005-0000-0000-0000C6420000}"/>
    <cellStyle name="Note 13 56 2" xfId="21468" xr:uid="{00000000-0005-0000-0000-0000C7420000}"/>
    <cellStyle name="Note 13 57" xfId="9313" xr:uid="{00000000-0005-0000-0000-0000C8420000}"/>
    <cellStyle name="Note 13 57 2" xfId="21469" xr:uid="{00000000-0005-0000-0000-0000C9420000}"/>
    <cellStyle name="Note 13 58" xfId="9314" xr:uid="{00000000-0005-0000-0000-0000CA420000}"/>
    <cellStyle name="Note 13 58 2" xfId="21470" xr:uid="{00000000-0005-0000-0000-0000CB420000}"/>
    <cellStyle name="Note 13 59" xfId="9315" xr:uid="{00000000-0005-0000-0000-0000CC420000}"/>
    <cellStyle name="Note 13 59 2" xfId="21471" xr:uid="{00000000-0005-0000-0000-0000CD420000}"/>
    <cellStyle name="Note 13 6" xfId="9316" xr:uid="{00000000-0005-0000-0000-0000CE420000}"/>
    <cellStyle name="Note 13 6 2" xfId="14221" xr:uid="{00000000-0005-0000-0000-0000CF420000}"/>
    <cellStyle name="Note 13 6 3" xfId="21472" xr:uid="{00000000-0005-0000-0000-0000D0420000}"/>
    <cellStyle name="Note 13 60" xfId="9317" xr:uid="{00000000-0005-0000-0000-0000D1420000}"/>
    <cellStyle name="Note 13 60 2" xfId="21473" xr:uid="{00000000-0005-0000-0000-0000D2420000}"/>
    <cellStyle name="Note 13 61" xfId="9318" xr:uid="{00000000-0005-0000-0000-0000D3420000}"/>
    <cellStyle name="Note 13 61 2" xfId="21474" xr:uid="{00000000-0005-0000-0000-0000D4420000}"/>
    <cellStyle name="Note 13 62" xfId="9319" xr:uid="{00000000-0005-0000-0000-0000D5420000}"/>
    <cellStyle name="Note 13 62 2" xfId="21475" xr:uid="{00000000-0005-0000-0000-0000D6420000}"/>
    <cellStyle name="Note 13 63" xfId="9320" xr:uid="{00000000-0005-0000-0000-0000D7420000}"/>
    <cellStyle name="Note 13 63 2" xfId="21476" xr:uid="{00000000-0005-0000-0000-0000D8420000}"/>
    <cellStyle name="Note 13 64" xfId="9321" xr:uid="{00000000-0005-0000-0000-0000D9420000}"/>
    <cellStyle name="Note 13 64 2" xfId="21477" xr:uid="{00000000-0005-0000-0000-0000DA420000}"/>
    <cellStyle name="Note 13 65" xfId="9322" xr:uid="{00000000-0005-0000-0000-0000DB420000}"/>
    <cellStyle name="Note 13 65 2" xfId="21478" xr:uid="{00000000-0005-0000-0000-0000DC420000}"/>
    <cellStyle name="Note 13 66" xfId="9323" xr:uid="{00000000-0005-0000-0000-0000DD420000}"/>
    <cellStyle name="Note 13 66 2" xfId="21479" xr:uid="{00000000-0005-0000-0000-0000DE420000}"/>
    <cellStyle name="Note 13 67" xfId="6079" xr:uid="{00000000-0005-0000-0000-0000DF420000}"/>
    <cellStyle name="Note 13 67 2" xfId="18831" xr:uid="{00000000-0005-0000-0000-0000E0420000}"/>
    <cellStyle name="Note 13 68" xfId="13123" xr:uid="{00000000-0005-0000-0000-0000E1420000}"/>
    <cellStyle name="Note 13 69" xfId="13631" xr:uid="{00000000-0005-0000-0000-0000E2420000}"/>
    <cellStyle name="Note 13 7" xfId="9324" xr:uid="{00000000-0005-0000-0000-0000E3420000}"/>
    <cellStyle name="Note 13 7 2" xfId="21480" xr:uid="{00000000-0005-0000-0000-0000E4420000}"/>
    <cellStyle name="Note 13 70" xfId="14220" xr:uid="{00000000-0005-0000-0000-0000E5420000}"/>
    <cellStyle name="Note 13 8" xfId="9325" xr:uid="{00000000-0005-0000-0000-0000E6420000}"/>
    <cellStyle name="Note 13 8 2" xfId="21481" xr:uid="{00000000-0005-0000-0000-0000E7420000}"/>
    <cellStyle name="Note 13 9" xfId="9326" xr:uid="{00000000-0005-0000-0000-0000E8420000}"/>
    <cellStyle name="Note 13 9 2" xfId="21482" xr:uid="{00000000-0005-0000-0000-0000E9420000}"/>
    <cellStyle name="Note 14" xfId="5047" xr:uid="{00000000-0005-0000-0000-0000EA420000}"/>
    <cellStyle name="Note 14 10" xfId="9327" xr:uid="{00000000-0005-0000-0000-0000EB420000}"/>
    <cellStyle name="Note 14 10 2" xfId="21483" xr:uid="{00000000-0005-0000-0000-0000EC420000}"/>
    <cellStyle name="Note 14 11" xfId="9328" xr:uid="{00000000-0005-0000-0000-0000ED420000}"/>
    <cellStyle name="Note 14 11 2" xfId="21484" xr:uid="{00000000-0005-0000-0000-0000EE420000}"/>
    <cellStyle name="Note 14 12" xfId="9329" xr:uid="{00000000-0005-0000-0000-0000EF420000}"/>
    <cellStyle name="Note 14 12 2" xfId="21485" xr:uid="{00000000-0005-0000-0000-0000F0420000}"/>
    <cellStyle name="Note 14 13" xfId="9330" xr:uid="{00000000-0005-0000-0000-0000F1420000}"/>
    <cellStyle name="Note 14 13 2" xfId="21486" xr:uid="{00000000-0005-0000-0000-0000F2420000}"/>
    <cellStyle name="Note 14 14" xfId="9331" xr:uid="{00000000-0005-0000-0000-0000F3420000}"/>
    <cellStyle name="Note 14 14 2" xfId="21487" xr:uid="{00000000-0005-0000-0000-0000F4420000}"/>
    <cellStyle name="Note 14 15" xfId="9332" xr:uid="{00000000-0005-0000-0000-0000F5420000}"/>
    <cellStyle name="Note 14 15 2" xfId="21488" xr:uid="{00000000-0005-0000-0000-0000F6420000}"/>
    <cellStyle name="Note 14 16" xfId="9333" xr:uid="{00000000-0005-0000-0000-0000F7420000}"/>
    <cellStyle name="Note 14 16 2" xfId="21489" xr:uid="{00000000-0005-0000-0000-0000F8420000}"/>
    <cellStyle name="Note 14 17" xfId="9334" xr:uid="{00000000-0005-0000-0000-0000F9420000}"/>
    <cellStyle name="Note 14 17 2" xfId="21490" xr:uid="{00000000-0005-0000-0000-0000FA420000}"/>
    <cellStyle name="Note 14 18" xfId="9335" xr:uid="{00000000-0005-0000-0000-0000FB420000}"/>
    <cellStyle name="Note 14 18 2" xfId="21491" xr:uid="{00000000-0005-0000-0000-0000FC420000}"/>
    <cellStyle name="Note 14 19" xfId="9336" xr:uid="{00000000-0005-0000-0000-0000FD420000}"/>
    <cellStyle name="Note 14 19 2" xfId="21492" xr:uid="{00000000-0005-0000-0000-0000FE420000}"/>
    <cellStyle name="Note 14 2" xfId="5048" xr:uid="{00000000-0005-0000-0000-0000FF420000}"/>
    <cellStyle name="Note 14 2 2" xfId="9337" xr:uid="{00000000-0005-0000-0000-000000430000}"/>
    <cellStyle name="Note 14 2 2 2" xfId="21493" xr:uid="{00000000-0005-0000-0000-000001430000}"/>
    <cellStyle name="Note 14 2 3" xfId="13126" xr:uid="{00000000-0005-0000-0000-000002430000}"/>
    <cellStyle name="Note 14 20" xfId="9338" xr:uid="{00000000-0005-0000-0000-000003430000}"/>
    <cellStyle name="Note 14 20 2" xfId="21494" xr:uid="{00000000-0005-0000-0000-000004430000}"/>
    <cellStyle name="Note 14 21" xfId="9339" xr:uid="{00000000-0005-0000-0000-000005430000}"/>
    <cellStyle name="Note 14 21 2" xfId="21495" xr:uid="{00000000-0005-0000-0000-000006430000}"/>
    <cellStyle name="Note 14 22" xfId="9340" xr:uid="{00000000-0005-0000-0000-000007430000}"/>
    <cellStyle name="Note 14 22 2" xfId="21496" xr:uid="{00000000-0005-0000-0000-000008430000}"/>
    <cellStyle name="Note 14 23" xfId="9341" xr:uid="{00000000-0005-0000-0000-000009430000}"/>
    <cellStyle name="Note 14 23 2" xfId="21497" xr:uid="{00000000-0005-0000-0000-00000A430000}"/>
    <cellStyle name="Note 14 24" xfId="9342" xr:uid="{00000000-0005-0000-0000-00000B430000}"/>
    <cellStyle name="Note 14 24 2" xfId="21498" xr:uid="{00000000-0005-0000-0000-00000C430000}"/>
    <cellStyle name="Note 14 25" xfId="9343" xr:uid="{00000000-0005-0000-0000-00000D430000}"/>
    <cellStyle name="Note 14 25 2" xfId="21499" xr:uid="{00000000-0005-0000-0000-00000E430000}"/>
    <cellStyle name="Note 14 26" xfId="9344" xr:uid="{00000000-0005-0000-0000-00000F430000}"/>
    <cellStyle name="Note 14 26 2" xfId="21500" xr:uid="{00000000-0005-0000-0000-000010430000}"/>
    <cellStyle name="Note 14 27" xfId="9345" xr:uid="{00000000-0005-0000-0000-000011430000}"/>
    <cellStyle name="Note 14 27 2" xfId="21501" xr:uid="{00000000-0005-0000-0000-000012430000}"/>
    <cellStyle name="Note 14 28" xfId="9346" xr:uid="{00000000-0005-0000-0000-000013430000}"/>
    <cellStyle name="Note 14 28 2" xfId="21502" xr:uid="{00000000-0005-0000-0000-000014430000}"/>
    <cellStyle name="Note 14 29" xfId="9347" xr:uid="{00000000-0005-0000-0000-000015430000}"/>
    <cellStyle name="Note 14 29 2" xfId="21503" xr:uid="{00000000-0005-0000-0000-000016430000}"/>
    <cellStyle name="Note 14 3" xfId="5049" xr:uid="{00000000-0005-0000-0000-000017430000}"/>
    <cellStyle name="Note 14 3 2" xfId="9348" xr:uid="{00000000-0005-0000-0000-000018430000}"/>
    <cellStyle name="Note 14 3 2 2" xfId="21504" xr:uid="{00000000-0005-0000-0000-000019430000}"/>
    <cellStyle name="Note 14 30" xfId="9349" xr:uid="{00000000-0005-0000-0000-00001A430000}"/>
    <cellStyle name="Note 14 30 2" xfId="21505" xr:uid="{00000000-0005-0000-0000-00001B430000}"/>
    <cellStyle name="Note 14 31" xfId="9350" xr:uid="{00000000-0005-0000-0000-00001C430000}"/>
    <cellStyle name="Note 14 31 2" xfId="21506" xr:uid="{00000000-0005-0000-0000-00001D430000}"/>
    <cellStyle name="Note 14 32" xfId="9351" xr:uid="{00000000-0005-0000-0000-00001E430000}"/>
    <cellStyle name="Note 14 32 2" xfId="21507" xr:uid="{00000000-0005-0000-0000-00001F430000}"/>
    <cellStyle name="Note 14 33" xfId="9352" xr:uid="{00000000-0005-0000-0000-000020430000}"/>
    <cellStyle name="Note 14 33 2" xfId="21508" xr:uid="{00000000-0005-0000-0000-000021430000}"/>
    <cellStyle name="Note 14 34" xfId="9353" xr:uid="{00000000-0005-0000-0000-000022430000}"/>
    <cellStyle name="Note 14 34 2" xfId="21509" xr:uid="{00000000-0005-0000-0000-000023430000}"/>
    <cellStyle name="Note 14 35" xfId="9354" xr:uid="{00000000-0005-0000-0000-000024430000}"/>
    <cellStyle name="Note 14 35 2" xfId="21510" xr:uid="{00000000-0005-0000-0000-000025430000}"/>
    <cellStyle name="Note 14 36" xfId="9355" xr:uid="{00000000-0005-0000-0000-000026430000}"/>
    <cellStyle name="Note 14 36 2" xfId="21511" xr:uid="{00000000-0005-0000-0000-000027430000}"/>
    <cellStyle name="Note 14 37" xfId="9356" xr:uid="{00000000-0005-0000-0000-000028430000}"/>
    <cellStyle name="Note 14 37 2" xfId="21512" xr:uid="{00000000-0005-0000-0000-000029430000}"/>
    <cellStyle name="Note 14 38" xfId="9357" xr:uid="{00000000-0005-0000-0000-00002A430000}"/>
    <cellStyle name="Note 14 38 2" xfId="21513" xr:uid="{00000000-0005-0000-0000-00002B430000}"/>
    <cellStyle name="Note 14 39" xfId="9358" xr:uid="{00000000-0005-0000-0000-00002C430000}"/>
    <cellStyle name="Note 14 39 2" xfId="21514" xr:uid="{00000000-0005-0000-0000-00002D430000}"/>
    <cellStyle name="Note 14 4" xfId="5050" xr:uid="{00000000-0005-0000-0000-00002E430000}"/>
    <cellStyle name="Note 14 4 2" xfId="9359" xr:uid="{00000000-0005-0000-0000-00002F430000}"/>
    <cellStyle name="Note 14 4 2 2" xfId="21515" xr:uid="{00000000-0005-0000-0000-000030430000}"/>
    <cellStyle name="Note 14 40" xfId="9360" xr:uid="{00000000-0005-0000-0000-000031430000}"/>
    <cellStyle name="Note 14 40 2" xfId="21516" xr:uid="{00000000-0005-0000-0000-000032430000}"/>
    <cellStyle name="Note 14 41" xfId="9361" xr:uid="{00000000-0005-0000-0000-000033430000}"/>
    <cellStyle name="Note 14 41 2" xfId="21517" xr:uid="{00000000-0005-0000-0000-000034430000}"/>
    <cellStyle name="Note 14 42" xfId="9362" xr:uid="{00000000-0005-0000-0000-000035430000}"/>
    <cellStyle name="Note 14 42 2" xfId="21518" xr:uid="{00000000-0005-0000-0000-000036430000}"/>
    <cellStyle name="Note 14 43" xfId="9363" xr:uid="{00000000-0005-0000-0000-000037430000}"/>
    <cellStyle name="Note 14 43 2" xfId="21519" xr:uid="{00000000-0005-0000-0000-000038430000}"/>
    <cellStyle name="Note 14 44" xfId="9364" xr:uid="{00000000-0005-0000-0000-000039430000}"/>
    <cellStyle name="Note 14 44 2" xfId="21520" xr:uid="{00000000-0005-0000-0000-00003A430000}"/>
    <cellStyle name="Note 14 45" xfId="9365" xr:uid="{00000000-0005-0000-0000-00003B430000}"/>
    <cellStyle name="Note 14 45 2" xfId="21521" xr:uid="{00000000-0005-0000-0000-00003C430000}"/>
    <cellStyle name="Note 14 46" xfId="9366" xr:uid="{00000000-0005-0000-0000-00003D430000}"/>
    <cellStyle name="Note 14 46 2" xfId="21522" xr:uid="{00000000-0005-0000-0000-00003E430000}"/>
    <cellStyle name="Note 14 47" xfId="9367" xr:uid="{00000000-0005-0000-0000-00003F430000}"/>
    <cellStyle name="Note 14 47 2" xfId="21523" xr:uid="{00000000-0005-0000-0000-000040430000}"/>
    <cellStyle name="Note 14 48" xfId="9368" xr:uid="{00000000-0005-0000-0000-000041430000}"/>
    <cellStyle name="Note 14 48 2" xfId="21524" xr:uid="{00000000-0005-0000-0000-000042430000}"/>
    <cellStyle name="Note 14 49" xfId="9369" xr:uid="{00000000-0005-0000-0000-000043430000}"/>
    <cellStyle name="Note 14 49 2" xfId="21525" xr:uid="{00000000-0005-0000-0000-000044430000}"/>
    <cellStyle name="Note 14 5" xfId="5051" xr:uid="{00000000-0005-0000-0000-000045430000}"/>
    <cellStyle name="Note 14 5 2" xfId="9370" xr:uid="{00000000-0005-0000-0000-000046430000}"/>
    <cellStyle name="Note 14 5 2 2" xfId="21526" xr:uid="{00000000-0005-0000-0000-000047430000}"/>
    <cellStyle name="Note 14 50" xfId="9371" xr:uid="{00000000-0005-0000-0000-000048430000}"/>
    <cellStyle name="Note 14 50 2" xfId="21527" xr:uid="{00000000-0005-0000-0000-000049430000}"/>
    <cellStyle name="Note 14 51" xfId="9372" xr:uid="{00000000-0005-0000-0000-00004A430000}"/>
    <cellStyle name="Note 14 51 2" xfId="21528" xr:uid="{00000000-0005-0000-0000-00004B430000}"/>
    <cellStyle name="Note 14 52" xfId="9373" xr:uid="{00000000-0005-0000-0000-00004C430000}"/>
    <cellStyle name="Note 14 52 2" xfId="21529" xr:uid="{00000000-0005-0000-0000-00004D430000}"/>
    <cellStyle name="Note 14 53" xfId="9374" xr:uid="{00000000-0005-0000-0000-00004E430000}"/>
    <cellStyle name="Note 14 53 2" xfId="21530" xr:uid="{00000000-0005-0000-0000-00004F430000}"/>
    <cellStyle name="Note 14 54" xfId="9375" xr:uid="{00000000-0005-0000-0000-000050430000}"/>
    <cellStyle name="Note 14 54 2" xfId="21531" xr:uid="{00000000-0005-0000-0000-000051430000}"/>
    <cellStyle name="Note 14 55" xfId="9376" xr:uid="{00000000-0005-0000-0000-000052430000}"/>
    <cellStyle name="Note 14 55 2" xfId="21532" xr:uid="{00000000-0005-0000-0000-000053430000}"/>
    <cellStyle name="Note 14 56" xfId="9377" xr:uid="{00000000-0005-0000-0000-000054430000}"/>
    <cellStyle name="Note 14 56 2" xfId="21533" xr:uid="{00000000-0005-0000-0000-000055430000}"/>
    <cellStyle name="Note 14 57" xfId="9378" xr:uid="{00000000-0005-0000-0000-000056430000}"/>
    <cellStyle name="Note 14 57 2" xfId="21534" xr:uid="{00000000-0005-0000-0000-000057430000}"/>
    <cellStyle name="Note 14 58" xfId="9379" xr:uid="{00000000-0005-0000-0000-000058430000}"/>
    <cellStyle name="Note 14 58 2" xfId="21535" xr:uid="{00000000-0005-0000-0000-000059430000}"/>
    <cellStyle name="Note 14 59" xfId="9380" xr:uid="{00000000-0005-0000-0000-00005A430000}"/>
    <cellStyle name="Note 14 59 2" xfId="21536" xr:uid="{00000000-0005-0000-0000-00005B430000}"/>
    <cellStyle name="Note 14 6" xfId="9381" xr:uid="{00000000-0005-0000-0000-00005C430000}"/>
    <cellStyle name="Note 14 6 2" xfId="14223" xr:uid="{00000000-0005-0000-0000-00005D430000}"/>
    <cellStyle name="Note 14 6 3" xfId="21537" xr:uid="{00000000-0005-0000-0000-00005E430000}"/>
    <cellStyle name="Note 14 60" xfId="9382" xr:uid="{00000000-0005-0000-0000-00005F430000}"/>
    <cellStyle name="Note 14 60 2" xfId="21538" xr:uid="{00000000-0005-0000-0000-000060430000}"/>
    <cellStyle name="Note 14 61" xfId="9383" xr:uid="{00000000-0005-0000-0000-000061430000}"/>
    <cellStyle name="Note 14 61 2" xfId="21539" xr:uid="{00000000-0005-0000-0000-000062430000}"/>
    <cellStyle name="Note 14 62" xfId="9384" xr:uid="{00000000-0005-0000-0000-000063430000}"/>
    <cellStyle name="Note 14 62 2" xfId="21540" xr:uid="{00000000-0005-0000-0000-000064430000}"/>
    <cellStyle name="Note 14 63" xfId="9385" xr:uid="{00000000-0005-0000-0000-000065430000}"/>
    <cellStyle name="Note 14 63 2" xfId="21541" xr:uid="{00000000-0005-0000-0000-000066430000}"/>
    <cellStyle name="Note 14 64" xfId="9386" xr:uid="{00000000-0005-0000-0000-000067430000}"/>
    <cellStyle name="Note 14 64 2" xfId="21542" xr:uid="{00000000-0005-0000-0000-000068430000}"/>
    <cellStyle name="Note 14 65" xfId="9387" xr:uid="{00000000-0005-0000-0000-000069430000}"/>
    <cellStyle name="Note 14 65 2" xfId="21543" xr:uid="{00000000-0005-0000-0000-00006A430000}"/>
    <cellStyle name="Note 14 66" xfId="9388" xr:uid="{00000000-0005-0000-0000-00006B430000}"/>
    <cellStyle name="Note 14 66 2" xfId="21544" xr:uid="{00000000-0005-0000-0000-00006C430000}"/>
    <cellStyle name="Note 14 67" xfId="6080" xr:uid="{00000000-0005-0000-0000-00006D430000}"/>
    <cellStyle name="Note 14 67 2" xfId="18832" xr:uid="{00000000-0005-0000-0000-00006E430000}"/>
    <cellStyle name="Note 14 68" xfId="13125" xr:uid="{00000000-0005-0000-0000-00006F430000}"/>
    <cellStyle name="Note 14 69" xfId="13632" xr:uid="{00000000-0005-0000-0000-000070430000}"/>
    <cellStyle name="Note 14 7" xfId="9389" xr:uid="{00000000-0005-0000-0000-000071430000}"/>
    <cellStyle name="Note 14 7 2" xfId="21545" xr:uid="{00000000-0005-0000-0000-000072430000}"/>
    <cellStyle name="Note 14 70" xfId="14222" xr:uid="{00000000-0005-0000-0000-000073430000}"/>
    <cellStyle name="Note 14 8" xfId="9390" xr:uid="{00000000-0005-0000-0000-000074430000}"/>
    <cellStyle name="Note 14 8 2" xfId="21546" xr:uid="{00000000-0005-0000-0000-000075430000}"/>
    <cellStyle name="Note 14 9" xfId="9391" xr:uid="{00000000-0005-0000-0000-000076430000}"/>
    <cellStyle name="Note 14 9 2" xfId="21547" xr:uid="{00000000-0005-0000-0000-000077430000}"/>
    <cellStyle name="Note 15" xfId="5052" xr:uid="{00000000-0005-0000-0000-000078430000}"/>
    <cellStyle name="Note 15 10" xfId="9392" xr:uid="{00000000-0005-0000-0000-000079430000}"/>
    <cellStyle name="Note 15 10 2" xfId="21548" xr:uid="{00000000-0005-0000-0000-00007A430000}"/>
    <cellStyle name="Note 15 11" xfId="9393" xr:uid="{00000000-0005-0000-0000-00007B430000}"/>
    <cellStyle name="Note 15 11 2" xfId="21549" xr:uid="{00000000-0005-0000-0000-00007C430000}"/>
    <cellStyle name="Note 15 12" xfId="9394" xr:uid="{00000000-0005-0000-0000-00007D430000}"/>
    <cellStyle name="Note 15 12 2" xfId="21550" xr:uid="{00000000-0005-0000-0000-00007E430000}"/>
    <cellStyle name="Note 15 13" xfId="9395" xr:uid="{00000000-0005-0000-0000-00007F430000}"/>
    <cellStyle name="Note 15 13 2" xfId="21551" xr:uid="{00000000-0005-0000-0000-000080430000}"/>
    <cellStyle name="Note 15 14" xfId="9396" xr:uid="{00000000-0005-0000-0000-000081430000}"/>
    <cellStyle name="Note 15 14 2" xfId="21552" xr:uid="{00000000-0005-0000-0000-000082430000}"/>
    <cellStyle name="Note 15 15" xfId="9397" xr:uid="{00000000-0005-0000-0000-000083430000}"/>
    <cellStyle name="Note 15 15 2" xfId="21553" xr:uid="{00000000-0005-0000-0000-000084430000}"/>
    <cellStyle name="Note 15 16" xfId="9398" xr:uid="{00000000-0005-0000-0000-000085430000}"/>
    <cellStyle name="Note 15 16 2" xfId="21554" xr:uid="{00000000-0005-0000-0000-000086430000}"/>
    <cellStyle name="Note 15 17" xfId="9399" xr:uid="{00000000-0005-0000-0000-000087430000}"/>
    <cellStyle name="Note 15 17 2" xfId="21555" xr:uid="{00000000-0005-0000-0000-000088430000}"/>
    <cellStyle name="Note 15 18" xfId="9400" xr:uid="{00000000-0005-0000-0000-000089430000}"/>
    <cellStyle name="Note 15 18 2" xfId="21556" xr:uid="{00000000-0005-0000-0000-00008A430000}"/>
    <cellStyle name="Note 15 19" xfId="9401" xr:uid="{00000000-0005-0000-0000-00008B430000}"/>
    <cellStyle name="Note 15 19 2" xfId="21557" xr:uid="{00000000-0005-0000-0000-00008C430000}"/>
    <cellStyle name="Note 15 2" xfId="5053" xr:uid="{00000000-0005-0000-0000-00008D430000}"/>
    <cellStyle name="Note 15 2 2" xfId="9402" xr:uid="{00000000-0005-0000-0000-00008E430000}"/>
    <cellStyle name="Note 15 2 2 2" xfId="21558" xr:uid="{00000000-0005-0000-0000-00008F430000}"/>
    <cellStyle name="Note 15 2 3" xfId="13128" xr:uid="{00000000-0005-0000-0000-000090430000}"/>
    <cellStyle name="Note 15 20" xfId="9403" xr:uid="{00000000-0005-0000-0000-000091430000}"/>
    <cellStyle name="Note 15 20 2" xfId="21559" xr:uid="{00000000-0005-0000-0000-000092430000}"/>
    <cellStyle name="Note 15 21" xfId="9404" xr:uid="{00000000-0005-0000-0000-000093430000}"/>
    <cellStyle name="Note 15 21 2" xfId="21560" xr:uid="{00000000-0005-0000-0000-000094430000}"/>
    <cellStyle name="Note 15 22" xfId="9405" xr:uid="{00000000-0005-0000-0000-000095430000}"/>
    <cellStyle name="Note 15 22 2" xfId="21561" xr:uid="{00000000-0005-0000-0000-000096430000}"/>
    <cellStyle name="Note 15 23" xfId="9406" xr:uid="{00000000-0005-0000-0000-000097430000}"/>
    <cellStyle name="Note 15 23 2" xfId="21562" xr:uid="{00000000-0005-0000-0000-000098430000}"/>
    <cellStyle name="Note 15 24" xfId="9407" xr:uid="{00000000-0005-0000-0000-000099430000}"/>
    <cellStyle name="Note 15 24 2" xfId="21563" xr:uid="{00000000-0005-0000-0000-00009A430000}"/>
    <cellStyle name="Note 15 25" xfId="9408" xr:uid="{00000000-0005-0000-0000-00009B430000}"/>
    <cellStyle name="Note 15 25 2" xfId="21564" xr:uid="{00000000-0005-0000-0000-00009C430000}"/>
    <cellStyle name="Note 15 26" xfId="9409" xr:uid="{00000000-0005-0000-0000-00009D430000}"/>
    <cellStyle name="Note 15 26 2" xfId="21565" xr:uid="{00000000-0005-0000-0000-00009E430000}"/>
    <cellStyle name="Note 15 27" xfId="9410" xr:uid="{00000000-0005-0000-0000-00009F430000}"/>
    <cellStyle name="Note 15 27 2" xfId="21566" xr:uid="{00000000-0005-0000-0000-0000A0430000}"/>
    <cellStyle name="Note 15 28" xfId="9411" xr:uid="{00000000-0005-0000-0000-0000A1430000}"/>
    <cellStyle name="Note 15 28 2" xfId="21567" xr:uid="{00000000-0005-0000-0000-0000A2430000}"/>
    <cellStyle name="Note 15 29" xfId="9412" xr:uid="{00000000-0005-0000-0000-0000A3430000}"/>
    <cellStyle name="Note 15 29 2" xfId="21568" xr:uid="{00000000-0005-0000-0000-0000A4430000}"/>
    <cellStyle name="Note 15 3" xfId="5054" xr:uid="{00000000-0005-0000-0000-0000A5430000}"/>
    <cellStyle name="Note 15 3 2" xfId="9413" xr:uid="{00000000-0005-0000-0000-0000A6430000}"/>
    <cellStyle name="Note 15 3 2 2" xfId="21569" xr:uid="{00000000-0005-0000-0000-0000A7430000}"/>
    <cellStyle name="Note 15 30" xfId="9414" xr:uid="{00000000-0005-0000-0000-0000A8430000}"/>
    <cellStyle name="Note 15 30 2" xfId="21570" xr:uid="{00000000-0005-0000-0000-0000A9430000}"/>
    <cellStyle name="Note 15 31" xfId="9415" xr:uid="{00000000-0005-0000-0000-0000AA430000}"/>
    <cellStyle name="Note 15 31 2" xfId="21571" xr:uid="{00000000-0005-0000-0000-0000AB430000}"/>
    <cellStyle name="Note 15 32" xfId="9416" xr:uid="{00000000-0005-0000-0000-0000AC430000}"/>
    <cellStyle name="Note 15 32 2" xfId="21572" xr:uid="{00000000-0005-0000-0000-0000AD430000}"/>
    <cellStyle name="Note 15 33" xfId="9417" xr:uid="{00000000-0005-0000-0000-0000AE430000}"/>
    <cellStyle name="Note 15 33 2" xfId="21573" xr:uid="{00000000-0005-0000-0000-0000AF430000}"/>
    <cellStyle name="Note 15 34" xfId="9418" xr:uid="{00000000-0005-0000-0000-0000B0430000}"/>
    <cellStyle name="Note 15 34 2" xfId="21574" xr:uid="{00000000-0005-0000-0000-0000B1430000}"/>
    <cellStyle name="Note 15 35" xfId="9419" xr:uid="{00000000-0005-0000-0000-0000B2430000}"/>
    <cellStyle name="Note 15 35 2" xfId="21575" xr:uid="{00000000-0005-0000-0000-0000B3430000}"/>
    <cellStyle name="Note 15 36" xfId="9420" xr:uid="{00000000-0005-0000-0000-0000B4430000}"/>
    <cellStyle name="Note 15 36 2" xfId="21576" xr:uid="{00000000-0005-0000-0000-0000B5430000}"/>
    <cellStyle name="Note 15 37" xfId="9421" xr:uid="{00000000-0005-0000-0000-0000B6430000}"/>
    <cellStyle name="Note 15 37 2" xfId="21577" xr:uid="{00000000-0005-0000-0000-0000B7430000}"/>
    <cellStyle name="Note 15 38" xfId="9422" xr:uid="{00000000-0005-0000-0000-0000B8430000}"/>
    <cellStyle name="Note 15 38 2" xfId="21578" xr:uid="{00000000-0005-0000-0000-0000B9430000}"/>
    <cellStyle name="Note 15 39" xfId="9423" xr:uid="{00000000-0005-0000-0000-0000BA430000}"/>
    <cellStyle name="Note 15 39 2" xfId="21579" xr:uid="{00000000-0005-0000-0000-0000BB430000}"/>
    <cellStyle name="Note 15 4" xfId="5055" xr:uid="{00000000-0005-0000-0000-0000BC430000}"/>
    <cellStyle name="Note 15 4 2" xfId="9424" xr:uid="{00000000-0005-0000-0000-0000BD430000}"/>
    <cellStyle name="Note 15 4 2 2" xfId="21580" xr:uid="{00000000-0005-0000-0000-0000BE430000}"/>
    <cellStyle name="Note 15 40" xfId="9425" xr:uid="{00000000-0005-0000-0000-0000BF430000}"/>
    <cellStyle name="Note 15 40 2" xfId="21581" xr:uid="{00000000-0005-0000-0000-0000C0430000}"/>
    <cellStyle name="Note 15 41" xfId="9426" xr:uid="{00000000-0005-0000-0000-0000C1430000}"/>
    <cellStyle name="Note 15 41 2" xfId="21582" xr:uid="{00000000-0005-0000-0000-0000C2430000}"/>
    <cellStyle name="Note 15 42" xfId="9427" xr:uid="{00000000-0005-0000-0000-0000C3430000}"/>
    <cellStyle name="Note 15 42 2" xfId="21583" xr:uid="{00000000-0005-0000-0000-0000C4430000}"/>
    <cellStyle name="Note 15 43" xfId="9428" xr:uid="{00000000-0005-0000-0000-0000C5430000}"/>
    <cellStyle name="Note 15 43 2" xfId="21584" xr:uid="{00000000-0005-0000-0000-0000C6430000}"/>
    <cellStyle name="Note 15 44" xfId="9429" xr:uid="{00000000-0005-0000-0000-0000C7430000}"/>
    <cellStyle name="Note 15 44 2" xfId="21585" xr:uid="{00000000-0005-0000-0000-0000C8430000}"/>
    <cellStyle name="Note 15 45" xfId="9430" xr:uid="{00000000-0005-0000-0000-0000C9430000}"/>
    <cellStyle name="Note 15 45 2" xfId="21586" xr:uid="{00000000-0005-0000-0000-0000CA430000}"/>
    <cellStyle name="Note 15 46" xfId="9431" xr:uid="{00000000-0005-0000-0000-0000CB430000}"/>
    <cellStyle name="Note 15 46 2" xfId="21587" xr:uid="{00000000-0005-0000-0000-0000CC430000}"/>
    <cellStyle name="Note 15 47" xfId="9432" xr:uid="{00000000-0005-0000-0000-0000CD430000}"/>
    <cellStyle name="Note 15 47 2" xfId="21588" xr:uid="{00000000-0005-0000-0000-0000CE430000}"/>
    <cellStyle name="Note 15 48" xfId="9433" xr:uid="{00000000-0005-0000-0000-0000CF430000}"/>
    <cellStyle name="Note 15 48 2" xfId="21589" xr:uid="{00000000-0005-0000-0000-0000D0430000}"/>
    <cellStyle name="Note 15 49" xfId="9434" xr:uid="{00000000-0005-0000-0000-0000D1430000}"/>
    <cellStyle name="Note 15 49 2" xfId="21590" xr:uid="{00000000-0005-0000-0000-0000D2430000}"/>
    <cellStyle name="Note 15 5" xfId="5056" xr:uid="{00000000-0005-0000-0000-0000D3430000}"/>
    <cellStyle name="Note 15 5 2" xfId="9435" xr:uid="{00000000-0005-0000-0000-0000D4430000}"/>
    <cellStyle name="Note 15 5 2 2" xfId="21591" xr:uid="{00000000-0005-0000-0000-0000D5430000}"/>
    <cellStyle name="Note 15 50" xfId="9436" xr:uid="{00000000-0005-0000-0000-0000D6430000}"/>
    <cellStyle name="Note 15 50 2" xfId="21592" xr:uid="{00000000-0005-0000-0000-0000D7430000}"/>
    <cellStyle name="Note 15 51" xfId="9437" xr:uid="{00000000-0005-0000-0000-0000D8430000}"/>
    <cellStyle name="Note 15 51 2" xfId="21593" xr:uid="{00000000-0005-0000-0000-0000D9430000}"/>
    <cellStyle name="Note 15 52" xfId="9438" xr:uid="{00000000-0005-0000-0000-0000DA430000}"/>
    <cellStyle name="Note 15 52 2" xfId="21594" xr:uid="{00000000-0005-0000-0000-0000DB430000}"/>
    <cellStyle name="Note 15 53" xfId="9439" xr:uid="{00000000-0005-0000-0000-0000DC430000}"/>
    <cellStyle name="Note 15 53 2" xfId="21595" xr:uid="{00000000-0005-0000-0000-0000DD430000}"/>
    <cellStyle name="Note 15 54" xfId="9440" xr:uid="{00000000-0005-0000-0000-0000DE430000}"/>
    <cellStyle name="Note 15 54 2" xfId="21596" xr:uid="{00000000-0005-0000-0000-0000DF430000}"/>
    <cellStyle name="Note 15 55" xfId="9441" xr:uid="{00000000-0005-0000-0000-0000E0430000}"/>
    <cellStyle name="Note 15 55 2" xfId="21597" xr:uid="{00000000-0005-0000-0000-0000E1430000}"/>
    <cellStyle name="Note 15 56" xfId="9442" xr:uid="{00000000-0005-0000-0000-0000E2430000}"/>
    <cellStyle name="Note 15 56 2" xfId="21598" xr:uid="{00000000-0005-0000-0000-0000E3430000}"/>
    <cellStyle name="Note 15 57" xfId="9443" xr:uid="{00000000-0005-0000-0000-0000E4430000}"/>
    <cellStyle name="Note 15 57 2" xfId="21599" xr:uid="{00000000-0005-0000-0000-0000E5430000}"/>
    <cellStyle name="Note 15 58" xfId="9444" xr:uid="{00000000-0005-0000-0000-0000E6430000}"/>
    <cellStyle name="Note 15 58 2" xfId="21600" xr:uid="{00000000-0005-0000-0000-0000E7430000}"/>
    <cellStyle name="Note 15 59" xfId="9445" xr:uid="{00000000-0005-0000-0000-0000E8430000}"/>
    <cellStyle name="Note 15 59 2" xfId="21601" xr:uid="{00000000-0005-0000-0000-0000E9430000}"/>
    <cellStyle name="Note 15 6" xfId="9446" xr:uid="{00000000-0005-0000-0000-0000EA430000}"/>
    <cellStyle name="Note 15 6 2" xfId="14225" xr:uid="{00000000-0005-0000-0000-0000EB430000}"/>
    <cellStyle name="Note 15 6 3" xfId="21602" xr:uid="{00000000-0005-0000-0000-0000EC430000}"/>
    <cellStyle name="Note 15 60" xfId="9447" xr:uid="{00000000-0005-0000-0000-0000ED430000}"/>
    <cellStyle name="Note 15 60 2" xfId="21603" xr:uid="{00000000-0005-0000-0000-0000EE430000}"/>
    <cellStyle name="Note 15 61" xfId="9448" xr:uid="{00000000-0005-0000-0000-0000EF430000}"/>
    <cellStyle name="Note 15 61 2" xfId="21604" xr:uid="{00000000-0005-0000-0000-0000F0430000}"/>
    <cellStyle name="Note 15 62" xfId="9449" xr:uid="{00000000-0005-0000-0000-0000F1430000}"/>
    <cellStyle name="Note 15 62 2" xfId="21605" xr:uid="{00000000-0005-0000-0000-0000F2430000}"/>
    <cellStyle name="Note 15 63" xfId="9450" xr:uid="{00000000-0005-0000-0000-0000F3430000}"/>
    <cellStyle name="Note 15 63 2" xfId="21606" xr:uid="{00000000-0005-0000-0000-0000F4430000}"/>
    <cellStyle name="Note 15 64" xfId="9451" xr:uid="{00000000-0005-0000-0000-0000F5430000}"/>
    <cellStyle name="Note 15 64 2" xfId="21607" xr:uid="{00000000-0005-0000-0000-0000F6430000}"/>
    <cellStyle name="Note 15 65" xfId="9452" xr:uid="{00000000-0005-0000-0000-0000F7430000}"/>
    <cellStyle name="Note 15 65 2" xfId="21608" xr:uid="{00000000-0005-0000-0000-0000F8430000}"/>
    <cellStyle name="Note 15 66" xfId="9453" xr:uid="{00000000-0005-0000-0000-0000F9430000}"/>
    <cellStyle name="Note 15 66 2" xfId="21609" xr:uid="{00000000-0005-0000-0000-0000FA430000}"/>
    <cellStyle name="Note 15 67" xfId="6081" xr:uid="{00000000-0005-0000-0000-0000FB430000}"/>
    <cellStyle name="Note 15 67 2" xfId="18833" xr:uid="{00000000-0005-0000-0000-0000FC430000}"/>
    <cellStyle name="Note 15 68" xfId="13127" xr:uid="{00000000-0005-0000-0000-0000FD430000}"/>
    <cellStyle name="Note 15 69" xfId="13633" xr:uid="{00000000-0005-0000-0000-0000FE430000}"/>
    <cellStyle name="Note 15 7" xfId="9454" xr:uid="{00000000-0005-0000-0000-0000FF430000}"/>
    <cellStyle name="Note 15 7 2" xfId="21610" xr:uid="{00000000-0005-0000-0000-000000440000}"/>
    <cellStyle name="Note 15 70" xfId="14224" xr:uid="{00000000-0005-0000-0000-000001440000}"/>
    <cellStyle name="Note 15 8" xfId="9455" xr:uid="{00000000-0005-0000-0000-000002440000}"/>
    <cellStyle name="Note 15 8 2" xfId="21611" xr:uid="{00000000-0005-0000-0000-000003440000}"/>
    <cellStyle name="Note 15 9" xfId="9456" xr:uid="{00000000-0005-0000-0000-000004440000}"/>
    <cellStyle name="Note 15 9 2" xfId="21612" xr:uid="{00000000-0005-0000-0000-000005440000}"/>
    <cellStyle name="Note 16" xfId="5057" xr:uid="{00000000-0005-0000-0000-000006440000}"/>
    <cellStyle name="Note 16 10" xfId="9457" xr:uid="{00000000-0005-0000-0000-000007440000}"/>
    <cellStyle name="Note 16 10 2" xfId="21613" xr:uid="{00000000-0005-0000-0000-000008440000}"/>
    <cellStyle name="Note 16 11" xfId="9458" xr:uid="{00000000-0005-0000-0000-000009440000}"/>
    <cellStyle name="Note 16 11 2" xfId="21614" xr:uid="{00000000-0005-0000-0000-00000A440000}"/>
    <cellStyle name="Note 16 12" xfId="9459" xr:uid="{00000000-0005-0000-0000-00000B440000}"/>
    <cellStyle name="Note 16 12 2" xfId="21615" xr:uid="{00000000-0005-0000-0000-00000C440000}"/>
    <cellStyle name="Note 16 13" xfId="9460" xr:uid="{00000000-0005-0000-0000-00000D440000}"/>
    <cellStyle name="Note 16 13 2" xfId="21616" xr:uid="{00000000-0005-0000-0000-00000E440000}"/>
    <cellStyle name="Note 16 14" xfId="9461" xr:uid="{00000000-0005-0000-0000-00000F440000}"/>
    <cellStyle name="Note 16 14 2" xfId="21617" xr:uid="{00000000-0005-0000-0000-000010440000}"/>
    <cellStyle name="Note 16 15" xfId="9462" xr:uid="{00000000-0005-0000-0000-000011440000}"/>
    <cellStyle name="Note 16 15 2" xfId="21618" xr:uid="{00000000-0005-0000-0000-000012440000}"/>
    <cellStyle name="Note 16 16" xfId="9463" xr:uid="{00000000-0005-0000-0000-000013440000}"/>
    <cellStyle name="Note 16 16 2" xfId="21619" xr:uid="{00000000-0005-0000-0000-000014440000}"/>
    <cellStyle name="Note 16 17" xfId="9464" xr:uid="{00000000-0005-0000-0000-000015440000}"/>
    <cellStyle name="Note 16 17 2" xfId="21620" xr:uid="{00000000-0005-0000-0000-000016440000}"/>
    <cellStyle name="Note 16 18" xfId="9465" xr:uid="{00000000-0005-0000-0000-000017440000}"/>
    <cellStyle name="Note 16 18 2" xfId="21621" xr:uid="{00000000-0005-0000-0000-000018440000}"/>
    <cellStyle name="Note 16 19" xfId="9466" xr:uid="{00000000-0005-0000-0000-000019440000}"/>
    <cellStyle name="Note 16 19 2" xfId="21622" xr:uid="{00000000-0005-0000-0000-00001A440000}"/>
    <cellStyle name="Note 16 2" xfId="5058" xr:uid="{00000000-0005-0000-0000-00001B440000}"/>
    <cellStyle name="Note 16 2 2" xfId="9467" xr:uid="{00000000-0005-0000-0000-00001C440000}"/>
    <cellStyle name="Note 16 2 2 2" xfId="21623" xr:uid="{00000000-0005-0000-0000-00001D440000}"/>
    <cellStyle name="Note 16 2 3" xfId="13130" xr:uid="{00000000-0005-0000-0000-00001E440000}"/>
    <cellStyle name="Note 16 20" xfId="9468" xr:uid="{00000000-0005-0000-0000-00001F440000}"/>
    <cellStyle name="Note 16 20 2" xfId="21624" xr:uid="{00000000-0005-0000-0000-000020440000}"/>
    <cellStyle name="Note 16 21" xfId="9469" xr:uid="{00000000-0005-0000-0000-000021440000}"/>
    <cellStyle name="Note 16 21 2" xfId="21625" xr:uid="{00000000-0005-0000-0000-000022440000}"/>
    <cellStyle name="Note 16 22" xfId="9470" xr:uid="{00000000-0005-0000-0000-000023440000}"/>
    <cellStyle name="Note 16 22 2" xfId="21626" xr:uid="{00000000-0005-0000-0000-000024440000}"/>
    <cellStyle name="Note 16 23" xfId="9471" xr:uid="{00000000-0005-0000-0000-000025440000}"/>
    <cellStyle name="Note 16 23 2" xfId="21627" xr:uid="{00000000-0005-0000-0000-000026440000}"/>
    <cellStyle name="Note 16 24" xfId="9472" xr:uid="{00000000-0005-0000-0000-000027440000}"/>
    <cellStyle name="Note 16 24 2" xfId="21628" xr:uid="{00000000-0005-0000-0000-000028440000}"/>
    <cellStyle name="Note 16 25" xfId="9473" xr:uid="{00000000-0005-0000-0000-000029440000}"/>
    <cellStyle name="Note 16 25 2" xfId="21629" xr:uid="{00000000-0005-0000-0000-00002A440000}"/>
    <cellStyle name="Note 16 26" xfId="9474" xr:uid="{00000000-0005-0000-0000-00002B440000}"/>
    <cellStyle name="Note 16 26 2" xfId="21630" xr:uid="{00000000-0005-0000-0000-00002C440000}"/>
    <cellStyle name="Note 16 27" xfId="9475" xr:uid="{00000000-0005-0000-0000-00002D440000}"/>
    <cellStyle name="Note 16 27 2" xfId="21631" xr:uid="{00000000-0005-0000-0000-00002E440000}"/>
    <cellStyle name="Note 16 28" xfId="9476" xr:uid="{00000000-0005-0000-0000-00002F440000}"/>
    <cellStyle name="Note 16 28 2" xfId="21632" xr:uid="{00000000-0005-0000-0000-000030440000}"/>
    <cellStyle name="Note 16 29" xfId="9477" xr:uid="{00000000-0005-0000-0000-000031440000}"/>
    <cellStyle name="Note 16 29 2" xfId="21633" xr:uid="{00000000-0005-0000-0000-000032440000}"/>
    <cellStyle name="Note 16 3" xfId="5059" xr:uid="{00000000-0005-0000-0000-000033440000}"/>
    <cellStyle name="Note 16 3 2" xfId="9478" xr:uid="{00000000-0005-0000-0000-000034440000}"/>
    <cellStyle name="Note 16 3 2 2" xfId="21634" xr:uid="{00000000-0005-0000-0000-000035440000}"/>
    <cellStyle name="Note 16 30" xfId="9479" xr:uid="{00000000-0005-0000-0000-000036440000}"/>
    <cellStyle name="Note 16 30 2" xfId="21635" xr:uid="{00000000-0005-0000-0000-000037440000}"/>
    <cellStyle name="Note 16 31" xfId="9480" xr:uid="{00000000-0005-0000-0000-000038440000}"/>
    <cellStyle name="Note 16 31 2" xfId="21636" xr:uid="{00000000-0005-0000-0000-000039440000}"/>
    <cellStyle name="Note 16 32" xfId="9481" xr:uid="{00000000-0005-0000-0000-00003A440000}"/>
    <cellStyle name="Note 16 32 2" xfId="21637" xr:uid="{00000000-0005-0000-0000-00003B440000}"/>
    <cellStyle name="Note 16 33" xfId="9482" xr:uid="{00000000-0005-0000-0000-00003C440000}"/>
    <cellStyle name="Note 16 33 2" xfId="21638" xr:uid="{00000000-0005-0000-0000-00003D440000}"/>
    <cellStyle name="Note 16 34" xfId="9483" xr:uid="{00000000-0005-0000-0000-00003E440000}"/>
    <cellStyle name="Note 16 34 2" xfId="21639" xr:uid="{00000000-0005-0000-0000-00003F440000}"/>
    <cellStyle name="Note 16 35" xfId="9484" xr:uid="{00000000-0005-0000-0000-000040440000}"/>
    <cellStyle name="Note 16 35 2" xfId="21640" xr:uid="{00000000-0005-0000-0000-000041440000}"/>
    <cellStyle name="Note 16 36" xfId="9485" xr:uid="{00000000-0005-0000-0000-000042440000}"/>
    <cellStyle name="Note 16 36 2" xfId="21641" xr:uid="{00000000-0005-0000-0000-000043440000}"/>
    <cellStyle name="Note 16 37" xfId="9486" xr:uid="{00000000-0005-0000-0000-000044440000}"/>
    <cellStyle name="Note 16 37 2" xfId="21642" xr:uid="{00000000-0005-0000-0000-000045440000}"/>
    <cellStyle name="Note 16 38" xfId="9487" xr:uid="{00000000-0005-0000-0000-000046440000}"/>
    <cellStyle name="Note 16 38 2" xfId="21643" xr:uid="{00000000-0005-0000-0000-000047440000}"/>
    <cellStyle name="Note 16 39" xfId="9488" xr:uid="{00000000-0005-0000-0000-000048440000}"/>
    <cellStyle name="Note 16 39 2" xfId="21644" xr:uid="{00000000-0005-0000-0000-000049440000}"/>
    <cellStyle name="Note 16 4" xfId="5060" xr:uid="{00000000-0005-0000-0000-00004A440000}"/>
    <cellStyle name="Note 16 4 2" xfId="9489" xr:uid="{00000000-0005-0000-0000-00004B440000}"/>
    <cellStyle name="Note 16 4 2 2" xfId="21645" xr:uid="{00000000-0005-0000-0000-00004C440000}"/>
    <cellStyle name="Note 16 40" xfId="9490" xr:uid="{00000000-0005-0000-0000-00004D440000}"/>
    <cellStyle name="Note 16 40 2" xfId="21646" xr:uid="{00000000-0005-0000-0000-00004E440000}"/>
    <cellStyle name="Note 16 41" xfId="9491" xr:uid="{00000000-0005-0000-0000-00004F440000}"/>
    <cellStyle name="Note 16 41 2" xfId="21647" xr:uid="{00000000-0005-0000-0000-000050440000}"/>
    <cellStyle name="Note 16 42" xfId="9492" xr:uid="{00000000-0005-0000-0000-000051440000}"/>
    <cellStyle name="Note 16 42 2" xfId="21648" xr:uid="{00000000-0005-0000-0000-000052440000}"/>
    <cellStyle name="Note 16 43" xfId="9493" xr:uid="{00000000-0005-0000-0000-000053440000}"/>
    <cellStyle name="Note 16 43 2" xfId="21649" xr:uid="{00000000-0005-0000-0000-000054440000}"/>
    <cellStyle name="Note 16 44" xfId="9494" xr:uid="{00000000-0005-0000-0000-000055440000}"/>
    <cellStyle name="Note 16 44 2" xfId="21650" xr:uid="{00000000-0005-0000-0000-000056440000}"/>
    <cellStyle name="Note 16 45" xfId="9495" xr:uid="{00000000-0005-0000-0000-000057440000}"/>
    <cellStyle name="Note 16 45 2" xfId="21651" xr:uid="{00000000-0005-0000-0000-000058440000}"/>
    <cellStyle name="Note 16 46" xfId="9496" xr:uid="{00000000-0005-0000-0000-000059440000}"/>
    <cellStyle name="Note 16 46 2" xfId="21652" xr:uid="{00000000-0005-0000-0000-00005A440000}"/>
    <cellStyle name="Note 16 47" xfId="9497" xr:uid="{00000000-0005-0000-0000-00005B440000}"/>
    <cellStyle name="Note 16 47 2" xfId="21653" xr:uid="{00000000-0005-0000-0000-00005C440000}"/>
    <cellStyle name="Note 16 48" xfId="9498" xr:uid="{00000000-0005-0000-0000-00005D440000}"/>
    <cellStyle name="Note 16 48 2" xfId="21654" xr:uid="{00000000-0005-0000-0000-00005E440000}"/>
    <cellStyle name="Note 16 49" xfId="9499" xr:uid="{00000000-0005-0000-0000-00005F440000}"/>
    <cellStyle name="Note 16 49 2" xfId="21655" xr:uid="{00000000-0005-0000-0000-000060440000}"/>
    <cellStyle name="Note 16 5" xfId="5061" xr:uid="{00000000-0005-0000-0000-000061440000}"/>
    <cellStyle name="Note 16 5 2" xfId="9500" xr:uid="{00000000-0005-0000-0000-000062440000}"/>
    <cellStyle name="Note 16 5 2 2" xfId="21656" xr:uid="{00000000-0005-0000-0000-000063440000}"/>
    <cellStyle name="Note 16 50" xfId="9501" xr:uid="{00000000-0005-0000-0000-000064440000}"/>
    <cellStyle name="Note 16 50 2" xfId="21657" xr:uid="{00000000-0005-0000-0000-000065440000}"/>
    <cellStyle name="Note 16 51" xfId="9502" xr:uid="{00000000-0005-0000-0000-000066440000}"/>
    <cellStyle name="Note 16 51 2" xfId="21658" xr:uid="{00000000-0005-0000-0000-000067440000}"/>
    <cellStyle name="Note 16 52" xfId="9503" xr:uid="{00000000-0005-0000-0000-000068440000}"/>
    <cellStyle name="Note 16 52 2" xfId="21659" xr:uid="{00000000-0005-0000-0000-000069440000}"/>
    <cellStyle name="Note 16 53" xfId="9504" xr:uid="{00000000-0005-0000-0000-00006A440000}"/>
    <cellStyle name="Note 16 53 2" xfId="21660" xr:uid="{00000000-0005-0000-0000-00006B440000}"/>
    <cellStyle name="Note 16 54" xfId="9505" xr:uid="{00000000-0005-0000-0000-00006C440000}"/>
    <cellStyle name="Note 16 54 2" xfId="21661" xr:uid="{00000000-0005-0000-0000-00006D440000}"/>
    <cellStyle name="Note 16 55" xfId="9506" xr:uid="{00000000-0005-0000-0000-00006E440000}"/>
    <cellStyle name="Note 16 55 2" xfId="21662" xr:uid="{00000000-0005-0000-0000-00006F440000}"/>
    <cellStyle name="Note 16 56" xfId="9507" xr:uid="{00000000-0005-0000-0000-000070440000}"/>
    <cellStyle name="Note 16 56 2" xfId="21663" xr:uid="{00000000-0005-0000-0000-000071440000}"/>
    <cellStyle name="Note 16 57" xfId="9508" xr:uid="{00000000-0005-0000-0000-000072440000}"/>
    <cellStyle name="Note 16 57 2" xfId="21664" xr:uid="{00000000-0005-0000-0000-000073440000}"/>
    <cellStyle name="Note 16 58" xfId="9509" xr:uid="{00000000-0005-0000-0000-000074440000}"/>
    <cellStyle name="Note 16 58 2" xfId="21665" xr:uid="{00000000-0005-0000-0000-000075440000}"/>
    <cellStyle name="Note 16 59" xfId="9510" xr:uid="{00000000-0005-0000-0000-000076440000}"/>
    <cellStyle name="Note 16 59 2" xfId="21666" xr:uid="{00000000-0005-0000-0000-000077440000}"/>
    <cellStyle name="Note 16 6" xfId="9511" xr:uid="{00000000-0005-0000-0000-000078440000}"/>
    <cellStyle name="Note 16 6 2" xfId="14227" xr:uid="{00000000-0005-0000-0000-000079440000}"/>
    <cellStyle name="Note 16 6 3" xfId="21667" xr:uid="{00000000-0005-0000-0000-00007A440000}"/>
    <cellStyle name="Note 16 60" xfId="9512" xr:uid="{00000000-0005-0000-0000-00007B440000}"/>
    <cellStyle name="Note 16 60 2" xfId="21668" xr:uid="{00000000-0005-0000-0000-00007C440000}"/>
    <cellStyle name="Note 16 61" xfId="9513" xr:uid="{00000000-0005-0000-0000-00007D440000}"/>
    <cellStyle name="Note 16 61 2" xfId="21669" xr:uid="{00000000-0005-0000-0000-00007E440000}"/>
    <cellStyle name="Note 16 62" xfId="9514" xr:uid="{00000000-0005-0000-0000-00007F440000}"/>
    <cellStyle name="Note 16 62 2" xfId="21670" xr:uid="{00000000-0005-0000-0000-000080440000}"/>
    <cellStyle name="Note 16 63" xfId="9515" xr:uid="{00000000-0005-0000-0000-000081440000}"/>
    <cellStyle name="Note 16 63 2" xfId="21671" xr:uid="{00000000-0005-0000-0000-000082440000}"/>
    <cellStyle name="Note 16 64" xfId="9516" xr:uid="{00000000-0005-0000-0000-000083440000}"/>
    <cellStyle name="Note 16 64 2" xfId="21672" xr:uid="{00000000-0005-0000-0000-000084440000}"/>
    <cellStyle name="Note 16 65" xfId="9517" xr:uid="{00000000-0005-0000-0000-000085440000}"/>
    <cellStyle name="Note 16 65 2" xfId="21673" xr:uid="{00000000-0005-0000-0000-000086440000}"/>
    <cellStyle name="Note 16 66" xfId="9518" xr:uid="{00000000-0005-0000-0000-000087440000}"/>
    <cellStyle name="Note 16 66 2" xfId="21674" xr:uid="{00000000-0005-0000-0000-000088440000}"/>
    <cellStyle name="Note 16 67" xfId="6082" xr:uid="{00000000-0005-0000-0000-000089440000}"/>
    <cellStyle name="Note 16 67 2" xfId="18834" xr:uid="{00000000-0005-0000-0000-00008A440000}"/>
    <cellStyle name="Note 16 68" xfId="13129" xr:uid="{00000000-0005-0000-0000-00008B440000}"/>
    <cellStyle name="Note 16 69" xfId="13634" xr:uid="{00000000-0005-0000-0000-00008C440000}"/>
    <cellStyle name="Note 16 7" xfId="9519" xr:uid="{00000000-0005-0000-0000-00008D440000}"/>
    <cellStyle name="Note 16 7 2" xfId="21675" xr:uid="{00000000-0005-0000-0000-00008E440000}"/>
    <cellStyle name="Note 16 70" xfId="14226" xr:uid="{00000000-0005-0000-0000-00008F440000}"/>
    <cellStyle name="Note 16 8" xfId="9520" xr:uid="{00000000-0005-0000-0000-000090440000}"/>
    <cellStyle name="Note 16 8 2" xfId="21676" xr:uid="{00000000-0005-0000-0000-000091440000}"/>
    <cellStyle name="Note 16 9" xfId="9521" xr:uid="{00000000-0005-0000-0000-000092440000}"/>
    <cellStyle name="Note 16 9 2" xfId="21677" xr:uid="{00000000-0005-0000-0000-000093440000}"/>
    <cellStyle name="Note 17" xfId="5062" xr:uid="{00000000-0005-0000-0000-000094440000}"/>
    <cellStyle name="Note 17 10" xfId="9522" xr:uid="{00000000-0005-0000-0000-000095440000}"/>
    <cellStyle name="Note 17 10 2" xfId="21678" xr:uid="{00000000-0005-0000-0000-000096440000}"/>
    <cellStyle name="Note 17 11" xfId="9523" xr:uid="{00000000-0005-0000-0000-000097440000}"/>
    <cellStyle name="Note 17 11 2" xfId="21679" xr:uid="{00000000-0005-0000-0000-000098440000}"/>
    <cellStyle name="Note 17 12" xfId="9524" xr:uid="{00000000-0005-0000-0000-000099440000}"/>
    <cellStyle name="Note 17 12 2" xfId="21680" xr:uid="{00000000-0005-0000-0000-00009A440000}"/>
    <cellStyle name="Note 17 13" xfId="9525" xr:uid="{00000000-0005-0000-0000-00009B440000}"/>
    <cellStyle name="Note 17 13 2" xfId="21681" xr:uid="{00000000-0005-0000-0000-00009C440000}"/>
    <cellStyle name="Note 17 14" xfId="9526" xr:uid="{00000000-0005-0000-0000-00009D440000}"/>
    <cellStyle name="Note 17 14 2" xfId="21682" xr:uid="{00000000-0005-0000-0000-00009E440000}"/>
    <cellStyle name="Note 17 15" xfId="9527" xr:uid="{00000000-0005-0000-0000-00009F440000}"/>
    <cellStyle name="Note 17 15 2" xfId="21683" xr:uid="{00000000-0005-0000-0000-0000A0440000}"/>
    <cellStyle name="Note 17 16" xfId="9528" xr:uid="{00000000-0005-0000-0000-0000A1440000}"/>
    <cellStyle name="Note 17 16 2" xfId="21684" xr:uid="{00000000-0005-0000-0000-0000A2440000}"/>
    <cellStyle name="Note 17 17" xfId="9529" xr:uid="{00000000-0005-0000-0000-0000A3440000}"/>
    <cellStyle name="Note 17 17 2" xfId="21685" xr:uid="{00000000-0005-0000-0000-0000A4440000}"/>
    <cellStyle name="Note 17 18" xfId="9530" xr:uid="{00000000-0005-0000-0000-0000A5440000}"/>
    <cellStyle name="Note 17 18 2" xfId="21686" xr:uid="{00000000-0005-0000-0000-0000A6440000}"/>
    <cellStyle name="Note 17 19" xfId="9531" xr:uid="{00000000-0005-0000-0000-0000A7440000}"/>
    <cellStyle name="Note 17 19 2" xfId="21687" xr:uid="{00000000-0005-0000-0000-0000A8440000}"/>
    <cellStyle name="Note 17 2" xfId="5063" xr:uid="{00000000-0005-0000-0000-0000A9440000}"/>
    <cellStyle name="Note 17 2 2" xfId="9532" xr:uid="{00000000-0005-0000-0000-0000AA440000}"/>
    <cellStyle name="Note 17 2 2 2" xfId="21688" xr:uid="{00000000-0005-0000-0000-0000AB440000}"/>
    <cellStyle name="Note 17 2 3" xfId="13132" xr:uid="{00000000-0005-0000-0000-0000AC440000}"/>
    <cellStyle name="Note 17 20" xfId="9533" xr:uid="{00000000-0005-0000-0000-0000AD440000}"/>
    <cellStyle name="Note 17 20 2" xfId="21689" xr:uid="{00000000-0005-0000-0000-0000AE440000}"/>
    <cellStyle name="Note 17 21" xfId="9534" xr:uid="{00000000-0005-0000-0000-0000AF440000}"/>
    <cellStyle name="Note 17 21 2" xfId="21690" xr:uid="{00000000-0005-0000-0000-0000B0440000}"/>
    <cellStyle name="Note 17 22" xfId="9535" xr:uid="{00000000-0005-0000-0000-0000B1440000}"/>
    <cellStyle name="Note 17 22 2" xfId="21691" xr:uid="{00000000-0005-0000-0000-0000B2440000}"/>
    <cellStyle name="Note 17 23" xfId="9536" xr:uid="{00000000-0005-0000-0000-0000B3440000}"/>
    <cellStyle name="Note 17 23 2" xfId="21692" xr:uid="{00000000-0005-0000-0000-0000B4440000}"/>
    <cellStyle name="Note 17 24" xfId="9537" xr:uid="{00000000-0005-0000-0000-0000B5440000}"/>
    <cellStyle name="Note 17 24 2" xfId="21693" xr:uid="{00000000-0005-0000-0000-0000B6440000}"/>
    <cellStyle name="Note 17 25" xfId="9538" xr:uid="{00000000-0005-0000-0000-0000B7440000}"/>
    <cellStyle name="Note 17 25 2" xfId="21694" xr:uid="{00000000-0005-0000-0000-0000B8440000}"/>
    <cellStyle name="Note 17 26" xfId="9539" xr:uid="{00000000-0005-0000-0000-0000B9440000}"/>
    <cellStyle name="Note 17 26 2" xfId="21695" xr:uid="{00000000-0005-0000-0000-0000BA440000}"/>
    <cellStyle name="Note 17 27" xfId="9540" xr:uid="{00000000-0005-0000-0000-0000BB440000}"/>
    <cellStyle name="Note 17 27 2" xfId="21696" xr:uid="{00000000-0005-0000-0000-0000BC440000}"/>
    <cellStyle name="Note 17 28" xfId="9541" xr:uid="{00000000-0005-0000-0000-0000BD440000}"/>
    <cellStyle name="Note 17 28 2" xfId="21697" xr:uid="{00000000-0005-0000-0000-0000BE440000}"/>
    <cellStyle name="Note 17 29" xfId="9542" xr:uid="{00000000-0005-0000-0000-0000BF440000}"/>
    <cellStyle name="Note 17 29 2" xfId="21698" xr:uid="{00000000-0005-0000-0000-0000C0440000}"/>
    <cellStyle name="Note 17 3" xfId="5064" xr:uid="{00000000-0005-0000-0000-0000C1440000}"/>
    <cellStyle name="Note 17 3 2" xfId="9543" xr:uid="{00000000-0005-0000-0000-0000C2440000}"/>
    <cellStyle name="Note 17 3 2 2" xfId="21699" xr:uid="{00000000-0005-0000-0000-0000C3440000}"/>
    <cellStyle name="Note 17 30" xfId="9544" xr:uid="{00000000-0005-0000-0000-0000C4440000}"/>
    <cellStyle name="Note 17 30 2" xfId="21700" xr:uid="{00000000-0005-0000-0000-0000C5440000}"/>
    <cellStyle name="Note 17 31" xfId="9545" xr:uid="{00000000-0005-0000-0000-0000C6440000}"/>
    <cellStyle name="Note 17 31 2" xfId="21701" xr:uid="{00000000-0005-0000-0000-0000C7440000}"/>
    <cellStyle name="Note 17 32" xfId="9546" xr:uid="{00000000-0005-0000-0000-0000C8440000}"/>
    <cellStyle name="Note 17 32 2" xfId="21702" xr:uid="{00000000-0005-0000-0000-0000C9440000}"/>
    <cellStyle name="Note 17 33" xfId="9547" xr:uid="{00000000-0005-0000-0000-0000CA440000}"/>
    <cellStyle name="Note 17 33 2" xfId="21703" xr:uid="{00000000-0005-0000-0000-0000CB440000}"/>
    <cellStyle name="Note 17 34" xfId="9548" xr:uid="{00000000-0005-0000-0000-0000CC440000}"/>
    <cellStyle name="Note 17 34 2" xfId="21704" xr:uid="{00000000-0005-0000-0000-0000CD440000}"/>
    <cellStyle name="Note 17 35" xfId="9549" xr:uid="{00000000-0005-0000-0000-0000CE440000}"/>
    <cellStyle name="Note 17 35 2" xfId="21705" xr:uid="{00000000-0005-0000-0000-0000CF440000}"/>
    <cellStyle name="Note 17 36" xfId="9550" xr:uid="{00000000-0005-0000-0000-0000D0440000}"/>
    <cellStyle name="Note 17 36 2" xfId="21706" xr:uid="{00000000-0005-0000-0000-0000D1440000}"/>
    <cellStyle name="Note 17 37" xfId="9551" xr:uid="{00000000-0005-0000-0000-0000D2440000}"/>
    <cellStyle name="Note 17 37 2" xfId="21707" xr:uid="{00000000-0005-0000-0000-0000D3440000}"/>
    <cellStyle name="Note 17 38" xfId="9552" xr:uid="{00000000-0005-0000-0000-0000D4440000}"/>
    <cellStyle name="Note 17 38 2" xfId="21708" xr:uid="{00000000-0005-0000-0000-0000D5440000}"/>
    <cellStyle name="Note 17 39" xfId="9553" xr:uid="{00000000-0005-0000-0000-0000D6440000}"/>
    <cellStyle name="Note 17 39 2" xfId="21709" xr:uid="{00000000-0005-0000-0000-0000D7440000}"/>
    <cellStyle name="Note 17 4" xfId="5065" xr:uid="{00000000-0005-0000-0000-0000D8440000}"/>
    <cellStyle name="Note 17 4 2" xfId="9554" xr:uid="{00000000-0005-0000-0000-0000D9440000}"/>
    <cellStyle name="Note 17 4 2 2" xfId="21710" xr:uid="{00000000-0005-0000-0000-0000DA440000}"/>
    <cellStyle name="Note 17 40" xfId="9555" xr:uid="{00000000-0005-0000-0000-0000DB440000}"/>
    <cellStyle name="Note 17 40 2" xfId="21711" xr:uid="{00000000-0005-0000-0000-0000DC440000}"/>
    <cellStyle name="Note 17 41" xfId="9556" xr:uid="{00000000-0005-0000-0000-0000DD440000}"/>
    <cellStyle name="Note 17 41 2" xfId="21712" xr:uid="{00000000-0005-0000-0000-0000DE440000}"/>
    <cellStyle name="Note 17 42" xfId="9557" xr:uid="{00000000-0005-0000-0000-0000DF440000}"/>
    <cellStyle name="Note 17 42 2" xfId="21713" xr:uid="{00000000-0005-0000-0000-0000E0440000}"/>
    <cellStyle name="Note 17 43" xfId="9558" xr:uid="{00000000-0005-0000-0000-0000E1440000}"/>
    <cellStyle name="Note 17 43 2" xfId="21714" xr:uid="{00000000-0005-0000-0000-0000E2440000}"/>
    <cellStyle name="Note 17 44" xfId="9559" xr:uid="{00000000-0005-0000-0000-0000E3440000}"/>
    <cellStyle name="Note 17 44 2" xfId="21715" xr:uid="{00000000-0005-0000-0000-0000E4440000}"/>
    <cellStyle name="Note 17 45" xfId="9560" xr:uid="{00000000-0005-0000-0000-0000E5440000}"/>
    <cellStyle name="Note 17 45 2" xfId="21716" xr:uid="{00000000-0005-0000-0000-0000E6440000}"/>
    <cellStyle name="Note 17 46" xfId="9561" xr:uid="{00000000-0005-0000-0000-0000E7440000}"/>
    <cellStyle name="Note 17 46 2" xfId="21717" xr:uid="{00000000-0005-0000-0000-0000E8440000}"/>
    <cellStyle name="Note 17 47" xfId="9562" xr:uid="{00000000-0005-0000-0000-0000E9440000}"/>
    <cellStyle name="Note 17 47 2" xfId="21718" xr:uid="{00000000-0005-0000-0000-0000EA440000}"/>
    <cellStyle name="Note 17 48" xfId="9563" xr:uid="{00000000-0005-0000-0000-0000EB440000}"/>
    <cellStyle name="Note 17 48 2" xfId="21719" xr:uid="{00000000-0005-0000-0000-0000EC440000}"/>
    <cellStyle name="Note 17 49" xfId="9564" xr:uid="{00000000-0005-0000-0000-0000ED440000}"/>
    <cellStyle name="Note 17 49 2" xfId="21720" xr:uid="{00000000-0005-0000-0000-0000EE440000}"/>
    <cellStyle name="Note 17 5" xfId="5066" xr:uid="{00000000-0005-0000-0000-0000EF440000}"/>
    <cellStyle name="Note 17 5 2" xfId="9565" xr:uid="{00000000-0005-0000-0000-0000F0440000}"/>
    <cellStyle name="Note 17 5 2 2" xfId="21721" xr:uid="{00000000-0005-0000-0000-0000F1440000}"/>
    <cellStyle name="Note 17 50" xfId="9566" xr:uid="{00000000-0005-0000-0000-0000F2440000}"/>
    <cellStyle name="Note 17 50 2" xfId="21722" xr:uid="{00000000-0005-0000-0000-0000F3440000}"/>
    <cellStyle name="Note 17 51" xfId="9567" xr:uid="{00000000-0005-0000-0000-0000F4440000}"/>
    <cellStyle name="Note 17 51 2" xfId="21723" xr:uid="{00000000-0005-0000-0000-0000F5440000}"/>
    <cellStyle name="Note 17 52" xfId="9568" xr:uid="{00000000-0005-0000-0000-0000F6440000}"/>
    <cellStyle name="Note 17 52 2" xfId="21724" xr:uid="{00000000-0005-0000-0000-0000F7440000}"/>
    <cellStyle name="Note 17 53" xfId="9569" xr:uid="{00000000-0005-0000-0000-0000F8440000}"/>
    <cellStyle name="Note 17 53 2" xfId="21725" xr:uid="{00000000-0005-0000-0000-0000F9440000}"/>
    <cellStyle name="Note 17 54" xfId="9570" xr:uid="{00000000-0005-0000-0000-0000FA440000}"/>
    <cellStyle name="Note 17 54 2" xfId="21726" xr:uid="{00000000-0005-0000-0000-0000FB440000}"/>
    <cellStyle name="Note 17 55" xfId="9571" xr:uid="{00000000-0005-0000-0000-0000FC440000}"/>
    <cellStyle name="Note 17 55 2" xfId="21727" xr:uid="{00000000-0005-0000-0000-0000FD440000}"/>
    <cellStyle name="Note 17 56" xfId="9572" xr:uid="{00000000-0005-0000-0000-0000FE440000}"/>
    <cellStyle name="Note 17 56 2" xfId="21728" xr:uid="{00000000-0005-0000-0000-0000FF440000}"/>
    <cellStyle name="Note 17 57" xfId="9573" xr:uid="{00000000-0005-0000-0000-000000450000}"/>
    <cellStyle name="Note 17 57 2" xfId="21729" xr:uid="{00000000-0005-0000-0000-000001450000}"/>
    <cellStyle name="Note 17 58" xfId="9574" xr:uid="{00000000-0005-0000-0000-000002450000}"/>
    <cellStyle name="Note 17 58 2" xfId="21730" xr:uid="{00000000-0005-0000-0000-000003450000}"/>
    <cellStyle name="Note 17 59" xfId="9575" xr:uid="{00000000-0005-0000-0000-000004450000}"/>
    <cellStyle name="Note 17 59 2" xfId="21731" xr:uid="{00000000-0005-0000-0000-000005450000}"/>
    <cellStyle name="Note 17 6" xfId="9576" xr:uid="{00000000-0005-0000-0000-000006450000}"/>
    <cellStyle name="Note 17 6 2" xfId="14229" xr:uid="{00000000-0005-0000-0000-000007450000}"/>
    <cellStyle name="Note 17 6 3" xfId="21732" xr:uid="{00000000-0005-0000-0000-000008450000}"/>
    <cellStyle name="Note 17 60" xfId="9577" xr:uid="{00000000-0005-0000-0000-000009450000}"/>
    <cellStyle name="Note 17 60 2" xfId="21733" xr:uid="{00000000-0005-0000-0000-00000A450000}"/>
    <cellStyle name="Note 17 61" xfId="9578" xr:uid="{00000000-0005-0000-0000-00000B450000}"/>
    <cellStyle name="Note 17 61 2" xfId="21734" xr:uid="{00000000-0005-0000-0000-00000C450000}"/>
    <cellStyle name="Note 17 62" xfId="9579" xr:uid="{00000000-0005-0000-0000-00000D450000}"/>
    <cellStyle name="Note 17 62 2" xfId="21735" xr:uid="{00000000-0005-0000-0000-00000E450000}"/>
    <cellStyle name="Note 17 63" xfId="9580" xr:uid="{00000000-0005-0000-0000-00000F450000}"/>
    <cellStyle name="Note 17 63 2" xfId="21736" xr:uid="{00000000-0005-0000-0000-000010450000}"/>
    <cellStyle name="Note 17 64" xfId="9581" xr:uid="{00000000-0005-0000-0000-000011450000}"/>
    <cellStyle name="Note 17 64 2" xfId="21737" xr:uid="{00000000-0005-0000-0000-000012450000}"/>
    <cellStyle name="Note 17 65" xfId="9582" xr:uid="{00000000-0005-0000-0000-000013450000}"/>
    <cellStyle name="Note 17 65 2" xfId="21738" xr:uid="{00000000-0005-0000-0000-000014450000}"/>
    <cellStyle name="Note 17 66" xfId="9583" xr:uid="{00000000-0005-0000-0000-000015450000}"/>
    <cellStyle name="Note 17 66 2" xfId="21739" xr:uid="{00000000-0005-0000-0000-000016450000}"/>
    <cellStyle name="Note 17 67" xfId="6083" xr:uid="{00000000-0005-0000-0000-000017450000}"/>
    <cellStyle name="Note 17 67 2" xfId="18835" xr:uid="{00000000-0005-0000-0000-000018450000}"/>
    <cellStyle name="Note 17 68" xfId="13131" xr:uid="{00000000-0005-0000-0000-000019450000}"/>
    <cellStyle name="Note 17 69" xfId="13635" xr:uid="{00000000-0005-0000-0000-00001A450000}"/>
    <cellStyle name="Note 17 7" xfId="9584" xr:uid="{00000000-0005-0000-0000-00001B450000}"/>
    <cellStyle name="Note 17 7 2" xfId="21740" xr:uid="{00000000-0005-0000-0000-00001C450000}"/>
    <cellStyle name="Note 17 70" xfId="14228" xr:uid="{00000000-0005-0000-0000-00001D450000}"/>
    <cellStyle name="Note 17 8" xfId="9585" xr:uid="{00000000-0005-0000-0000-00001E450000}"/>
    <cellStyle name="Note 17 8 2" xfId="21741" xr:uid="{00000000-0005-0000-0000-00001F450000}"/>
    <cellStyle name="Note 17 9" xfId="9586" xr:uid="{00000000-0005-0000-0000-000020450000}"/>
    <cellStyle name="Note 17 9 2" xfId="21742" xr:uid="{00000000-0005-0000-0000-000021450000}"/>
    <cellStyle name="Note 18" xfId="5067" xr:uid="{00000000-0005-0000-0000-000022450000}"/>
    <cellStyle name="Note 18 10" xfId="9587" xr:uid="{00000000-0005-0000-0000-000023450000}"/>
    <cellStyle name="Note 18 10 2" xfId="21743" xr:uid="{00000000-0005-0000-0000-000024450000}"/>
    <cellStyle name="Note 18 11" xfId="9588" xr:uid="{00000000-0005-0000-0000-000025450000}"/>
    <cellStyle name="Note 18 11 2" xfId="21744" xr:uid="{00000000-0005-0000-0000-000026450000}"/>
    <cellStyle name="Note 18 12" xfId="9589" xr:uid="{00000000-0005-0000-0000-000027450000}"/>
    <cellStyle name="Note 18 12 2" xfId="21745" xr:uid="{00000000-0005-0000-0000-000028450000}"/>
    <cellStyle name="Note 18 13" xfId="9590" xr:uid="{00000000-0005-0000-0000-000029450000}"/>
    <cellStyle name="Note 18 13 2" xfId="21746" xr:uid="{00000000-0005-0000-0000-00002A450000}"/>
    <cellStyle name="Note 18 14" xfId="9591" xr:uid="{00000000-0005-0000-0000-00002B450000}"/>
    <cellStyle name="Note 18 14 2" xfId="21747" xr:uid="{00000000-0005-0000-0000-00002C450000}"/>
    <cellStyle name="Note 18 15" xfId="9592" xr:uid="{00000000-0005-0000-0000-00002D450000}"/>
    <cellStyle name="Note 18 15 2" xfId="21748" xr:uid="{00000000-0005-0000-0000-00002E450000}"/>
    <cellStyle name="Note 18 16" xfId="9593" xr:uid="{00000000-0005-0000-0000-00002F450000}"/>
    <cellStyle name="Note 18 16 2" xfId="21749" xr:uid="{00000000-0005-0000-0000-000030450000}"/>
    <cellStyle name="Note 18 17" xfId="9594" xr:uid="{00000000-0005-0000-0000-000031450000}"/>
    <cellStyle name="Note 18 17 2" xfId="21750" xr:uid="{00000000-0005-0000-0000-000032450000}"/>
    <cellStyle name="Note 18 18" xfId="9595" xr:uid="{00000000-0005-0000-0000-000033450000}"/>
    <cellStyle name="Note 18 18 2" xfId="21751" xr:uid="{00000000-0005-0000-0000-000034450000}"/>
    <cellStyle name="Note 18 19" xfId="9596" xr:uid="{00000000-0005-0000-0000-000035450000}"/>
    <cellStyle name="Note 18 19 2" xfId="21752" xr:uid="{00000000-0005-0000-0000-000036450000}"/>
    <cellStyle name="Note 18 2" xfId="5068" xr:uid="{00000000-0005-0000-0000-000037450000}"/>
    <cellStyle name="Note 18 2 2" xfId="9597" xr:uid="{00000000-0005-0000-0000-000038450000}"/>
    <cellStyle name="Note 18 2 2 2" xfId="21753" xr:uid="{00000000-0005-0000-0000-000039450000}"/>
    <cellStyle name="Note 18 2 3" xfId="13134" xr:uid="{00000000-0005-0000-0000-00003A450000}"/>
    <cellStyle name="Note 18 20" xfId="9598" xr:uid="{00000000-0005-0000-0000-00003B450000}"/>
    <cellStyle name="Note 18 20 2" xfId="21754" xr:uid="{00000000-0005-0000-0000-00003C450000}"/>
    <cellStyle name="Note 18 21" xfId="9599" xr:uid="{00000000-0005-0000-0000-00003D450000}"/>
    <cellStyle name="Note 18 21 2" xfId="21755" xr:uid="{00000000-0005-0000-0000-00003E450000}"/>
    <cellStyle name="Note 18 22" xfId="9600" xr:uid="{00000000-0005-0000-0000-00003F450000}"/>
    <cellStyle name="Note 18 22 2" xfId="21756" xr:uid="{00000000-0005-0000-0000-000040450000}"/>
    <cellStyle name="Note 18 23" xfId="9601" xr:uid="{00000000-0005-0000-0000-000041450000}"/>
    <cellStyle name="Note 18 23 2" xfId="21757" xr:uid="{00000000-0005-0000-0000-000042450000}"/>
    <cellStyle name="Note 18 24" xfId="9602" xr:uid="{00000000-0005-0000-0000-000043450000}"/>
    <cellStyle name="Note 18 24 2" xfId="21758" xr:uid="{00000000-0005-0000-0000-000044450000}"/>
    <cellStyle name="Note 18 25" xfId="9603" xr:uid="{00000000-0005-0000-0000-000045450000}"/>
    <cellStyle name="Note 18 25 2" xfId="21759" xr:uid="{00000000-0005-0000-0000-000046450000}"/>
    <cellStyle name="Note 18 26" xfId="9604" xr:uid="{00000000-0005-0000-0000-000047450000}"/>
    <cellStyle name="Note 18 26 2" xfId="21760" xr:uid="{00000000-0005-0000-0000-000048450000}"/>
    <cellStyle name="Note 18 27" xfId="9605" xr:uid="{00000000-0005-0000-0000-000049450000}"/>
    <cellStyle name="Note 18 27 2" xfId="21761" xr:uid="{00000000-0005-0000-0000-00004A450000}"/>
    <cellStyle name="Note 18 28" xfId="9606" xr:uid="{00000000-0005-0000-0000-00004B450000}"/>
    <cellStyle name="Note 18 28 2" xfId="21762" xr:uid="{00000000-0005-0000-0000-00004C450000}"/>
    <cellStyle name="Note 18 29" xfId="9607" xr:uid="{00000000-0005-0000-0000-00004D450000}"/>
    <cellStyle name="Note 18 29 2" xfId="21763" xr:uid="{00000000-0005-0000-0000-00004E450000}"/>
    <cellStyle name="Note 18 3" xfId="5069" xr:uid="{00000000-0005-0000-0000-00004F450000}"/>
    <cellStyle name="Note 18 3 2" xfId="9608" xr:uid="{00000000-0005-0000-0000-000050450000}"/>
    <cellStyle name="Note 18 3 2 2" xfId="21764" xr:uid="{00000000-0005-0000-0000-000051450000}"/>
    <cellStyle name="Note 18 30" xfId="9609" xr:uid="{00000000-0005-0000-0000-000052450000}"/>
    <cellStyle name="Note 18 30 2" xfId="21765" xr:uid="{00000000-0005-0000-0000-000053450000}"/>
    <cellStyle name="Note 18 31" xfId="9610" xr:uid="{00000000-0005-0000-0000-000054450000}"/>
    <cellStyle name="Note 18 31 2" xfId="21766" xr:uid="{00000000-0005-0000-0000-000055450000}"/>
    <cellStyle name="Note 18 32" xfId="9611" xr:uid="{00000000-0005-0000-0000-000056450000}"/>
    <cellStyle name="Note 18 32 2" xfId="21767" xr:uid="{00000000-0005-0000-0000-000057450000}"/>
    <cellStyle name="Note 18 33" xfId="9612" xr:uid="{00000000-0005-0000-0000-000058450000}"/>
    <cellStyle name="Note 18 33 2" xfId="21768" xr:uid="{00000000-0005-0000-0000-000059450000}"/>
    <cellStyle name="Note 18 34" xfId="9613" xr:uid="{00000000-0005-0000-0000-00005A450000}"/>
    <cellStyle name="Note 18 34 2" xfId="21769" xr:uid="{00000000-0005-0000-0000-00005B450000}"/>
    <cellStyle name="Note 18 35" xfId="9614" xr:uid="{00000000-0005-0000-0000-00005C450000}"/>
    <cellStyle name="Note 18 35 2" xfId="21770" xr:uid="{00000000-0005-0000-0000-00005D450000}"/>
    <cellStyle name="Note 18 36" xfId="9615" xr:uid="{00000000-0005-0000-0000-00005E450000}"/>
    <cellStyle name="Note 18 36 2" xfId="21771" xr:uid="{00000000-0005-0000-0000-00005F450000}"/>
    <cellStyle name="Note 18 37" xfId="9616" xr:uid="{00000000-0005-0000-0000-000060450000}"/>
    <cellStyle name="Note 18 37 2" xfId="21772" xr:uid="{00000000-0005-0000-0000-000061450000}"/>
    <cellStyle name="Note 18 38" xfId="9617" xr:uid="{00000000-0005-0000-0000-000062450000}"/>
    <cellStyle name="Note 18 38 2" xfId="21773" xr:uid="{00000000-0005-0000-0000-000063450000}"/>
    <cellStyle name="Note 18 39" xfId="9618" xr:uid="{00000000-0005-0000-0000-000064450000}"/>
    <cellStyle name="Note 18 39 2" xfId="21774" xr:uid="{00000000-0005-0000-0000-000065450000}"/>
    <cellStyle name="Note 18 4" xfId="5070" xr:uid="{00000000-0005-0000-0000-000066450000}"/>
    <cellStyle name="Note 18 4 2" xfId="9619" xr:uid="{00000000-0005-0000-0000-000067450000}"/>
    <cellStyle name="Note 18 4 2 2" xfId="21775" xr:uid="{00000000-0005-0000-0000-000068450000}"/>
    <cellStyle name="Note 18 40" xfId="9620" xr:uid="{00000000-0005-0000-0000-000069450000}"/>
    <cellStyle name="Note 18 40 2" xfId="21776" xr:uid="{00000000-0005-0000-0000-00006A450000}"/>
    <cellStyle name="Note 18 41" xfId="9621" xr:uid="{00000000-0005-0000-0000-00006B450000}"/>
    <cellStyle name="Note 18 41 2" xfId="21777" xr:uid="{00000000-0005-0000-0000-00006C450000}"/>
    <cellStyle name="Note 18 42" xfId="9622" xr:uid="{00000000-0005-0000-0000-00006D450000}"/>
    <cellStyle name="Note 18 42 2" xfId="21778" xr:uid="{00000000-0005-0000-0000-00006E450000}"/>
    <cellStyle name="Note 18 43" xfId="9623" xr:uid="{00000000-0005-0000-0000-00006F450000}"/>
    <cellStyle name="Note 18 43 2" xfId="21779" xr:uid="{00000000-0005-0000-0000-000070450000}"/>
    <cellStyle name="Note 18 44" xfId="9624" xr:uid="{00000000-0005-0000-0000-000071450000}"/>
    <cellStyle name="Note 18 44 2" xfId="21780" xr:uid="{00000000-0005-0000-0000-000072450000}"/>
    <cellStyle name="Note 18 45" xfId="9625" xr:uid="{00000000-0005-0000-0000-000073450000}"/>
    <cellStyle name="Note 18 45 2" xfId="21781" xr:uid="{00000000-0005-0000-0000-000074450000}"/>
    <cellStyle name="Note 18 46" xfId="9626" xr:uid="{00000000-0005-0000-0000-000075450000}"/>
    <cellStyle name="Note 18 46 2" xfId="21782" xr:uid="{00000000-0005-0000-0000-000076450000}"/>
    <cellStyle name="Note 18 47" xfId="9627" xr:uid="{00000000-0005-0000-0000-000077450000}"/>
    <cellStyle name="Note 18 47 2" xfId="21783" xr:uid="{00000000-0005-0000-0000-000078450000}"/>
    <cellStyle name="Note 18 48" xfId="9628" xr:uid="{00000000-0005-0000-0000-000079450000}"/>
    <cellStyle name="Note 18 48 2" xfId="21784" xr:uid="{00000000-0005-0000-0000-00007A450000}"/>
    <cellStyle name="Note 18 49" xfId="9629" xr:uid="{00000000-0005-0000-0000-00007B450000}"/>
    <cellStyle name="Note 18 49 2" xfId="21785" xr:uid="{00000000-0005-0000-0000-00007C450000}"/>
    <cellStyle name="Note 18 5" xfId="5071" xr:uid="{00000000-0005-0000-0000-00007D450000}"/>
    <cellStyle name="Note 18 5 2" xfId="9630" xr:uid="{00000000-0005-0000-0000-00007E450000}"/>
    <cellStyle name="Note 18 5 2 2" xfId="21786" xr:uid="{00000000-0005-0000-0000-00007F450000}"/>
    <cellStyle name="Note 18 50" xfId="9631" xr:uid="{00000000-0005-0000-0000-000080450000}"/>
    <cellStyle name="Note 18 50 2" xfId="21787" xr:uid="{00000000-0005-0000-0000-000081450000}"/>
    <cellStyle name="Note 18 51" xfId="9632" xr:uid="{00000000-0005-0000-0000-000082450000}"/>
    <cellStyle name="Note 18 51 2" xfId="21788" xr:uid="{00000000-0005-0000-0000-000083450000}"/>
    <cellStyle name="Note 18 52" xfId="9633" xr:uid="{00000000-0005-0000-0000-000084450000}"/>
    <cellStyle name="Note 18 52 2" xfId="21789" xr:uid="{00000000-0005-0000-0000-000085450000}"/>
    <cellStyle name="Note 18 53" xfId="9634" xr:uid="{00000000-0005-0000-0000-000086450000}"/>
    <cellStyle name="Note 18 53 2" xfId="21790" xr:uid="{00000000-0005-0000-0000-000087450000}"/>
    <cellStyle name="Note 18 54" xfId="9635" xr:uid="{00000000-0005-0000-0000-000088450000}"/>
    <cellStyle name="Note 18 54 2" xfId="21791" xr:uid="{00000000-0005-0000-0000-000089450000}"/>
    <cellStyle name="Note 18 55" xfId="9636" xr:uid="{00000000-0005-0000-0000-00008A450000}"/>
    <cellStyle name="Note 18 55 2" xfId="21792" xr:uid="{00000000-0005-0000-0000-00008B450000}"/>
    <cellStyle name="Note 18 56" xfId="9637" xr:uid="{00000000-0005-0000-0000-00008C450000}"/>
    <cellStyle name="Note 18 56 2" xfId="21793" xr:uid="{00000000-0005-0000-0000-00008D450000}"/>
    <cellStyle name="Note 18 57" xfId="9638" xr:uid="{00000000-0005-0000-0000-00008E450000}"/>
    <cellStyle name="Note 18 57 2" xfId="21794" xr:uid="{00000000-0005-0000-0000-00008F450000}"/>
    <cellStyle name="Note 18 58" xfId="9639" xr:uid="{00000000-0005-0000-0000-000090450000}"/>
    <cellStyle name="Note 18 58 2" xfId="21795" xr:uid="{00000000-0005-0000-0000-000091450000}"/>
    <cellStyle name="Note 18 59" xfId="9640" xr:uid="{00000000-0005-0000-0000-000092450000}"/>
    <cellStyle name="Note 18 59 2" xfId="21796" xr:uid="{00000000-0005-0000-0000-000093450000}"/>
    <cellStyle name="Note 18 6" xfId="9641" xr:uid="{00000000-0005-0000-0000-000094450000}"/>
    <cellStyle name="Note 18 6 2" xfId="14231" xr:uid="{00000000-0005-0000-0000-000095450000}"/>
    <cellStyle name="Note 18 6 3" xfId="21797" xr:uid="{00000000-0005-0000-0000-000096450000}"/>
    <cellStyle name="Note 18 60" xfId="9642" xr:uid="{00000000-0005-0000-0000-000097450000}"/>
    <cellStyle name="Note 18 60 2" xfId="21798" xr:uid="{00000000-0005-0000-0000-000098450000}"/>
    <cellStyle name="Note 18 61" xfId="9643" xr:uid="{00000000-0005-0000-0000-000099450000}"/>
    <cellStyle name="Note 18 61 2" xfId="21799" xr:uid="{00000000-0005-0000-0000-00009A450000}"/>
    <cellStyle name="Note 18 62" xfId="9644" xr:uid="{00000000-0005-0000-0000-00009B450000}"/>
    <cellStyle name="Note 18 62 2" xfId="21800" xr:uid="{00000000-0005-0000-0000-00009C450000}"/>
    <cellStyle name="Note 18 63" xfId="9645" xr:uid="{00000000-0005-0000-0000-00009D450000}"/>
    <cellStyle name="Note 18 63 2" xfId="21801" xr:uid="{00000000-0005-0000-0000-00009E450000}"/>
    <cellStyle name="Note 18 64" xfId="9646" xr:uid="{00000000-0005-0000-0000-00009F450000}"/>
    <cellStyle name="Note 18 64 2" xfId="21802" xr:uid="{00000000-0005-0000-0000-0000A0450000}"/>
    <cellStyle name="Note 18 65" xfId="9647" xr:uid="{00000000-0005-0000-0000-0000A1450000}"/>
    <cellStyle name="Note 18 65 2" xfId="21803" xr:uid="{00000000-0005-0000-0000-0000A2450000}"/>
    <cellStyle name="Note 18 66" xfId="9648" xr:uid="{00000000-0005-0000-0000-0000A3450000}"/>
    <cellStyle name="Note 18 66 2" xfId="21804" xr:uid="{00000000-0005-0000-0000-0000A4450000}"/>
    <cellStyle name="Note 18 67" xfId="6084" xr:uid="{00000000-0005-0000-0000-0000A5450000}"/>
    <cellStyle name="Note 18 67 2" xfId="18836" xr:uid="{00000000-0005-0000-0000-0000A6450000}"/>
    <cellStyle name="Note 18 68" xfId="13133" xr:uid="{00000000-0005-0000-0000-0000A7450000}"/>
    <cellStyle name="Note 18 69" xfId="13636" xr:uid="{00000000-0005-0000-0000-0000A8450000}"/>
    <cellStyle name="Note 18 7" xfId="9649" xr:uid="{00000000-0005-0000-0000-0000A9450000}"/>
    <cellStyle name="Note 18 7 2" xfId="21805" xr:uid="{00000000-0005-0000-0000-0000AA450000}"/>
    <cellStyle name="Note 18 70" xfId="14230" xr:uid="{00000000-0005-0000-0000-0000AB450000}"/>
    <cellStyle name="Note 18 8" xfId="9650" xr:uid="{00000000-0005-0000-0000-0000AC450000}"/>
    <cellStyle name="Note 18 8 2" xfId="21806" xr:uid="{00000000-0005-0000-0000-0000AD450000}"/>
    <cellStyle name="Note 18 9" xfId="9651" xr:uid="{00000000-0005-0000-0000-0000AE450000}"/>
    <cellStyle name="Note 18 9 2" xfId="21807" xr:uid="{00000000-0005-0000-0000-0000AF450000}"/>
    <cellStyle name="Note 19" xfId="5072" xr:uid="{00000000-0005-0000-0000-0000B0450000}"/>
    <cellStyle name="Note 19 2" xfId="5073" xr:uid="{00000000-0005-0000-0000-0000B1450000}"/>
    <cellStyle name="Note 19 2 2" xfId="13135" xr:uid="{00000000-0005-0000-0000-0000B2450000}"/>
    <cellStyle name="Note 19 3" xfId="5074" xr:uid="{00000000-0005-0000-0000-0000B3450000}"/>
    <cellStyle name="Note 19 4" xfId="5075" xr:uid="{00000000-0005-0000-0000-0000B4450000}"/>
    <cellStyle name="Note 19 5" xfId="9652" xr:uid="{00000000-0005-0000-0000-0000B5450000}"/>
    <cellStyle name="Note 19 6" xfId="13430" xr:uid="{00000000-0005-0000-0000-0000B6450000}"/>
    <cellStyle name="Note 19 6 2" xfId="24595" xr:uid="{00000000-0005-0000-0000-0000B7450000}"/>
    <cellStyle name="Note 19 7" xfId="13637" xr:uid="{00000000-0005-0000-0000-0000B8450000}"/>
    <cellStyle name="Note 19 8" xfId="18808" xr:uid="{00000000-0005-0000-0000-0000B9450000}"/>
    <cellStyle name="Note 2" xfId="5076" xr:uid="{00000000-0005-0000-0000-0000BA450000}"/>
    <cellStyle name="Note 2 10" xfId="5077" xr:uid="{00000000-0005-0000-0000-0000BB450000}"/>
    <cellStyle name="Note 2 10 2" xfId="13137" xr:uid="{00000000-0005-0000-0000-0000BC450000}"/>
    <cellStyle name="Note 2 11" xfId="5078" xr:uid="{00000000-0005-0000-0000-0000BD450000}"/>
    <cellStyle name="Note 2 11 2" xfId="13138" xr:uid="{00000000-0005-0000-0000-0000BE450000}"/>
    <cellStyle name="Note 2 12" xfId="5079" xr:uid="{00000000-0005-0000-0000-0000BF450000}"/>
    <cellStyle name="Note 2 12 2" xfId="13354" xr:uid="{00000000-0005-0000-0000-0000C0450000}"/>
    <cellStyle name="Note 2 13" xfId="5080" xr:uid="{00000000-0005-0000-0000-0000C1450000}"/>
    <cellStyle name="Note 2 14" xfId="5081" xr:uid="{00000000-0005-0000-0000-0000C2450000}"/>
    <cellStyle name="Note 2 15" xfId="6085" xr:uid="{00000000-0005-0000-0000-0000C3450000}"/>
    <cellStyle name="Note 2 15 2" xfId="14233" xr:uid="{00000000-0005-0000-0000-0000C4450000}"/>
    <cellStyle name="Note 2 15 3" xfId="18837" xr:uid="{00000000-0005-0000-0000-0000C5450000}"/>
    <cellStyle name="Note 2 16" xfId="13136" xr:uid="{00000000-0005-0000-0000-0000C6450000}"/>
    <cellStyle name="Note 2 16 2" xfId="17304" xr:uid="{00000000-0005-0000-0000-0000C7450000}"/>
    <cellStyle name="Note 2 17" xfId="13638" xr:uid="{00000000-0005-0000-0000-0000C8450000}"/>
    <cellStyle name="Note 2 17 2" xfId="24931" xr:uid="{00000000-0005-0000-0000-0000C9450000}"/>
    <cellStyle name="Note 2 17 3" xfId="25110" xr:uid="{00000000-0005-0000-0000-0000CA450000}"/>
    <cellStyle name="Note 2 18" xfId="14232" xr:uid="{00000000-0005-0000-0000-0000CB450000}"/>
    <cellStyle name="Note 2 2" xfId="5082" xr:uid="{00000000-0005-0000-0000-0000CC450000}"/>
    <cellStyle name="Note 2 2 10" xfId="9654" xr:uid="{00000000-0005-0000-0000-0000CD450000}"/>
    <cellStyle name="Note 2 2 10 2" xfId="21809" xr:uid="{00000000-0005-0000-0000-0000CE450000}"/>
    <cellStyle name="Note 2 2 11" xfId="9655" xr:uid="{00000000-0005-0000-0000-0000CF450000}"/>
    <cellStyle name="Note 2 2 11 2" xfId="21810" xr:uid="{00000000-0005-0000-0000-0000D0450000}"/>
    <cellStyle name="Note 2 2 12" xfId="9656" xr:uid="{00000000-0005-0000-0000-0000D1450000}"/>
    <cellStyle name="Note 2 2 12 2" xfId="21811" xr:uid="{00000000-0005-0000-0000-0000D2450000}"/>
    <cellStyle name="Note 2 2 13" xfId="9657" xr:uid="{00000000-0005-0000-0000-0000D3450000}"/>
    <cellStyle name="Note 2 2 13 2" xfId="21812" xr:uid="{00000000-0005-0000-0000-0000D4450000}"/>
    <cellStyle name="Note 2 2 14" xfId="9658" xr:uid="{00000000-0005-0000-0000-0000D5450000}"/>
    <cellStyle name="Note 2 2 14 2" xfId="21813" xr:uid="{00000000-0005-0000-0000-0000D6450000}"/>
    <cellStyle name="Note 2 2 15" xfId="9659" xr:uid="{00000000-0005-0000-0000-0000D7450000}"/>
    <cellStyle name="Note 2 2 15 2" xfId="21814" xr:uid="{00000000-0005-0000-0000-0000D8450000}"/>
    <cellStyle name="Note 2 2 16" xfId="9660" xr:uid="{00000000-0005-0000-0000-0000D9450000}"/>
    <cellStyle name="Note 2 2 16 2" xfId="21815" xr:uid="{00000000-0005-0000-0000-0000DA450000}"/>
    <cellStyle name="Note 2 2 17" xfId="9661" xr:uid="{00000000-0005-0000-0000-0000DB450000}"/>
    <cellStyle name="Note 2 2 17 2" xfId="21816" xr:uid="{00000000-0005-0000-0000-0000DC450000}"/>
    <cellStyle name="Note 2 2 18" xfId="9662" xr:uid="{00000000-0005-0000-0000-0000DD450000}"/>
    <cellStyle name="Note 2 2 18 2" xfId="21817" xr:uid="{00000000-0005-0000-0000-0000DE450000}"/>
    <cellStyle name="Note 2 2 19" xfId="9663" xr:uid="{00000000-0005-0000-0000-0000DF450000}"/>
    <cellStyle name="Note 2 2 19 2" xfId="21818" xr:uid="{00000000-0005-0000-0000-0000E0450000}"/>
    <cellStyle name="Note 2 2 2" xfId="9664" xr:uid="{00000000-0005-0000-0000-0000E1450000}"/>
    <cellStyle name="Note 2 2 2 2" xfId="17605" xr:uid="{00000000-0005-0000-0000-0000E2450000}"/>
    <cellStyle name="Note 2 2 2 3" xfId="14206" xr:uid="{00000000-0005-0000-0000-0000E3450000}"/>
    <cellStyle name="Note 2 2 2 4" xfId="21819" xr:uid="{00000000-0005-0000-0000-0000E4450000}"/>
    <cellStyle name="Note 2 2 2 5" xfId="24777" xr:uid="{00000000-0005-0000-0000-0000E5450000}"/>
    <cellStyle name="Note 2 2 2 6" xfId="25251" xr:uid="{00000000-0005-0000-0000-0000E6450000}"/>
    <cellStyle name="Note 2 2 20" xfId="9665" xr:uid="{00000000-0005-0000-0000-0000E7450000}"/>
    <cellStyle name="Note 2 2 20 2" xfId="21820" xr:uid="{00000000-0005-0000-0000-0000E8450000}"/>
    <cellStyle name="Note 2 2 21" xfId="9666" xr:uid="{00000000-0005-0000-0000-0000E9450000}"/>
    <cellStyle name="Note 2 2 21 2" xfId="21821" xr:uid="{00000000-0005-0000-0000-0000EA450000}"/>
    <cellStyle name="Note 2 2 22" xfId="9667" xr:uid="{00000000-0005-0000-0000-0000EB450000}"/>
    <cellStyle name="Note 2 2 22 2" xfId="21822" xr:uid="{00000000-0005-0000-0000-0000EC450000}"/>
    <cellStyle name="Note 2 2 23" xfId="9668" xr:uid="{00000000-0005-0000-0000-0000ED450000}"/>
    <cellStyle name="Note 2 2 23 2" xfId="21823" xr:uid="{00000000-0005-0000-0000-0000EE450000}"/>
    <cellStyle name="Note 2 2 24" xfId="9669" xr:uid="{00000000-0005-0000-0000-0000EF450000}"/>
    <cellStyle name="Note 2 2 24 2" xfId="21824" xr:uid="{00000000-0005-0000-0000-0000F0450000}"/>
    <cellStyle name="Note 2 2 25" xfId="9670" xr:uid="{00000000-0005-0000-0000-0000F1450000}"/>
    <cellStyle name="Note 2 2 25 2" xfId="21825" xr:uid="{00000000-0005-0000-0000-0000F2450000}"/>
    <cellStyle name="Note 2 2 26" xfId="9671" xr:uid="{00000000-0005-0000-0000-0000F3450000}"/>
    <cellStyle name="Note 2 2 26 2" xfId="21826" xr:uid="{00000000-0005-0000-0000-0000F4450000}"/>
    <cellStyle name="Note 2 2 27" xfId="9672" xr:uid="{00000000-0005-0000-0000-0000F5450000}"/>
    <cellStyle name="Note 2 2 27 2" xfId="21827" xr:uid="{00000000-0005-0000-0000-0000F6450000}"/>
    <cellStyle name="Note 2 2 28" xfId="9673" xr:uid="{00000000-0005-0000-0000-0000F7450000}"/>
    <cellStyle name="Note 2 2 28 2" xfId="21828" xr:uid="{00000000-0005-0000-0000-0000F8450000}"/>
    <cellStyle name="Note 2 2 29" xfId="9674" xr:uid="{00000000-0005-0000-0000-0000F9450000}"/>
    <cellStyle name="Note 2 2 29 2" xfId="21829" xr:uid="{00000000-0005-0000-0000-0000FA450000}"/>
    <cellStyle name="Note 2 2 3" xfId="9675" xr:uid="{00000000-0005-0000-0000-0000FB450000}"/>
    <cellStyle name="Note 2 2 3 2" xfId="21830" xr:uid="{00000000-0005-0000-0000-0000FC450000}"/>
    <cellStyle name="Note 2 2 30" xfId="9676" xr:uid="{00000000-0005-0000-0000-0000FD450000}"/>
    <cellStyle name="Note 2 2 30 2" xfId="21831" xr:uid="{00000000-0005-0000-0000-0000FE450000}"/>
    <cellStyle name="Note 2 2 31" xfId="9677" xr:uid="{00000000-0005-0000-0000-0000FF450000}"/>
    <cellStyle name="Note 2 2 31 2" xfId="21832" xr:uid="{00000000-0005-0000-0000-000000460000}"/>
    <cellStyle name="Note 2 2 32" xfId="9678" xr:uid="{00000000-0005-0000-0000-000001460000}"/>
    <cellStyle name="Note 2 2 32 2" xfId="21833" xr:uid="{00000000-0005-0000-0000-000002460000}"/>
    <cellStyle name="Note 2 2 33" xfId="9679" xr:uid="{00000000-0005-0000-0000-000003460000}"/>
    <cellStyle name="Note 2 2 33 2" xfId="21834" xr:uid="{00000000-0005-0000-0000-000004460000}"/>
    <cellStyle name="Note 2 2 34" xfId="9680" xr:uid="{00000000-0005-0000-0000-000005460000}"/>
    <cellStyle name="Note 2 2 34 2" xfId="21835" xr:uid="{00000000-0005-0000-0000-000006460000}"/>
    <cellStyle name="Note 2 2 35" xfId="9681" xr:uid="{00000000-0005-0000-0000-000007460000}"/>
    <cellStyle name="Note 2 2 35 2" xfId="21836" xr:uid="{00000000-0005-0000-0000-000008460000}"/>
    <cellStyle name="Note 2 2 36" xfId="9682" xr:uid="{00000000-0005-0000-0000-000009460000}"/>
    <cellStyle name="Note 2 2 36 2" xfId="21837" xr:uid="{00000000-0005-0000-0000-00000A460000}"/>
    <cellStyle name="Note 2 2 37" xfId="9683" xr:uid="{00000000-0005-0000-0000-00000B460000}"/>
    <cellStyle name="Note 2 2 37 2" xfId="21838" xr:uid="{00000000-0005-0000-0000-00000C460000}"/>
    <cellStyle name="Note 2 2 38" xfId="9684" xr:uid="{00000000-0005-0000-0000-00000D460000}"/>
    <cellStyle name="Note 2 2 38 2" xfId="21839" xr:uid="{00000000-0005-0000-0000-00000E460000}"/>
    <cellStyle name="Note 2 2 39" xfId="9685" xr:uid="{00000000-0005-0000-0000-00000F460000}"/>
    <cellStyle name="Note 2 2 39 2" xfId="21840" xr:uid="{00000000-0005-0000-0000-000010460000}"/>
    <cellStyle name="Note 2 2 4" xfId="9686" xr:uid="{00000000-0005-0000-0000-000011460000}"/>
    <cellStyle name="Note 2 2 4 2" xfId="21841" xr:uid="{00000000-0005-0000-0000-000012460000}"/>
    <cellStyle name="Note 2 2 40" xfId="9687" xr:uid="{00000000-0005-0000-0000-000013460000}"/>
    <cellStyle name="Note 2 2 40 2" xfId="21842" xr:uid="{00000000-0005-0000-0000-000014460000}"/>
    <cellStyle name="Note 2 2 41" xfId="9688" xr:uid="{00000000-0005-0000-0000-000015460000}"/>
    <cellStyle name="Note 2 2 41 2" xfId="21843" xr:uid="{00000000-0005-0000-0000-000016460000}"/>
    <cellStyle name="Note 2 2 42" xfId="9689" xr:uid="{00000000-0005-0000-0000-000017460000}"/>
    <cellStyle name="Note 2 2 42 2" xfId="21844" xr:uid="{00000000-0005-0000-0000-000018460000}"/>
    <cellStyle name="Note 2 2 43" xfId="9690" xr:uid="{00000000-0005-0000-0000-000019460000}"/>
    <cellStyle name="Note 2 2 43 2" xfId="21845" xr:uid="{00000000-0005-0000-0000-00001A460000}"/>
    <cellStyle name="Note 2 2 44" xfId="9691" xr:uid="{00000000-0005-0000-0000-00001B460000}"/>
    <cellStyle name="Note 2 2 44 2" xfId="21846" xr:uid="{00000000-0005-0000-0000-00001C460000}"/>
    <cellStyle name="Note 2 2 45" xfId="9692" xr:uid="{00000000-0005-0000-0000-00001D460000}"/>
    <cellStyle name="Note 2 2 45 2" xfId="21847" xr:uid="{00000000-0005-0000-0000-00001E460000}"/>
    <cellStyle name="Note 2 2 46" xfId="9693" xr:uid="{00000000-0005-0000-0000-00001F460000}"/>
    <cellStyle name="Note 2 2 46 2" xfId="21848" xr:uid="{00000000-0005-0000-0000-000020460000}"/>
    <cellStyle name="Note 2 2 47" xfId="9694" xr:uid="{00000000-0005-0000-0000-000021460000}"/>
    <cellStyle name="Note 2 2 47 2" xfId="21849" xr:uid="{00000000-0005-0000-0000-000022460000}"/>
    <cellStyle name="Note 2 2 48" xfId="9695" xr:uid="{00000000-0005-0000-0000-000023460000}"/>
    <cellStyle name="Note 2 2 48 2" xfId="21850" xr:uid="{00000000-0005-0000-0000-000024460000}"/>
    <cellStyle name="Note 2 2 49" xfId="9696" xr:uid="{00000000-0005-0000-0000-000025460000}"/>
    <cellStyle name="Note 2 2 49 2" xfId="21851" xr:uid="{00000000-0005-0000-0000-000026460000}"/>
    <cellStyle name="Note 2 2 5" xfId="9697" xr:uid="{00000000-0005-0000-0000-000027460000}"/>
    <cellStyle name="Note 2 2 5 2" xfId="21852" xr:uid="{00000000-0005-0000-0000-000028460000}"/>
    <cellStyle name="Note 2 2 50" xfId="9698" xr:uid="{00000000-0005-0000-0000-000029460000}"/>
    <cellStyle name="Note 2 2 50 2" xfId="21853" xr:uid="{00000000-0005-0000-0000-00002A460000}"/>
    <cellStyle name="Note 2 2 51" xfId="9699" xr:uid="{00000000-0005-0000-0000-00002B460000}"/>
    <cellStyle name="Note 2 2 51 2" xfId="21854" xr:uid="{00000000-0005-0000-0000-00002C460000}"/>
    <cellStyle name="Note 2 2 52" xfId="9700" xr:uid="{00000000-0005-0000-0000-00002D460000}"/>
    <cellStyle name="Note 2 2 52 2" xfId="21855" xr:uid="{00000000-0005-0000-0000-00002E460000}"/>
    <cellStyle name="Note 2 2 53" xfId="9701" xr:uid="{00000000-0005-0000-0000-00002F460000}"/>
    <cellStyle name="Note 2 2 53 2" xfId="21856" xr:uid="{00000000-0005-0000-0000-000030460000}"/>
    <cellStyle name="Note 2 2 54" xfId="9702" xr:uid="{00000000-0005-0000-0000-000031460000}"/>
    <cellStyle name="Note 2 2 54 2" xfId="21857" xr:uid="{00000000-0005-0000-0000-000032460000}"/>
    <cellStyle name="Note 2 2 55" xfId="9703" xr:uid="{00000000-0005-0000-0000-000033460000}"/>
    <cellStyle name="Note 2 2 55 2" xfId="21858" xr:uid="{00000000-0005-0000-0000-000034460000}"/>
    <cellStyle name="Note 2 2 56" xfId="9704" xr:uid="{00000000-0005-0000-0000-000035460000}"/>
    <cellStyle name="Note 2 2 56 2" xfId="21859" xr:uid="{00000000-0005-0000-0000-000036460000}"/>
    <cellStyle name="Note 2 2 57" xfId="9705" xr:uid="{00000000-0005-0000-0000-000037460000}"/>
    <cellStyle name="Note 2 2 57 2" xfId="21860" xr:uid="{00000000-0005-0000-0000-000038460000}"/>
    <cellStyle name="Note 2 2 58" xfId="9706" xr:uid="{00000000-0005-0000-0000-000039460000}"/>
    <cellStyle name="Note 2 2 58 2" xfId="21861" xr:uid="{00000000-0005-0000-0000-00003A460000}"/>
    <cellStyle name="Note 2 2 59" xfId="9707" xr:uid="{00000000-0005-0000-0000-00003B460000}"/>
    <cellStyle name="Note 2 2 59 2" xfId="21862" xr:uid="{00000000-0005-0000-0000-00003C460000}"/>
    <cellStyle name="Note 2 2 6" xfId="9708" xr:uid="{00000000-0005-0000-0000-00003D460000}"/>
    <cellStyle name="Note 2 2 6 2" xfId="21863" xr:uid="{00000000-0005-0000-0000-00003E460000}"/>
    <cellStyle name="Note 2 2 60" xfId="9709" xr:uid="{00000000-0005-0000-0000-00003F460000}"/>
    <cellStyle name="Note 2 2 60 2" xfId="21864" xr:uid="{00000000-0005-0000-0000-000040460000}"/>
    <cellStyle name="Note 2 2 61" xfId="9710" xr:uid="{00000000-0005-0000-0000-000041460000}"/>
    <cellStyle name="Note 2 2 61 2" xfId="21865" xr:uid="{00000000-0005-0000-0000-000042460000}"/>
    <cellStyle name="Note 2 2 62" xfId="9711" xr:uid="{00000000-0005-0000-0000-000043460000}"/>
    <cellStyle name="Note 2 2 62 2" xfId="21866" xr:uid="{00000000-0005-0000-0000-000044460000}"/>
    <cellStyle name="Note 2 2 63" xfId="9712" xr:uid="{00000000-0005-0000-0000-000045460000}"/>
    <cellStyle name="Note 2 2 63 2" xfId="21867" xr:uid="{00000000-0005-0000-0000-000046460000}"/>
    <cellStyle name="Note 2 2 64" xfId="9713" xr:uid="{00000000-0005-0000-0000-000047460000}"/>
    <cellStyle name="Note 2 2 64 2" xfId="21868" xr:uid="{00000000-0005-0000-0000-000048460000}"/>
    <cellStyle name="Note 2 2 65" xfId="9714" xr:uid="{00000000-0005-0000-0000-000049460000}"/>
    <cellStyle name="Note 2 2 65 2" xfId="21869" xr:uid="{00000000-0005-0000-0000-00004A460000}"/>
    <cellStyle name="Note 2 2 66" xfId="9715" xr:uid="{00000000-0005-0000-0000-00004B460000}"/>
    <cellStyle name="Note 2 2 66 2" xfId="21870" xr:uid="{00000000-0005-0000-0000-00004C460000}"/>
    <cellStyle name="Note 2 2 67" xfId="9653" xr:uid="{00000000-0005-0000-0000-00004D460000}"/>
    <cellStyle name="Note 2 2 67 2" xfId="21808" xr:uid="{00000000-0005-0000-0000-00004E460000}"/>
    <cellStyle name="Note 2 2 68" xfId="13139" xr:uid="{00000000-0005-0000-0000-00004F460000}"/>
    <cellStyle name="Note 2 2 7" xfId="9716" xr:uid="{00000000-0005-0000-0000-000050460000}"/>
    <cellStyle name="Note 2 2 7 2" xfId="21871" xr:uid="{00000000-0005-0000-0000-000051460000}"/>
    <cellStyle name="Note 2 2 8" xfId="9717" xr:uid="{00000000-0005-0000-0000-000052460000}"/>
    <cellStyle name="Note 2 2 8 2" xfId="21872" xr:uid="{00000000-0005-0000-0000-000053460000}"/>
    <cellStyle name="Note 2 2 9" xfId="9718" xr:uid="{00000000-0005-0000-0000-000054460000}"/>
    <cellStyle name="Note 2 2 9 2" xfId="21873" xr:uid="{00000000-0005-0000-0000-000055460000}"/>
    <cellStyle name="Note 2 3" xfId="5083" xr:uid="{00000000-0005-0000-0000-000056460000}"/>
    <cellStyle name="Note 2 3 2" xfId="9719" xr:uid="{00000000-0005-0000-0000-000057460000}"/>
    <cellStyle name="Note 2 3 2 2" xfId="17606" xr:uid="{00000000-0005-0000-0000-000058460000}"/>
    <cellStyle name="Note 2 3 2 3" xfId="14207" xr:uid="{00000000-0005-0000-0000-000059460000}"/>
    <cellStyle name="Note 2 3 2 4" xfId="24776" xr:uid="{00000000-0005-0000-0000-00005A460000}"/>
    <cellStyle name="Note 2 3 2 5" xfId="25242" xr:uid="{00000000-0005-0000-0000-00005B460000}"/>
    <cellStyle name="Note 2 3 3" xfId="13140" xr:uid="{00000000-0005-0000-0000-00005C460000}"/>
    <cellStyle name="Note 2 4" xfId="5084" xr:uid="{00000000-0005-0000-0000-00005D460000}"/>
    <cellStyle name="Note 2 4 2" xfId="13141" xr:uid="{00000000-0005-0000-0000-00005E460000}"/>
    <cellStyle name="Note 2 4 2 2" xfId="17604" xr:uid="{00000000-0005-0000-0000-00005F460000}"/>
    <cellStyle name="Note 2 4 2 3" xfId="18798" xr:uid="{00000000-0005-0000-0000-000060460000}"/>
    <cellStyle name="Note 2 4 2 4" xfId="25141" xr:uid="{00000000-0005-0000-0000-000061460000}"/>
    <cellStyle name="Note 2 4 2 5" xfId="25260" xr:uid="{00000000-0005-0000-0000-000062460000}"/>
    <cellStyle name="Note 2 5" xfId="5085" xr:uid="{00000000-0005-0000-0000-000063460000}"/>
    <cellStyle name="Note 2 5 2" xfId="13142" xr:uid="{00000000-0005-0000-0000-000064460000}"/>
    <cellStyle name="Note 2 6" xfId="5086" xr:uid="{00000000-0005-0000-0000-000065460000}"/>
    <cellStyle name="Note 2 6 2" xfId="13143" xr:uid="{00000000-0005-0000-0000-000066460000}"/>
    <cellStyle name="Note 2 7" xfId="5087" xr:uid="{00000000-0005-0000-0000-000067460000}"/>
    <cellStyle name="Note 2 7 2" xfId="13144" xr:uid="{00000000-0005-0000-0000-000068460000}"/>
    <cellStyle name="Note 2 8" xfId="5088" xr:uid="{00000000-0005-0000-0000-000069460000}"/>
    <cellStyle name="Note 2 8 2" xfId="13145" xr:uid="{00000000-0005-0000-0000-00006A460000}"/>
    <cellStyle name="Note 2 9" xfId="5089" xr:uid="{00000000-0005-0000-0000-00006B460000}"/>
    <cellStyle name="Note 2 9 2" xfId="13146" xr:uid="{00000000-0005-0000-0000-00006C460000}"/>
    <cellStyle name="Note 20" xfId="5090" xr:uid="{00000000-0005-0000-0000-00006D460000}"/>
    <cellStyle name="Note 20 2" xfId="5091" xr:uid="{00000000-0005-0000-0000-00006E460000}"/>
    <cellStyle name="Note 20 2 2" xfId="13148" xr:uid="{00000000-0005-0000-0000-00006F460000}"/>
    <cellStyle name="Note 20 3" xfId="13147" xr:uid="{00000000-0005-0000-0000-000070460000}"/>
    <cellStyle name="Note 21" xfId="5092" xr:uid="{00000000-0005-0000-0000-000071460000}"/>
    <cellStyle name="Note 21 2" xfId="5093" xr:uid="{00000000-0005-0000-0000-000072460000}"/>
    <cellStyle name="Note 21 2 2" xfId="13150" xr:uid="{00000000-0005-0000-0000-000073460000}"/>
    <cellStyle name="Note 21 3" xfId="13149" xr:uid="{00000000-0005-0000-0000-000074460000}"/>
    <cellStyle name="Note 22" xfId="5094" xr:uid="{00000000-0005-0000-0000-000075460000}"/>
    <cellStyle name="Note 22 2" xfId="5095" xr:uid="{00000000-0005-0000-0000-000076460000}"/>
    <cellStyle name="Note 22 2 2" xfId="13152" xr:uid="{00000000-0005-0000-0000-000077460000}"/>
    <cellStyle name="Note 22 3" xfId="13151" xr:uid="{00000000-0005-0000-0000-000078460000}"/>
    <cellStyle name="Note 23" xfId="5096" xr:uid="{00000000-0005-0000-0000-000079460000}"/>
    <cellStyle name="Note 23 2" xfId="5097" xr:uid="{00000000-0005-0000-0000-00007A460000}"/>
    <cellStyle name="Note 23 2 2" xfId="13154" xr:uid="{00000000-0005-0000-0000-00007B460000}"/>
    <cellStyle name="Note 23 3" xfId="13153" xr:uid="{00000000-0005-0000-0000-00007C460000}"/>
    <cellStyle name="Note 3" xfId="5098" xr:uid="{00000000-0005-0000-0000-00007D460000}"/>
    <cellStyle name="Note 3 10" xfId="5099" xr:uid="{00000000-0005-0000-0000-00007E460000}"/>
    <cellStyle name="Note 3 10 2" xfId="5100" xr:uid="{00000000-0005-0000-0000-00007F460000}"/>
    <cellStyle name="Note 3 10 2 2" xfId="13157" xr:uid="{00000000-0005-0000-0000-000080460000}"/>
    <cellStyle name="Note 3 10 3" xfId="9720" xr:uid="{00000000-0005-0000-0000-000081460000}"/>
    <cellStyle name="Note 3 10 3 2" xfId="21874" xr:uid="{00000000-0005-0000-0000-000082460000}"/>
    <cellStyle name="Note 3 10 4" xfId="13156" xr:uid="{00000000-0005-0000-0000-000083460000}"/>
    <cellStyle name="Note 3 11" xfId="5101" xr:uid="{00000000-0005-0000-0000-000084460000}"/>
    <cellStyle name="Note 3 11 2" xfId="5102" xr:uid="{00000000-0005-0000-0000-000085460000}"/>
    <cellStyle name="Note 3 11 2 2" xfId="13159" xr:uid="{00000000-0005-0000-0000-000086460000}"/>
    <cellStyle name="Note 3 11 3" xfId="9721" xr:uid="{00000000-0005-0000-0000-000087460000}"/>
    <cellStyle name="Note 3 11 3 2" xfId="21875" xr:uid="{00000000-0005-0000-0000-000088460000}"/>
    <cellStyle name="Note 3 11 4" xfId="13158" xr:uid="{00000000-0005-0000-0000-000089460000}"/>
    <cellStyle name="Note 3 12" xfId="5103" xr:uid="{00000000-0005-0000-0000-00008A460000}"/>
    <cellStyle name="Note 3 12 2" xfId="9722" xr:uid="{00000000-0005-0000-0000-00008B460000}"/>
    <cellStyle name="Note 3 12 2 2" xfId="21876" xr:uid="{00000000-0005-0000-0000-00008C460000}"/>
    <cellStyle name="Note 3 12 3" xfId="13160" xr:uid="{00000000-0005-0000-0000-00008D460000}"/>
    <cellStyle name="Note 3 13" xfId="5104" xr:uid="{00000000-0005-0000-0000-00008E460000}"/>
    <cellStyle name="Note 3 13 2" xfId="9723" xr:uid="{00000000-0005-0000-0000-00008F460000}"/>
    <cellStyle name="Note 3 13 2 2" xfId="21877" xr:uid="{00000000-0005-0000-0000-000090460000}"/>
    <cellStyle name="Note 3 13 3" xfId="13161" xr:uid="{00000000-0005-0000-0000-000091460000}"/>
    <cellStyle name="Note 3 14" xfId="5105" xr:uid="{00000000-0005-0000-0000-000092460000}"/>
    <cellStyle name="Note 3 14 2" xfId="9724" xr:uid="{00000000-0005-0000-0000-000093460000}"/>
    <cellStyle name="Note 3 14 2 2" xfId="21878" xr:uid="{00000000-0005-0000-0000-000094460000}"/>
    <cellStyle name="Note 3 14 3" xfId="13363" xr:uid="{00000000-0005-0000-0000-000095460000}"/>
    <cellStyle name="Note 3 15" xfId="5106" xr:uid="{00000000-0005-0000-0000-000096460000}"/>
    <cellStyle name="Note 3 15 2" xfId="9725" xr:uid="{00000000-0005-0000-0000-000097460000}"/>
    <cellStyle name="Note 3 15 2 2" xfId="21879" xr:uid="{00000000-0005-0000-0000-000098460000}"/>
    <cellStyle name="Note 3 16" xfId="5107" xr:uid="{00000000-0005-0000-0000-000099460000}"/>
    <cellStyle name="Note 3 16 2" xfId="9726" xr:uid="{00000000-0005-0000-0000-00009A460000}"/>
    <cellStyle name="Note 3 16 2 2" xfId="21880" xr:uid="{00000000-0005-0000-0000-00009B460000}"/>
    <cellStyle name="Note 3 17" xfId="9727" xr:uid="{00000000-0005-0000-0000-00009C460000}"/>
    <cellStyle name="Note 3 17 2" xfId="14235" xr:uid="{00000000-0005-0000-0000-00009D460000}"/>
    <cellStyle name="Note 3 17 3" xfId="21881" xr:uid="{00000000-0005-0000-0000-00009E460000}"/>
    <cellStyle name="Note 3 18" xfId="9728" xr:uid="{00000000-0005-0000-0000-00009F460000}"/>
    <cellStyle name="Note 3 18 2" xfId="17607" xr:uid="{00000000-0005-0000-0000-0000A0460000}"/>
    <cellStyle name="Note 3 18 3" xfId="18786" xr:uid="{00000000-0005-0000-0000-0000A1460000}"/>
    <cellStyle name="Note 3 18 4" xfId="21882" xr:uid="{00000000-0005-0000-0000-0000A2460000}"/>
    <cellStyle name="Note 3 18 5" xfId="25133" xr:uid="{00000000-0005-0000-0000-0000A3460000}"/>
    <cellStyle name="Note 3 18 6" xfId="25241" xr:uid="{00000000-0005-0000-0000-0000A4460000}"/>
    <cellStyle name="Note 3 19" xfId="9729" xr:uid="{00000000-0005-0000-0000-0000A5460000}"/>
    <cellStyle name="Note 3 19 2" xfId="21883" xr:uid="{00000000-0005-0000-0000-0000A6460000}"/>
    <cellStyle name="Note 3 2" xfId="5108" xr:uid="{00000000-0005-0000-0000-0000A7460000}"/>
    <cellStyle name="Note 3 2 2" xfId="5109" xr:uid="{00000000-0005-0000-0000-0000A8460000}"/>
    <cellStyle name="Note 3 2 2 2" xfId="13163" xr:uid="{00000000-0005-0000-0000-0000A9460000}"/>
    <cellStyle name="Note 3 2 3" xfId="9730" xr:uid="{00000000-0005-0000-0000-0000AA460000}"/>
    <cellStyle name="Note 3 2 3 2" xfId="18185" xr:uid="{00000000-0005-0000-0000-0000AB460000}"/>
    <cellStyle name="Note 3 2 3 3" xfId="18779" xr:uid="{00000000-0005-0000-0000-0000AC460000}"/>
    <cellStyle name="Note 3 2 3 4" xfId="25147" xr:uid="{00000000-0005-0000-0000-0000AD460000}"/>
    <cellStyle name="Note 3 2 3 5" xfId="25215" xr:uid="{00000000-0005-0000-0000-0000AE460000}"/>
    <cellStyle name="Note 3 2 4" xfId="13162" xr:uid="{00000000-0005-0000-0000-0000AF460000}"/>
    <cellStyle name="Note 3 20" xfId="9731" xr:uid="{00000000-0005-0000-0000-0000B0460000}"/>
    <cellStyle name="Note 3 20 2" xfId="21884" xr:uid="{00000000-0005-0000-0000-0000B1460000}"/>
    <cellStyle name="Note 3 21" xfId="9732" xr:uid="{00000000-0005-0000-0000-0000B2460000}"/>
    <cellStyle name="Note 3 21 2" xfId="21885" xr:uid="{00000000-0005-0000-0000-0000B3460000}"/>
    <cellStyle name="Note 3 22" xfId="9733" xr:uid="{00000000-0005-0000-0000-0000B4460000}"/>
    <cellStyle name="Note 3 22 2" xfId="21886" xr:uid="{00000000-0005-0000-0000-0000B5460000}"/>
    <cellStyle name="Note 3 23" xfId="9734" xr:uid="{00000000-0005-0000-0000-0000B6460000}"/>
    <cellStyle name="Note 3 23 2" xfId="21887" xr:uid="{00000000-0005-0000-0000-0000B7460000}"/>
    <cellStyle name="Note 3 24" xfId="9735" xr:uid="{00000000-0005-0000-0000-0000B8460000}"/>
    <cellStyle name="Note 3 24 2" xfId="21888" xr:uid="{00000000-0005-0000-0000-0000B9460000}"/>
    <cellStyle name="Note 3 25" xfId="9736" xr:uid="{00000000-0005-0000-0000-0000BA460000}"/>
    <cellStyle name="Note 3 25 2" xfId="21889" xr:uid="{00000000-0005-0000-0000-0000BB460000}"/>
    <cellStyle name="Note 3 26" xfId="9737" xr:uid="{00000000-0005-0000-0000-0000BC460000}"/>
    <cellStyle name="Note 3 26 2" xfId="21890" xr:uid="{00000000-0005-0000-0000-0000BD460000}"/>
    <cellStyle name="Note 3 27" xfId="9738" xr:uid="{00000000-0005-0000-0000-0000BE460000}"/>
    <cellStyle name="Note 3 27 2" xfId="21891" xr:uid="{00000000-0005-0000-0000-0000BF460000}"/>
    <cellStyle name="Note 3 28" xfId="9739" xr:uid="{00000000-0005-0000-0000-0000C0460000}"/>
    <cellStyle name="Note 3 28 2" xfId="21892" xr:uid="{00000000-0005-0000-0000-0000C1460000}"/>
    <cellStyle name="Note 3 29" xfId="9740" xr:uid="{00000000-0005-0000-0000-0000C2460000}"/>
    <cellStyle name="Note 3 29 2" xfId="21893" xr:uid="{00000000-0005-0000-0000-0000C3460000}"/>
    <cellStyle name="Note 3 3" xfId="5110" xr:uid="{00000000-0005-0000-0000-0000C4460000}"/>
    <cellStyle name="Note 3 3 2" xfId="5111" xr:uid="{00000000-0005-0000-0000-0000C5460000}"/>
    <cellStyle name="Note 3 3 2 2" xfId="13165" xr:uid="{00000000-0005-0000-0000-0000C6460000}"/>
    <cellStyle name="Note 3 3 3" xfId="9741" xr:uid="{00000000-0005-0000-0000-0000C7460000}"/>
    <cellStyle name="Note 3 3 3 2" xfId="21894" xr:uid="{00000000-0005-0000-0000-0000C8460000}"/>
    <cellStyle name="Note 3 3 4" xfId="13164" xr:uid="{00000000-0005-0000-0000-0000C9460000}"/>
    <cellStyle name="Note 3 30" xfId="9742" xr:uid="{00000000-0005-0000-0000-0000CA460000}"/>
    <cellStyle name="Note 3 30 2" xfId="21895" xr:uid="{00000000-0005-0000-0000-0000CB460000}"/>
    <cellStyle name="Note 3 31" xfId="9743" xr:uid="{00000000-0005-0000-0000-0000CC460000}"/>
    <cellStyle name="Note 3 31 2" xfId="21896" xr:uid="{00000000-0005-0000-0000-0000CD460000}"/>
    <cellStyle name="Note 3 32" xfId="9744" xr:uid="{00000000-0005-0000-0000-0000CE460000}"/>
    <cellStyle name="Note 3 32 2" xfId="21897" xr:uid="{00000000-0005-0000-0000-0000CF460000}"/>
    <cellStyle name="Note 3 33" xfId="9745" xr:uid="{00000000-0005-0000-0000-0000D0460000}"/>
    <cellStyle name="Note 3 33 2" xfId="21898" xr:uid="{00000000-0005-0000-0000-0000D1460000}"/>
    <cellStyle name="Note 3 34" xfId="9746" xr:uid="{00000000-0005-0000-0000-0000D2460000}"/>
    <cellStyle name="Note 3 34 2" xfId="21899" xr:uid="{00000000-0005-0000-0000-0000D3460000}"/>
    <cellStyle name="Note 3 35" xfId="9747" xr:uid="{00000000-0005-0000-0000-0000D4460000}"/>
    <cellStyle name="Note 3 35 2" xfId="21900" xr:uid="{00000000-0005-0000-0000-0000D5460000}"/>
    <cellStyle name="Note 3 36" xfId="9748" xr:uid="{00000000-0005-0000-0000-0000D6460000}"/>
    <cellStyle name="Note 3 36 2" xfId="21901" xr:uid="{00000000-0005-0000-0000-0000D7460000}"/>
    <cellStyle name="Note 3 37" xfId="9749" xr:uid="{00000000-0005-0000-0000-0000D8460000}"/>
    <cellStyle name="Note 3 37 2" xfId="21902" xr:uid="{00000000-0005-0000-0000-0000D9460000}"/>
    <cellStyle name="Note 3 38" xfId="9750" xr:uid="{00000000-0005-0000-0000-0000DA460000}"/>
    <cellStyle name="Note 3 38 2" xfId="21903" xr:uid="{00000000-0005-0000-0000-0000DB460000}"/>
    <cellStyle name="Note 3 39" xfId="9751" xr:uid="{00000000-0005-0000-0000-0000DC460000}"/>
    <cellStyle name="Note 3 39 2" xfId="21904" xr:uid="{00000000-0005-0000-0000-0000DD460000}"/>
    <cellStyle name="Note 3 4" xfId="5112" xr:uid="{00000000-0005-0000-0000-0000DE460000}"/>
    <cellStyle name="Note 3 4 2" xfId="5113" xr:uid="{00000000-0005-0000-0000-0000DF460000}"/>
    <cellStyle name="Note 3 4 2 2" xfId="13167" xr:uid="{00000000-0005-0000-0000-0000E0460000}"/>
    <cellStyle name="Note 3 4 3" xfId="9752" xr:uid="{00000000-0005-0000-0000-0000E1460000}"/>
    <cellStyle name="Note 3 4 3 2" xfId="21905" xr:uid="{00000000-0005-0000-0000-0000E2460000}"/>
    <cellStyle name="Note 3 4 4" xfId="13166" xr:uid="{00000000-0005-0000-0000-0000E3460000}"/>
    <cellStyle name="Note 3 40" xfId="9753" xr:uid="{00000000-0005-0000-0000-0000E4460000}"/>
    <cellStyle name="Note 3 40 2" xfId="21906" xr:uid="{00000000-0005-0000-0000-0000E5460000}"/>
    <cellStyle name="Note 3 41" xfId="9754" xr:uid="{00000000-0005-0000-0000-0000E6460000}"/>
    <cellStyle name="Note 3 41 2" xfId="21907" xr:uid="{00000000-0005-0000-0000-0000E7460000}"/>
    <cellStyle name="Note 3 42" xfId="9755" xr:uid="{00000000-0005-0000-0000-0000E8460000}"/>
    <cellStyle name="Note 3 42 2" xfId="21908" xr:uid="{00000000-0005-0000-0000-0000E9460000}"/>
    <cellStyle name="Note 3 43" xfId="9756" xr:uid="{00000000-0005-0000-0000-0000EA460000}"/>
    <cellStyle name="Note 3 43 2" xfId="21909" xr:uid="{00000000-0005-0000-0000-0000EB460000}"/>
    <cellStyle name="Note 3 44" xfId="9757" xr:uid="{00000000-0005-0000-0000-0000EC460000}"/>
    <cellStyle name="Note 3 44 2" xfId="21910" xr:uid="{00000000-0005-0000-0000-0000ED460000}"/>
    <cellStyle name="Note 3 45" xfId="9758" xr:uid="{00000000-0005-0000-0000-0000EE460000}"/>
    <cellStyle name="Note 3 45 2" xfId="21911" xr:uid="{00000000-0005-0000-0000-0000EF460000}"/>
    <cellStyle name="Note 3 46" xfId="9759" xr:uid="{00000000-0005-0000-0000-0000F0460000}"/>
    <cellStyle name="Note 3 46 2" xfId="21912" xr:uid="{00000000-0005-0000-0000-0000F1460000}"/>
    <cellStyle name="Note 3 47" xfId="9760" xr:uid="{00000000-0005-0000-0000-0000F2460000}"/>
    <cellStyle name="Note 3 47 2" xfId="21913" xr:uid="{00000000-0005-0000-0000-0000F3460000}"/>
    <cellStyle name="Note 3 48" xfId="9761" xr:uid="{00000000-0005-0000-0000-0000F4460000}"/>
    <cellStyle name="Note 3 48 2" xfId="21914" xr:uid="{00000000-0005-0000-0000-0000F5460000}"/>
    <cellStyle name="Note 3 49" xfId="9762" xr:uid="{00000000-0005-0000-0000-0000F6460000}"/>
    <cellStyle name="Note 3 49 2" xfId="21915" xr:uid="{00000000-0005-0000-0000-0000F7460000}"/>
    <cellStyle name="Note 3 5" xfId="5114" xr:uid="{00000000-0005-0000-0000-0000F8460000}"/>
    <cellStyle name="Note 3 5 2" xfId="5115" xr:uid="{00000000-0005-0000-0000-0000F9460000}"/>
    <cellStyle name="Note 3 5 2 2" xfId="13169" xr:uid="{00000000-0005-0000-0000-0000FA460000}"/>
    <cellStyle name="Note 3 5 3" xfId="9763" xr:uid="{00000000-0005-0000-0000-0000FB460000}"/>
    <cellStyle name="Note 3 5 3 2" xfId="21916" xr:uid="{00000000-0005-0000-0000-0000FC460000}"/>
    <cellStyle name="Note 3 5 4" xfId="13168" xr:uid="{00000000-0005-0000-0000-0000FD460000}"/>
    <cellStyle name="Note 3 50" xfId="9764" xr:uid="{00000000-0005-0000-0000-0000FE460000}"/>
    <cellStyle name="Note 3 50 2" xfId="21917" xr:uid="{00000000-0005-0000-0000-0000FF460000}"/>
    <cellStyle name="Note 3 51" xfId="9765" xr:uid="{00000000-0005-0000-0000-000000470000}"/>
    <cellStyle name="Note 3 51 2" xfId="21918" xr:uid="{00000000-0005-0000-0000-000001470000}"/>
    <cellStyle name="Note 3 52" xfId="9766" xr:uid="{00000000-0005-0000-0000-000002470000}"/>
    <cellStyle name="Note 3 52 2" xfId="21919" xr:uid="{00000000-0005-0000-0000-000003470000}"/>
    <cellStyle name="Note 3 53" xfId="9767" xr:uid="{00000000-0005-0000-0000-000004470000}"/>
    <cellStyle name="Note 3 53 2" xfId="21920" xr:uid="{00000000-0005-0000-0000-000005470000}"/>
    <cellStyle name="Note 3 54" xfId="9768" xr:uid="{00000000-0005-0000-0000-000006470000}"/>
    <cellStyle name="Note 3 54 2" xfId="21921" xr:uid="{00000000-0005-0000-0000-000007470000}"/>
    <cellStyle name="Note 3 55" xfId="9769" xr:uid="{00000000-0005-0000-0000-000008470000}"/>
    <cellStyle name="Note 3 55 2" xfId="21922" xr:uid="{00000000-0005-0000-0000-000009470000}"/>
    <cellStyle name="Note 3 56" xfId="9770" xr:uid="{00000000-0005-0000-0000-00000A470000}"/>
    <cellStyle name="Note 3 56 2" xfId="21923" xr:uid="{00000000-0005-0000-0000-00000B470000}"/>
    <cellStyle name="Note 3 57" xfId="9771" xr:uid="{00000000-0005-0000-0000-00000C470000}"/>
    <cellStyle name="Note 3 57 2" xfId="21924" xr:uid="{00000000-0005-0000-0000-00000D470000}"/>
    <cellStyle name="Note 3 58" xfId="9772" xr:uid="{00000000-0005-0000-0000-00000E470000}"/>
    <cellStyle name="Note 3 58 2" xfId="21925" xr:uid="{00000000-0005-0000-0000-00000F470000}"/>
    <cellStyle name="Note 3 59" xfId="9773" xr:uid="{00000000-0005-0000-0000-000010470000}"/>
    <cellStyle name="Note 3 59 2" xfId="21926" xr:uid="{00000000-0005-0000-0000-000011470000}"/>
    <cellStyle name="Note 3 6" xfId="5116" xr:uid="{00000000-0005-0000-0000-000012470000}"/>
    <cellStyle name="Note 3 6 2" xfId="5117" xr:uid="{00000000-0005-0000-0000-000013470000}"/>
    <cellStyle name="Note 3 6 2 2" xfId="13171" xr:uid="{00000000-0005-0000-0000-000014470000}"/>
    <cellStyle name="Note 3 6 3" xfId="9774" xr:uid="{00000000-0005-0000-0000-000015470000}"/>
    <cellStyle name="Note 3 6 3 2" xfId="21927" xr:uid="{00000000-0005-0000-0000-000016470000}"/>
    <cellStyle name="Note 3 6 4" xfId="13170" xr:uid="{00000000-0005-0000-0000-000017470000}"/>
    <cellStyle name="Note 3 60" xfId="9775" xr:uid="{00000000-0005-0000-0000-000018470000}"/>
    <cellStyle name="Note 3 60 2" xfId="21928" xr:uid="{00000000-0005-0000-0000-000019470000}"/>
    <cellStyle name="Note 3 61" xfId="9776" xr:uid="{00000000-0005-0000-0000-00001A470000}"/>
    <cellStyle name="Note 3 61 2" xfId="21929" xr:uid="{00000000-0005-0000-0000-00001B470000}"/>
    <cellStyle name="Note 3 62" xfId="9777" xr:uid="{00000000-0005-0000-0000-00001C470000}"/>
    <cellStyle name="Note 3 62 2" xfId="21930" xr:uid="{00000000-0005-0000-0000-00001D470000}"/>
    <cellStyle name="Note 3 63" xfId="9778" xr:uid="{00000000-0005-0000-0000-00001E470000}"/>
    <cellStyle name="Note 3 63 2" xfId="21931" xr:uid="{00000000-0005-0000-0000-00001F470000}"/>
    <cellStyle name="Note 3 64" xfId="9779" xr:uid="{00000000-0005-0000-0000-000020470000}"/>
    <cellStyle name="Note 3 64 2" xfId="21932" xr:uid="{00000000-0005-0000-0000-000021470000}"/>
    <cellStyle name="Note 3 65" xfId="9780" xr:uid="{00000000-0005-0000-0000-000022470000}"/>
    <cellStyle name="Note 3 65 2" xfId="21933" xr:uid="{00000000-0005-0000-0000-000023470000}"/>
    <cellStyle name="Note 3 66" xfId="9781" xr:uid="{00000000-0005-0000-0000-000024470000}"/>
    <cellStyle name="Note 3 66 2" xfId="21934" xr:uid="{00000000-0005-0000-0000-000025470000}"/>
    <cellStyle name="Note 3 67" xfId="9782" xr:uid="{00000000-0005-0000-0000-000026470000}"/>
    <cellStyle name="Note 3 67 2" xfId="21935" xr:uid="{00000000-0005-0000-0000-000027470000}"/>
    <cellStyle name="Note 3 68" xfId="6086" xr:uid="{00000000-0005-0000-0000-000028470000}"/>
    <cellStyle name="Note 3 68 2" xfId="18838" xr:uid="{00000000-0005-0000-0000-000029470000}"/>
    <cellStyle name="Note 3 69" xfId="13155" xr:uid="{00000000-0005-0000-0000-00002A470000}"/>
    <cellStyle name="Note 3 7" xfId="5118" xr:uid="{00000000-0005-0000-0000-00002B470000}"/>
    <cellStyle name="Note 3 7 2" xfId="5119" xr:uid="{00000000-0005-0000-0000-00002C470000}"/>
    <cellStyle name="Note 3 7 2 2" xfId="13173" xr:uid="{00000000-0005-0000-0000-00002D470000}"/>
    <cellStyle name="Note 3 7 3" xfId="9783" xr:uid="{00000000-0005-0000-0000-00002E470000}"/>
    <cellStyle name="Note 3 7 3 2" xfId="21936" xr:uid="{00000000-0005-0000-0000-00002F470000}"/>
    <cellStyle name="Note 3 7 4" xfId="13172" xr:uid="{00000000-0005-0000-0000-000030470000}"/>
    <cellStyle name="Note 3 70" xfId="13639" xr:uid="{00000000-0005-0000-0000-000031470000}"/>
    <cellStyle name="Note 3 71" xfId="14234" xr:uid="{00000000-0005-0000-0000-000032470000}"/>
    <cellStyle name="Note 3 8" xfId="5120" xr:uid="{00000000-0005-0000-0000-000033470000}"/>
    <cellStyle name="Note 3 8 2" xfId="5121" xr:uid="{00000000-0005-0000-0000-000034470000}"/>
    <cellStyle name="Note 3 8 2 2" xfId="13175" xr:uid="{00000000-0005-0000-0000-000035470000}"/>
    <cellStyle name="Note 3 8 3" xfId="9784" xr:uid="{00000000-0005-0000-0000-000036470000}"/>
    <cellStyle name="Note 3 8 3 2" xfId="21937" xr:uid="{00000000-0005-0000-0000-000037470000}"/>
    <cellStyle name="Note 3 8 4" xfId="13174" xr:uid="{00000000-0005-0000-0000-000038470000}"/>
    <cellStyle name="Note 3 9" xfId="5122" xr:uid="{00000000-0005-0000-0000-000039470000}"/>
    <cellStyle name="Note 3 9 2" xfId="5123" xr:uid="{00000000-0005-0000-0000-00003A470000}"/>
    <cellStyle name="Note 3 9 2 2" xfId="13177" xr:uid="{00000000-0005-0000-0000-00003B470000}"/>
    <cellStyle name="Note 3 9 3" xfId="9785" xr:uid="{00000000-0005-0000-0000-00003C470000}"/>
    <cellStyle name="Note 3 9 3 2" xfId="21938" xr:uid="{00000000-0005-0000-0000-00003D470000}"/>
    <cellStyle name="Note 3 9 4" xfId="13176" xr:uid="{00000000-0005-0000-0000-00003E470000}"/>
    <cellStyle name="Note 4" xfId="5124" xr:uid="{00000000-0005-0000-0000-00003F470000}"/>
    <cellStyle name="Note 4 10" xfId="9786" xr:uid="{00000000-0005-0000-0000-000040470000}"/>
    <cellStyle name="Note 4 10 2" xfId="21939" xr:uid="{00000000-0005-0000-0000-000041470000}"/>
    <cellStyle name="Note 4 11" xfId="9787" xr:uid="{00000000-0005-0000-0000-000042470000}"/>
    <cellStyle name="Note 4 11 2" xfId="21940" xr:uid="{00000000-0005-0000-0000-000043470000}"/>
    <cellStyle name="Note 4 12" xfId="9788" xr:uid="{00000000-0005-0000-0000-000044470000}"/>
    <cellStyle name="Note 4 12 2" xfId="21941" xr:uid="{00000000-0005-0000-0000-000045470000}"/>
    <cellStyle name="Note 4 13" xfId="9789" xr:uid="{00000000-0005-0000-0000-000046470000}"/>
    <cellStyle name="Note 4 13 2" xfId="21942" xr:uid="{00000000-0005-0000-0000-000047470000}"/>
    <cellStyle name="Note 4 14" xfId="9790" xr:uid="{00000000-0005-0000-0000-000048470000}"/>
    <cellStyle name="Note 4 14 2" xfId="21943" xr:uid="{00000000-0005-0000-0000-000049470000}"/>
    <cellStyle name="Note 4 15" xfId="9791" xr:uid="{00000000-0005-0000-0000-00004A470000}"/>
    <cellStyle name="Note 4 15 2" xfId="21944" xr:uid="{00000000-0005-0000-0000-00004B470000}"/>
    <cellStyle name="Note 4 16" xfId="9792" xr:uid="{00000000-0005-0000-0000-00004C470000}"/>
    <cellStyle name="Note 4 16 2" xfId="21945" xr:uid="{00000000-0005-0000-0000-00004D470000}"/>
    <cellStyle name="Note 4 17" xfId="9793" xr:uid="{00000000-0005-0000-0000-00004E470000}"/>
    <cellStyle name="Note 4 17 2" xfId="21946" xr:uid="{00000000-0005-0000-0000-00004F470000}"/>
    <cellStyle name="Note 4 18" xfId="9794" xr:uid="{00000000-0005-0000-0000-000050470000}"/>
    <cellStyle name="Note 4 18 2" xfId="21947" xr:uid="{00000000-0005-0000-0000-000051470000}"/>
    <cellStyle name="Note 4 19" xfId="9795" xr:uid="{00000000-0005-0000-0000-000052470000}"/>
    <cellStyle name="Note 4 19 2" xfId="21948" xr:uid="{00000000-0005-0000-0000-000053470000}"/>
    <cellStyle name="Note 4 2" xfId="5125" xr:uid="{00000000-0005-0000-0000-000054470000}"/>
    <cellStyle name="Note 4 2 2" xfId="9796" xr:uid="{00000000-0005-0000-0000-000055470000}"/>
    <cellStyle name="Note 4 2 2 2" xfId="21949" xr:uid="{00000000-0005-0000-0000-000056470000}"/>
    <cellStyle name="Note 4 2 3" xfId="13179" xr:uid="{00000000-0005-0000-0000-000057470000}"/>
    <cellStyle name="Note 4 20" xfId="9797" xr:uid="{00000000-0005-0000-0000-000058470000}"/>
    <cellStyle name="Note 4 20 2" xfId="21950" xr:uid="{00000000-0005-0000-0000-000059470000}"/>
    <cellStyle name="Note 4 21" xfId="9798" xr:uid="{00000000-0005-0000-0000-00005A470000}"/>
    <cellStyle name="Note 4 21 2" xfId="21951" xr:uid="{00000000-0005-0000-0000-00005B470000}"/>
    <cellStyle name="Note 4 22" xfId="9799" xr:uid="{00000000-0005-0000-0000-00005C470000}"/>
    <cellStyle name="Note 4 22 2" xfId="21952" xr:uid="{00000000-0005-0000-0000-00005D470000}"/>
    <cellStyle name="Note 4 23" xfId="9800" xr:uid="{00000000-0005-0000-0000-00005E470000}"/>
    <cellStyle name="Note 4 23 2" xfId="21953" xr:uid="{00000000-0005-0000-0000-00005F470000}"/>
    <cellStyle name="Note 4 24" xfId="9801" xr:uid="{00000000-0005-0000-0000-000060470000}"/>
    <cellStyle name="Note 4 24 2" xfId="21954" xr:uid="{00000000-0005-0000-0000-000061470000}"/>
    <cellStyle name="Note 4 25" xfId="9802" xr:uid="{00000000-0005-0000-0000-000062470000}"/>
    <cellStyle name="Note 4 25 2" xfId="21955" xr:uid="{00000000-0005-0000-0000-000063470000}"/>
    <cellStyle name="Note 4 26" xfId="9803" xr:uid="{00000000-0005-0000-0000-000064470000}"/>
    <cellStyle name="Note 4 26 2" xfId="21956" xr:uid="{00000000-0005-0000-0000-000065470000}"/>
    <cellStyle name="Note 4 27" xfId="9804" xr:uid="{00000000-0005-0000-0000-000066470000}"/>
    <cellStyle name="Note 4 27 2" xfId="21957" xr:uid="{00000000-0005-0000-0000-000067470000}"/>
    <cellStyle name="Note 4 28" xfId="9805" xr:uid="{00000000-0005-0000-0000-000068470000}"/>
    <cellStyle name="Note 4 28 2" xfId="21958" xr:uid="{00000000-0005-0000-0000-000069470000}"/>
    <cellStyle name="Note 4 29" xfId="9806" xr:uid="{00000000-0005-0000-0000-00006A470000}"/>
    <cellStyle name="Note 4 29 2" xfId="21959" xr:uid="{00000000-0005-0000-0000-00006B470000}"/>
    <cellStyle name="Note 4 3" xfId="5126" xr:uid="{00000000-0005-0000-0000-00006C470000}"/>
    <cellStyle name="Note 4 3 2" xfId="9807" xr:uid="{00000000-0005-0000-0000-00006D470000}"/>
    <cellStyle name="Note 4 3 2 2" xfId="21960" xr:uid="{00000000-0005-0000-0000-00006E470000}"/>
    <cellStyle name="Note 4 30" xfId="9808" xr:uid="{00000000-0005-0000-0000-00006F470000}"/>
    <cellStyle name="Note 4 30 2" xfId="21961" xr:uid="{00000000-0005-0000-0000-000070470000}"/>
    <cellStyle name="Note 4 31" xfId="9809" xr:uid="{00000000-0005-0000-0000-000071470000}"/>
    <cellStyle name="Note 4 31 2" xfId="21962" xr:uid="{00000000-0005-0000-0000-000072470000}"/>
    <cellStyle name="Note 4 32" xfId="9810" xr:uid="{00000000-0005-0000-0000-000073470000}"/>
    <cellStyle name="Note 4 32 2" xfId="21963" xr:uid="{00000000-0005-0000-0000-000074470000}"/>
    <cellStyle name="Note 4 33" xfId="9811" xr:uid="{00000000-0005-0000-0000-000075470000}"/>
    <cellStyle name="Note 4 33 2" xfId="21964" xr:uid="{00000000-0005-0000-0000-000076470000}"/>
    <cellStyle name="Note 4 34" xfId="9812" xr:uid="{00000000-0005-0000-0000-000077470000}"/>
    <cellStyle name="Note 4 34 2" xfId="21965" xr:uid="{00000000-0005-0000-0000-000078470000}"/>
    <cellStyle name="Note 4 35" xfId="9813" xr:uid="{00000000-0005-0000-0000-000079470000}"/>
    <cellStyle name="Note 4 35 2" xfId="21966" xr:uid="{00000000-0005-0000-0000-00007A470000}"/>
    <cellStyle name="Note 4 36" xfId="9814" xr:uid="{00000000-0005-0000-0000-00007B470000}"/>
    <cellStyle name="Note 4 36 2" xfId="21967" xr:uid="{00000000-0005-0000-0000-00007C470000}"/>
    <cellStyle name="Note 4 37" xfId="9815" xr:uid="{00000000-0005-0000-0000-00007D470000}"/>
    <cellStyle name="Note 4 37 2" xfId="21968" xr:uid="{00000000-0005-0000-0000-00007E470000}"/>
    <cellStyle name="Note 4 38" xfId="9816" xr:uid="{00000000-0005-0000-0000-00007F470000}"/>
    <cellStyle name="Note 4 38 2" xfId="21969" xr:uid="{00000000-0005-0000-0000-000080470000}"/>
    <cellStyle name="Note 4 39" xfId="9817" xr:uid="{00000000-0005-0000-0000-000081470000}"/>
    <cellStyle name="Note 4 39 2" xfId="21970" xr:uid="{00000000-0005-0000-0000-000082470000}"/>
    <cellStyle name="Note 4 4" xfId="5127" xr:uid="{00000000-0005-0000-0000-000083470000}"/>
    <cellStyle name="Note 4 4 2" xfId="9818" xr:uid="{00000000-0005-0000-0000-000084470000}"/>
    <cellStyle name="Note 4 4 2 2" xfId="21971" xr:uid="{00000000-0005-0000-0000-000085470000}"/>
    <cellStyle name="Note 4 40" xfId="9819" xr:uid="{00000000-0005-0000-0000-000086470000}"/>
    <cellStyle name="Note 4 40 2" xfId="21972" xr:uid="{00000000-0005-0000-0000-000087470000}"/>
    <cellStyle name="Note 4 41" xfId="9820" xr:uid="{00000000-0005-0000-0000-000088470000}"/>
    <cellStyle name="Note 4 41 2" xfId="21973" xr:uid="{00000000-0005-0000-0000-000089470000}"/>
    <cellStyle name="Note 4 42" xfId="9821" xr:uid="{00000000-0005-0000-0000-00008A470000}"/>
    <cellStyle name="Note 4 42 2" xfId="21974" xr:uid="{00000000-0005-0000-0000-00008B470000}"/>
    <cellStyle name="Note 4 43" xfId="9822" xr:uid="{00000000-0005-0000-0000-00008C470000}"/>
    <cellStyle name="Note 4 43 2" xfId="21975" xr:uid="{00000000-0005-0000-0000-00008D470000}"/>
    <cellStyle name="Note 4 44" xfId="9823" xr:uid="{00000000-0005-0000-0000-00008E470000}"/>
    <cellStyle name="Note 4 44 2" xfId="21976" xr:uid="{00000000-0005-0000-0000-00008F470000}"/>
    <cellStyle name="Note 4 45" xfId="9824" xr:uid="{00000000-0005-0000-0000-000090470000}"/>
    <cellStyle name="Note 4 45 2" xfId="21977" xr:uid="{00000000-0005-0000-0000-000091470000}"/>
    <cellStyle name="Note 4 46" xfId="9825" xr:uid="{00000000-0005-0000-0000-000092470000}"/>
    <cellStyle name="Note 4 46 2" xfId="21978" xr:uid="{00000000-0005-0000-0000-000093470000}"/>
    <cellStyle name="Note 4 47" xfId="9826" xr:uid="{00000000-0005-0000-0000-000094470000}"/>
    <cellStyle name="Note 4 47 2" xfId="21979" xr:uid="{00000000-0005-0000-0000-000095470000}"/>
    <cellStyle name="Note 4 48" xfId="9827" xr:uid="{00000000-0005-0000-0000-000096470000}"/>
    <cellStyle name="Note 4 48 2" xfId="21980" xr:uid="{00000000-0005-0000-0000-000097470000}"/>
    <cellStyle name="Note 4 49" xfId="9828" xr:uid="{00000000-0005-0000-0000-000098470000}"/>
    <cellStyle name="Note 4 49 2" xfId="21981" xr:uid="{00000000-0005-0000-0000-000099470000}"/>
    <cellStyle name="Note 4 5" xfId="5128" xr:uid="{00000000-0005-0000-0000-00009A470000}"/>
    <cellStyle name="Note 4 5 2" xfId="9829" xr:uid="{00000000-0005-0000-0000-00009B470000}"/>
    <cellStyle name="Note 4 5 2 2" xfId="21982" xr:uid="{00000000-0005-0000-0000-00009C470000}"/>
    <cellStyle name="Note 4 50" xfId="9830" xr:uid="{00000000-0005-0000-0000-00009D470000}"/>
    <cellStyle name="Note 4 50 2" xfId="21983" xr:uid="{00000000-0005-0000-0000-00009E470000}"/>
    <cellStyle name="Note 4 51" xfId="9831" xr:uid="{00000000-0005-0000-0000-00009F470000}"/>
    <cellStyle name="Note 4 51 2" xfId="21984" xr:uid="{00000000-0005-0000-0000-0000A0470000}"/>
    <cellStyle name="Note 4 52" xfId="9832" xr:uid="{00000000-0005-0000-0000-0000A1470000}"/>
    <cellStyle name="Note 4 52 2" xfId="21985" xr:uid="{00000000-0005-0000-0000-0000A2470000}"/>
    <cellStyle name="Note 4 53" xfId="9833" xr:uid="{00000000-0005-0000-0000-0000A3470000}"/>
    <cellStyle name="Note 4 53 2" xfId="21986" xr:uid="{00000000-0005-0000-0000-0000A4470000}"/>
    <cellStyle name="Note 4 54" xfId="9834" xr:uid="{00000000-0005-0000-0000-0000A5470000}"/>
    <cellStyle name="Note 4 54 2" xfId="21987" xr:uid="{00000000-0005-0000-0000-0000A6470000}"/>
    <cellStyle name="Note 4 55" xfId="9835" xr:uid="{00000000-0005-0000-0000-0000A7470000}"/>
    <cellStyle name="Note 4 55 2" xfId="21988" xr:uid="{00000000-0005-0000-0000-0000A8470000}"/>
    <cellStyle name="Note 4 56" xfId="9836" xr:uid="{00000000-0005-0000-0000-0000A9470000}"/>
    <cellStyle name="Note 4 56 2" xfId="21989" xr:uid="{00000000-0005-0000-0000-0000AA470000}"/>
    <cellStyle name="Note 4 57" xfId="9837" xr:uid="{00000000-0005-0000-0000-0000AB470000}"/>
    <cellStyle name="Note 4 57 2" xfId="21990" xr:uid="{00000000-0005-0000-0000-0000AC470000}"/>
    <cellStyle name="Note 4 58" xfId="9838" xr:uid="{00000000-0005-0000-0000-0000AD470000}"/>
    <cellStyle name="Note 4 58 2" xfId="21991" xr:uid="{00000000-0005-0000-0000-0000AE470000}"/>
    <cellStyle name="Note 4 59" xfId="9839" xr:uid="{00000000-0005-0000-0000-0000AF470000}"/>
    <cellStyle name="Note 4 59 2" xfId="21992" xr:uid="{00000000-0005-0000-0000-0000B0470000}"/>
    <cellStyle name="Note 4 6" xfId="9840" xr:uid="{00000000-0005-0000-0000-0000B1470000}"/>
    <cellStyle name="Note 4 6 2" xfId="14237" xr:uid="{00000000-0005-0000-0000-0000B2470000}"/>
    <cellStyle name="Note 4 6 3" xfId="21993" xr:uid="{00000000-0005-0000-0000-0000B3470000}"/>
    <cellStyle name="Note 4 60" xfId="9841" xr:uid="{00000000-0005-0000-0000-0000B4470000}"/>
    <cellStyle name="Note 4 60 2" xfId="21994" xr:uid="{00000000-0005-0000-0000-0000B5470000}"/>
    <cellStyle name="Note 4 61" xfId="9842" xr:uid="{00000000-0005-0000-0000-0000B6470000}"/>
    <cellStyle name="Note 4 61 2" xfId="21995" xr:uid="{00000000-0005-0000-0000-0000B7470000}"/>
    <cellStyle name="Note 4 62" xfId="9843" xr:uid="{00000000-0005-0000-0000-0000B8470000}"/>
    <cellStyle name="Note 4 62 2" xfId="21996" xr:uid="{00000000-0005-0000-0000-0000B9470000}"/>
    <cellStyle name="Note 4 63" xfId="9844" xr:uid="{00000000-0005-0000-0000-0000BA470000}"/>
    <cellStyle name="Note 4 63 2" xfId="21997" xr:uid="{00000000-0005-0000-0000-0000BB470000}"/>
    <cellStyle name="Note 4 64" xfId="9845" xr:uid="{00000000-0005-0000-0000-0000BC470000}"/>
    <cellStyle name="Note 4 64 2" xfId="21998" xr:uid="{00000000-0005-0000-0000-0000BD470000}"/>
    <cellStyle name="Note 4 65" xfId="9846" xr:uid="{00000000-0005-0000-0000-0000BE470000}"/>
    <cellStyle name="Note 4 65 2" xfId="21999" xr:uid="{00000000-0005-0000-0000-0000BF470000}"/>
    <cellStyle name="Note 4 66" xfId="9847" xr:uid="{00000000-0005-0000-0000-0000C0470000}"/>
    <cellStyle name="Note 4 66 2" xfId="22000" xr:uid="{00000000-0005-0000-0000-0000C1470000}"/>
    <cellStyle name="Note 4 67" xfId="6087" xr:uid="{00000000-0005-0000-0000-0000C2470000}"/>
    <cellStyle name="Note 4 67 2" xfId="18839" xr:uid="{00000000-0005-0000-0000-0000C3470000}"/>
    <cellStyle name="Note 4 68" xfId="13178" xr:uid="{00000000-0005-0000-0000-0000C4470000}"/>
    <cellStyle name="Note 4 69" xfId="13640" xr:uid="{00000000-0005-0000-0000-0000C5470000}"/>
    <cellStyle name="Note 4 7" xfId="9848" xr:uid="{00000000-0005-0000-0000-0000C6470000}"/>
    <cellStyle name="Note 4 7 2" xfId="17608" xr:uid="{00000000-0005-0000-0000-0000C7470000}"/>
    <cellStyle name="Note 4 7 3" xfId="18804" xr:uid="{00000000-0005-0000-0000-0000C8470000}"/>
    <cellStyle name="Note 4 7 4" xfId="22001" xr:uid="{00000000-0005-0000-0000-0000C9470000}"/>
    <cellStyle name="Note 4 7 5" xfId="25148" xr:uid="{00000000-0005-0000-0000-0000CA470000}"/>
    <cellStyle name="Note 4 7 6" xfId="25220" xr:uid="{00000000-0005-0000-0000-0000CB470000}"/>
    <cellStyle name="Note 4 70" xfId="14236" xr:uid="{00000000-0005-0000-0000-0000CC470000}"/>
    <cellStyle name="Note 4 8" xfId="9849" xr:uid="{00000000-0005-0000-0000-0000CD470000}"/>
    <cellStyle name="Note 4 8 2" xfId="22002" xr:uid="{00000000-0005-0000-0000-0000CE470000}"/>
    <cellStyle name="Note 4 9" xfId="9850" xr:uid="{00000000-0005-0000-0000-0000CF470000}"/>
    <cellStyle name="Note 4 9 2" xfId="22003" xr:uid="{00000000-0005-0000-0000-0000D0470000}"/>
    <cellStyle name="Note 5" xfId="5129" xr:uid="{00000000-0005-0000-0000-0000D1470000}"/>
    <cellStyle name="Note 5 10" xfId="9851" xr:uid="{00000000-0005-0000-0000-0000D2470000}"/>
    <cellStyle name="Note 5 10 2" xfId="22004" xr:uid="{00000000-0005-0000-0000-0000D3470000}"/>
    <cellStyle name="Note 5 11" xfId="9852" xr:uid="{00000000-0005-0000-0000-0000D4470000}"/>
    <cellStyle name="Note 5 11 2" xfId="22005" xr:uid="{00000000-0005-0000-0000-0000D5470000}"/>
    <cellStyle name="Note 5 12" xfId="9853" xr:uid="{00000000-0005-0000-0000-0000D6470000}"/>
    <cellStyle name="Note 5 12 2" xfId="22006" xr:uid="{00000000-0005-0000-0000-0000D7470000}"/>
    <cellStyle name="Note 5 13" xfId="9854" xr:uid="{00000000-0005-0000-0000-0000D8470000}"/>
    <cellStyle name="Note 5 13 2" xfId="22007" xr:uid="{00000000-0005-0000-0000-0000D9470000}"/>
    <cellStyle name="Note 5 14" xfId="9855" xr:uid="{00000000-0005-0000-0000-0000DA470000}"/>
    <cellStyle name="Note 5 14 2" xfId="22008" xr:uid="{00000000-0005-0000-0000-0000DB470000}"/>
    <cellStyle name="Note 5 15" xfId="9856" xr:uid="{00000000-0005-0000-0000-0000DC470000}"/>
    <cellStyle name="Note 5 15 2" xfId="22009" xr:uid="{00000000-0005-0000-0000-0000DD470000}"/>
    <cellStyle name="Note 5 16" xfId="9857" xr:uid="{00000000-0005-0000-0000-0000DE470000}"/>
    <cellStyle name="Note 5 16 2" xfId="22010" xr:uid="{00000000-0005-0000-0000-0000DF470000}"/>
    <cellStyle name="Note 5 17" xfId="9858" xr:uid="{00000000-0005-0000-0000-0000E0470000}"/>
    <cellStyle name="Note 5 17 2" xfId="22011" xr:uid="{00000000-0005-0000-0000-0000E1470000}"/>
    <cellStyle name="Note 5 18" xfId="9859" xr:uid="{00000000-0005-0000-0000-0000E2470000}"/>
    <cellStyle name="Note 5 18 2" xfId="22012" xr:uid="{00000000-0005-0000-0000-0000E3470000}"/>
    <cellStyle name="Note 5 19" xfId="9860" xr:uid="{00000000-0005-0000-0000-0000E4470000}"/>
    <cellStyle name="Note 5 19 2" xfId="22013" xr:uid="{00000000-0005-0000-0000-0000E5470000}"/>
    <cellStyle name="Note 5 2" xfId="5130" xr:uid="{00000000-0005-0000-0000-0000E6470000}"/>
    <cellStyle name="Note 5 2 2" xfId="9861" xr:uid="{00000000-0005-0000-0000-0000E7470000}"/>
    <cellStyle name="Note 5 2 2 2" xfId="22014" xr:uid="{00000000-0005-0000-0000-0000E8470000}"/>
    <cellStyle name="Note 5 2 3" xfId="13181" xr:uid="{00000000-0005-0000-0000-0000E9470000}"/>
    <cellStyle name="Note 5 20" xfId="9862" xr:uid="{00000000-0005-0000-0000-0000EA470000}"/>
    <cellStyle name="Note 5 20 2" xfId="22015" xr:uid="{00000000-0005-0000-0000-0000EB470000}"/>
    <cellStyle name="Note 5 21" xfId="9863" xr:uid="{00000000-0005-0000-0000-0000EC470000}"/>
    <cellStyle name="Note 5 21 2" xfId="22016" xr:uid="{00000000-0005-0000-0000-0000ED470000}"/>
    <cellStyle name="Note 5 22" xfId="9864" xr:uid="{00000000-0005-0000-0000-0000EE470000}"/>
    <cellStyle name="Note 5 22 2" xfId="22017" xr:uid="{00000000-0005-0000-0000-0000EF470000}"/>
    <cellStyle name="Note 5 23" xfId="9865" xr:uid="{00000000-0005-0000-0000-0000F0470000}"/>
    <cellStyle name="Note 5 23 2" xfId="22018" xr:uid="{00000000-0005-0000-0000-0000F1470000}"/>
    <cellStyle name="Note 5 24" xfId="9866" xr:uid="{00000000-0005-0000-0000-0000F2470000}"/>
    <cellStyle name="Note 5 24 2" xfId="22019" xr:uid="{00000000-0005-0000-0000-0000F3470000}"/>
    <cellStyle name="Note 5 25" xfId="9867" xr:uid="{00000000-0005-0000-0000-0000F4470000}"/>
    <cellStyle name="Note 5 25 2" xfId="22020" xr:uid="{00000000-0005-0000-0000-0000F5470000}"/>
    <cellStyle name="Note 5 26" xfId="9868" xr:uid="{00000000-0005-0000-0000-0000F6470000}"/>
    <cellStyle name="Note 5 26 2" xfId="22021" xr:uid="{00000000-0005-0000-0000-0000F7470000}"/>
    <cellStyle name="Note 5 27" xfId="9869" xr:uid="{00000000-0005-0000-0000-0000F8470000}"/>
    <cellStyle name="Note 5 27 2" xfId="22022" xr:uid="{00000000-0005-0000-0000-0000F9470000}"/>
    <cellStyle name="Note 5 28" xfId="9870" xr:uid="{00000000-0005-0000-0000-0000FA470000}"/>
    <cellStyle name="Note 5 28 2" xfId="22023" xr:uid="{00000000-0005-0000-0000-0000FB470000}"/>
    <cellStyle name="Note 5 29" xfId="9871" xr:uid="{00000000-0005-0000-0000-0000FC470000}"/>
    <cellStyle name="Note 5 29 2" xfId="22024" xr:uid="{00000000-0005-0000-0000-0000FD470000}"/>
    <cellStyle name="Note 5 3" xfId="5131" xr:uid="{00000000-0005-0000-0000-0000FE470000}"/>
    <cellStyle name="Note 5 3 2" xfId="9872" xr:uid="{00000000-0005-0000-0000-0000FF470000}"/>
    <cellStyle name="Note 5 3 2 2" xfId="22025" xr:uid="{00000000-0005-0000-0000-000000480000}"/>
    <cellStyle name="Note 5 30" xfId="9873" xr:uid="{00000000-0005-0000-0000-000001480000}"/>
    <cellStyle name="Note 5 30 2" xfId="22026" xr:uid="{00000000-0005-0000-0000-000002480000}"/>
    <cellStyle name="Note 5 31" xfId="9874" xr:uid="{00000000-0005-0000-0000-000003480000}"/>
    <cellStyle name="Note 5 31 2" xfId="22027" xr:uid="{00000000-0005-0000-0000-000004480000}"/>
    <cellStyle name="Note 5 32" xfId="9875" xr:uid="{00000000-0005-0000-0000-000005480000}"/>
    <cellStyle name="Note 5 32 2" xfId="22028" xr:uid="{00000000-0005-0000-0000-000006480000}"/>
    <cellStyle name="Note 5 33" xfId="9876" xr:uid="{00000000-0005-0000-0000-000007480000}"/>
    <cellStyle name="Note 5 33 2" xfId="22029" xr:uid="{00000000-0005-0000-0000-000008480000}"/>
    <cellStyle name="Note 5 34" xfId="9877" xr:uid="{00000000-0005-0000-0000-000009480000}"/>
    <cellStyle name="Note 5 34 2" xfId="22030" xr:uid="{00000000-0005-0000-0000-00000A480000}"/>
    <cellStyle name="Note 5 35" xfId="9878" xr:uid="{00000000-0005-0000-0000-00000B480000}"/>
    <cellStyle name="Note 5 35 2" xfId="22031" xr:uid="{00000000-0005-0000-0000-00000C480000}"/>
    <cellStyle name="Note 5 36" xfId="9879" xr:uid="{00000000-0005-0000-0000-00000D480000}"/>
    <cellStyle name="Note 5 36 2" xfId="22032" xr:uid="{00000000-0005-0000-0000-00000E480000}"/>
    <cellStyle name="Note 5 37" xfId="9880" xr:uid="{00000000-0005-0000-0000-00000F480000}"/>
    <cellStyle name="Note 5 37 2" xfId="22033" xr:uid="{00000000-0005-0000-0000-000010480000}"/>
    <cellStyle name="Note 5 38" xfId="9881" xr:uid="{00000000-0005-0000-0000-000011480000}"/>
    <cellStyle name="Note 5 38 2" xfId="22034" xr:uid="{00000000-0005-0000-0000-000012480000}"/>
    <cellStyle name="Note 5 39" xfId="9882" xr:uid="{00000000-0005-0000-0000-000013480000}"/>
    <cellStyle name="Note 5 39 2" xfId="22035" xr:uid="{00000000-0005-0000-0000-000014480000}"/>
    <cellStyle name="Note 5 4" xfId="5132" xr:uid="{00000000-0005-0000-0000-000015480000}"/>
    <cellStyle name="Note 5 4 2" xfId="9883" xr:uid="{00000000-0005-0000-0000-000016480000}"/>
    <cellStyle name="Note 5 4 2 2" xfId="22036" xr:uid="{00000000-0005-0000-0000-000017480000}"/>
    <cellStyle name="Note 5 40" xfId="9884" xr:uid="{00000000-0005-0000-0000-000018480000}"/>
    <cellStyle name="Note 5 40 2" xfId="22037" xr:uid="{00000000-0005-0000-0000-000019480000}"/>
    <cellStyle name="Note 5 41" xfId="9885" xr:uid="{00000000-0005-0000-0000-00001A480000}"/>
    <cellStyle name="Note 5 41 2" xfId="22038" xr:uid="{00000000-0005-0000-0000-00001B480000}"/>
    <cellStyle name="Note 5 42" xfId="9886" xr:uid="{00000000-0005-0000-0000-00001C480000}"/>
    <cellStyle name="Note 5 42 2" xfId="22039" xr:uid="{00000000-0005-0000-0000-00001D480000}"/>
    <cellStyle name="Note 5 43" xfId="9887" xr:uid="{00000000-0005-0000-0000-00001E480000}"/>
    <cellStyle name="Note 5 43 2" xfId="22040" xr:uid="{00000000-0005-0000-0000-00001F480000}"/>
    <cellStyle name="Note 5 44" xfId="9888" xr:uid="{00000000-0005-0000-0000-000020480000}"/>
    <cellStyle name="Note 5 44 2" xfId="22041" xr:uid="{00000000-0005-0000-0000-000021480000}"/>
    <cellStyle name="Note 5 45" xfId="9889" xr:uid="{00000000-0005-0000-0000-000022480000}"/>
    <cellStyle name="Note 5 45 2" xfId="22042" xr:uid="{00000000-0005-0000-0000-000023480000}"/>
    <cellStyle name="Note 5 46" xfId="9890" xr:uid="{00000000-0005-0000-0000-000024480000}"/>
    <cellStyle name="Note 5 46 2" xfId="22043" xr:uid="{00000000-0005-0000-0000-000025480000}"/>
    <cellStyle name="Note 5 47" xfId="9891" xr:uid="{00000000-0005-0000-0000-000026480000}"/>
    <cellStyle name="Note 5 47 2" xfId="22044" xr:uid="{00000000-0005-0000-0000-000027480000}"/>
    <cellStyle name="Note 5 48" xfId="9892" xr:uid="{00000000-0005-0000-0000-000028480000}"/>
    <cellStyle name="Note 5 48 2" xfId="22045" xr:uid="{00000000-0005-0000-0000-000029480000}"/>
    <cellStyle name="Note 5 49" xfId="9893" xr:uid="{00000000-0005-0000-0000-00002A480000}"/>
    <cellStyle name="Note 5 49 2" xfId="22046" xr:uid="{00000000-0005-0000-0000-00002B480000}"/>
    <cellStyle name="Note 5 5" xfId="5133" xr:uid="{00000000-0005-0000-0000-00002C480000}"/>
    <cellStyle name="Note 5 5 2" xfId="9894" xr:uid="{00000000-0005-0000-0000-00002D480000}"/>
    <cellStyle name="Note 5 5 2 2" xfId="22047" xr:uid="{00000000-0005-0000-0000-00002E480000}"/>
    <cellStyle name="Note 5 50" xfId="9895" xr:uid="{00000000-0005-0000-0000-00002F480000}"/>
    <cellStyle name="Note 5 50 2" xfId="22048" xr:uid="{00000000-0005-0000-0000-000030480000}"/>
    <cellStyle name="Note 5 51" xfId="9896" xr:uid="{00000000-0005-0000-0000-000031480000}"/>
    <cellStyle name="Note 5 51 2" xfId="22049" xr:uid="{00000000-0005-0000-0000-000032480000}"/>
    <cellStyle name="Note 5 52" xfId="9897" xr:uid="{00000000-0005-0000-0000-000033480000}"/>
    <cellStyle name="Note 5 52 2" xfId="22050" xr:uid="{00000000-0005-0000-0000-000034480000}"/>
    <cellStyle name="Note 5 53" xfId="9898" xr:uid="{00000000-0005-0000-0000-000035480000}"/>
    <cellStyle name="Note 5 53 2" xfId="22051" xr:uid="{00000000-0005-0000-0000-000036480000}"/>
    <cellStyle name="Note 5 54" xfId="9899" xr:uid="{00000000-0005-0000-0000-000037480000}"/>
    <cellStyle name="Note 5 54 2" xfId="22052" xr:uid="{00000000-0005-0000-0000-000038480000}"/>
    <cellStyle name="Note 5 55" xfId="9900" xr:uid="{00000000-0005-0000-0000-000039480000}"/>
    <cellStyle name="Note 5 55 2" xfId="22053" xr:uid="{00000000-0005-0000-0000-00003A480000}"/>
    <cellStyle name="Note 5 56" xfId="9901" xr:uid="{00000000-0005-0000-0000-00003B480000}"/>
    <cellStyle name="Note 5 56 2" xfId="22054" xr:uid="{00000000-0005-0000-0000-00003C480000}"/>
    <cellStyle name="Note 5 57" xfId="9902" xr:uid="{00000000-0005-0000-0000-00003D480000}"/>
    <cellStyle name="Note 5 57 2" xfId="22055" xr:uid="{00000000-0005-0000-0000-00003E480000}"/>
    <cellStyle name="Note 5 58" xfId="9903" xr:uid="{00000000-0005-0000-0000-00003F480000}"/>
    <cellStyle name="Note 5 58 2" xfId="22056" xr:uid="{00000000-0005-0000-0000-000040480000}"/>
    <cellStyle name="Note 5 59" xfId="9904" xr:uid="{00000000-0005-0000-0000-000041480000}"/>
    <cellStyle name="Note 5 59 2" xfId="22057" xr:uid="{00000000-0005-0000-0000-000042480000}"/>
    <cellStyle name="Note 5 6" xfId="9905" xr:uid="{00000000-0005-0000-0000-000043480000}"/>
    <cellStyle name="Note 5 6 2" xfId="14239" xr:uid="{00000000-0005-0000-0000-000044480000}"/>
    <cellStyle name="Note 5 6 3" xfId="22058" xr:uid="{00000000-0005-0000-0000-000045480000}"/>
    <cellStyle name="Note 5 60" xfId="9906" xr:uid="{00000000-0005-0000-0000-000046480000}"/>
    <cellStyle name="Note 5 60 2" xfId="22059" xr:uid="{00000000-0005-0000-0000-000047480000}"/>
    <cellStyle name="Note 5 61" xfId="9907" xr:uid="{00000000-0005-0000-0000-000048480000}"/>
    <cellStyle name="Note 5 61 2" xfId="22060" xr:uid="{00000000-0005-0000-0000-000049480000}"/>
    <cellStyle name="Note 5 62" xfId="9908" xr:uid="{00000000-0005-0000-0000-00004A480000}"/>
    <cellStyle name="Note 5 62 2" xfId="22061" xr:uid="{00000000-0005-0000-0000-00004B480000}"/>
    <cellStyle name="Note 5 63" xfId="9909" xr:uid="{00000000-0005-0000-0000-00004C480000}"/>
    <cellStyle name="Note 5 63 2" xfId="22062" xr:uid="{00000000-0005-0000-0000-00004D480000}"/>
    <cellStyle name="Note 5 64" xfId="9910" xr:uid="{00000000-0005-0000-0000-00004E480000}"/>
    <cellStyle name="Note 5 64 2" xfId="22063" xr:uid="{00000000-0005-0000-0000-00004F480000}"/>
    <cellStyle name="Note 5 65" xfId="9911" xr:uid="{00000000-0005-0000-0000-000050480000}"/>
    <cellStyle name="Note 5 65 2" xfId="22064" xr:uid="{00000000-0005-0000-0000-000051480000}"/>
    <cellStyle name="Note 5 66" xfId="9912" xr:uid="{00000000-0005-0000-0000-000052480000}"/>
    <cellStyle name="Note 5 66 2" xfId="22065" xr:uid="{00000000-0005-0000-0000-000053480000}"/>
    <cellStyle name="Note 5 67" xfId="6088" xr:uid="{00000000-0005-0000-0000-000054480000}"/>
    <cellStyle name="Note 5 67 2" xfId="18840" xr:uid="{00000000-0005-0000-0000-000055480000}"/>
    <cellStyle name="Note 5 68" xfId="13180" xr:uid="{00000000-0005-0000-0000-000056480000}"/>
    <cellStyle name="Note 5 69" xfId="13641" xr:uid="{00000000-0005-0000-0000-000057480000}"/>
    <cellStyle name="Note 5 7" xfId="9913" xr:uid="{00000000-0005-0000-0000-000058480000}"/>
    <cellStyle name="Note 5 7 2" xfId="22066" xr:uid="{00000000-0005-0000-0000-000059480000}"/>
    <cellStyle name="Note 5 70" xfId="14238" xr:uid="{00000000-0005-0000-0000-00005A480000}"/>
    <cellStyle name="Note 5 8" xfId="9914" xr:uid="{00000000-0005-0000-0000-00005B480000}"/>
    <cellStyle name="Note 5 8 2" xfId="22067" xr:uid="{00000000-0005-0000-0000-00005C480000}"/>
    <cellStyle name="Note 5 9" xfId="9915" xr:uid="{00000000-0005-0000-0000-00005D480000}"/>
    <cellStyle name="Note 5 9 2" xfId="22068" xr:uid="{00000000-0005-0000-0000-00005E480000}"/>
    <cellStyle name="Note 6" xfId="5134" xr:uid="{00000000-0005-0000-0000-00005F480000}"/>
    <cellStyle name="Note 6 10" xfId="9916" xr:uid="{00000000-0005-0000-0000-000060480000}"/>
    <cellStyle name="Note 6 10 2" xfId="22069" xr:uid="{00000000-0005-0000-0000-000061480000}"/>
    <cellStyle name="Note 6 11" xfId="9917" xr:uid="{00000000-0005-0000-0000-000062480000}"/>
    <cellStyle name="Note 6 11 2" xfId="22070" xr:uid="{00000000-0005-0000-0000-000063480000}"/>
    <cellStyle name="Note 6 12" xfId="9918" xr:uid="{00000000-0005-0000-0000-000064480000}"/>
    <cellStyle name="Note 6 12 2" xfId="22071" xr:uid="{00000000-0005-0000-0000-000065480000}"/>
    <cellStyle name="Note 6 13" xfId="9919" xr:uid="{00000000-0005-0000-0000-000066480000}"/>
    <cellStyle name="Note 6 13 2" xfId="22072" xr:uid="{00000000-0005-0000-0000-000067480000}"/>
    <cellStyle name="Note 6 14" xfId="9920" xr:uid="{00000000-0005-0000-0000-000068480000}"/>
    <cellStyle name="Note 6 14 2" xfId="22073" xr:uid="{00000000-0005-0000-0000-000069480000}"/>
    <cellStyle name="Note 6 15" xfId="9921" xr:uid="{00000000-0005-0000-0000-00006A480000}"/>
    <cellStyle name="Note 6 15 2" xfId="22074" xr:uid="{00000000-0005-0000-0000-00006B480000}"/>
    <cellStyle name="Note 6 16" xfId="9922" xr:uid="{00000000-0005-0000-0000-00006C480000}"/>
    <cellStyle name="Note 6 16 2" xfId="22075" xr:uid="{00000000-0005-0000-0000-00006D480000}"/>
    <cellStyle name="Note 6 17" xfId="9923" xr:uid="{00000000-0005-0000-0000-00006E480000}"/>
    <cellStyle name="Note 6 17 2" xfId="22076" xr:uid="{00000000-0005-0000-0000-00006F480000}"/>
    <cellStyle name="Note 6 18" xfId="9924" xr:uid="{00000000-0005-0000-0000-000070480000}"/>
    <cellStyle name="Note 6 18 2" xfId="22077" xr:uid="{00000000-0005-0000-0000-000071480000}"/>
    <cellStyle name="Note 6 19" xfId="9925" xr:uid="{00000000-0005-0000-0000-000072480000}"/>
    <cellStyle name="Note 6 19 2" xfId="22078" xr:uid="{00000000-0005-0000-0000-000073480000}"/>
    <cellStyle name="Note 6 2" xfId="5135" xr:uid="{00000000-0005-0000-0000-000074480000}"/>
    <cellStyle name="Note 6 2 2" xfId="9926" xr:uid="{00000000-0005-0000-0000-000075480000}"/>
    <cellStyle name="Note 6 2 2 2" xfId="22079" xr:uid="{00000000-0005-0000-0000-000076480000}"/>
    <cellStyle name="Note 6 2 3" xfId="13183" xr:uid="{00000000-0005-0000-0000-000077480000}"/>
    <cellStyle name="Note 6 20" xfId="9927" xr:uid="{00000000-0005-0000-0000-000078480000}"/>
    <cellStyle name="Note 6 20 2" xfId="22080" xr:uid="{00000000-0005-0000-0000-000079480000}"/>
    <cellStyle name="Note 6 21" xfId="9928" xr:uid="{00000000-0005-0000-0000-00007A480000}"/>
    <cellStyle name="Note 6 21 2" xfId="22081" xr:uid="{00000000-0005-0000-0000-00007B480000}"/>
    <cellStyle name="Note 6 22" xfId="9929" xr:uid="{00000000-0005-0000-0000-00007C480000}"/>
    <cellStyle name="Note 6 22 2" xfId="22082" xr:uid="{00000000-0005-0000-0000-00007D480000}"/>
    <cellStyle name="Note 6 23" xfId="9930" xr:uid="{00000000-0005-0000-0000-00007E480000}"/>
    <cellStyle name="Note 6 23 2" xfId="22083" xr:uid="{00000000-0005-0000-0000-00007F480000}"/>
    <cellStyle name="Note 6 24" xfId="9931" xr:uid="{00000000-0005-0000-0000-000080480000}"/>
    <cellStyle name="Note 6 24 2" xfId="22084" xr:uid="{00000000-0005-0000-0000-000081480000}"/>
    <cellStyle name="Note 6 25" xfId="9932" xr:uid="{00000000-0005-0000-0000-000082480000}"/>
    <cellStyle name="Note 6 25 2" xfId="22085" xr:uid="{00000000-0005-0000-0000-000083480000}"/>
    <cellStyle name="Note 6 26" xfId="9933" xr:uid="{00000000-0005-0000-0000-000084480000}"/>
    <cellStyle name="Note 6 26 2" xfId="22086" xr:uid="{00000000-0005-0000-0000-000085480000}"/>
    <cellStyle name="Note 6 27" xfId="9934" xr:uid="{00000000-0005-0000-0000-000086480000}"/>
    <cellStyle name="Note 6 27 2" xfId="22087" xr:uid="{00000000-0005-0000-0000-000087480000}"/>
    <cellStyle name="Note 6 28" xfId="9935" xr:uid="{00000000-0005-0000-0000-000088480000}"/>
    <cellStyle name="Note 6 28 2" xfId="22088" xr:uid="{00000000-0005-0000-0000-000089480000}"/>
    <cellStyle name="Note 6 29" xfId="9936" xr:uid="{00000000-0005-0000-0000-00008A480000}"/>
    <cellStyle name="Note 6 29 2" xfId="22089" xr:uid="{00000000-0005-0000-0000-00008B480000}"/>
    <cellStyle name="Note 6 3" xfId="5136" xr:uid="{00000000-0005-0000-0000-00008C480000}"/>
    <cellStyle name="Note 6 3 2" xfId="9937" xr:uid="{00000000-0005-0000-0000-00008D480000}"/>
    <cellStyle name="Note 6 3 2 2" xfId="22090" xr:uid="{00000000-0005-0000-0000-00008E480000}"/>
    <cellStyle name="Note 6 30" xfId="9938" xr:uid="{00000000-0005-0000-0000-00008F480000}"/>
    <cellStyle name="Note 6 30 2" xfId="22091" xr:uid="{00000000-0005-0000-0000-000090480000}"/>
    <cellStyle name="Note 6 31" xfId="9939" xr:uid="{00000000-0005-0000-0000-000091480000}"/>
    <cellStyle name="Note 6 31 2" xfId="22092" xr:uid="{00000000-0005-0000-0000-000092480000}"/>
    <cellStyle name="Note 6 32" xfId="9940" xr:uid="{00000000-0005-0000-0000-000093480000}"/>
    <cellStyle name="Note 6 32 2" xfId="22093" xr:uid="{00000000-0005-0000-0000-000094480000}"/>
    <cellStyle name="Note 6 33" xfId="9941" xr:uid="{00000000-0005-0000-0000-000095480000}"/>
    <cellStyle name="Note 6 33 2" xfId="22094" xr:uid="{00000000-0005-0000-0000-000096480000}"/>
    <cellStyle name="Note 6 34" xfId="9942" xr:uid="{00000000-0005-0000-0000-000097480000}"/>
    <cellStyle name="Note 6 34 2" xfId="22095" xr:uid="{00000000-0005-0000-0000-000098480000}"/>
    <cellStyle name="Note 6 35" xfId="9943" xr:uid="{00000000-0005-0000-0000-000099480000}"/>
    <cellStyle name="Note 6 35 2" xfId="22096" xr:uid="{00000000-0005-0000-0000-00009A480000}"/>
    <cellStyle name="Note 6 36" xfId="9944" xr:uid="{00000000-0005-0000-0000-00009B480000}"/>
    <cellStyle name="Note 6 36 2" xfId="22097" xr:uid="{00000000-0005-0000-0000-00009C480000}"/>
    <cellStyle name="Note 6 37" xfId="9945" xr:uid="{00000000-0005-0000-0000-00009D480000}"/>
    <cellStyle name="Note 6 37 2" xfId="22098" xr:uid="{00000000-0005-0000-0000-00009E480000}"/>
    <cellStyle name="Note 6 38" xfId="9946" xr:uid="{00000000-0005-0000-0000-00009F480000}"/>
    <cellStyle name="Note 6 38 2" xfId="22099" xr:uid="{00000000-0005-0000-0000-0000A0480000}"/>
    <cellStyle name="Note 6 39" xfId="9947" xr:uid="{00000000-0005-0000-0000-0000A1480000}"/>
    <cellStyle name="Note 6 39 2" xfId="22100" xr:uid="{00000000-0005-0000-0000-0000A2480000}"/>
    <cellStyle name="Note 6 4" xfId="5137" xr:uid="{00000000-0005-0000-0000-0000A3480000}"/>
    <cellStyle name="Note 6 4 2" xfId="9948" xr:uid="{00000000-0005-0000-0000-0000A4480000}"/>
    <cellStyle name="Note 6 4 2 2" xfId="22101" xr:uid="{00000000-0005-0000-0000-0000A5480000}"/>
    <cellStyle name="Note 6 40" xfId="9949" xr:uid="{00000000-0005-0000-0000-0000A6480000}"/>
    <cellStyle name="Note 6 40 2" xfId="22102" xr:uid="{00000000-0005-0000-0000-0000A7480000}"/>
    <cellStyle name="Note 6 41" xfId="9950" xr:uid="{00000000-0005-0000-0000-0000A8480000}"/>
    <cellStyle name="Note 6 41 2" xfId="22103" xr:uid="{00000000-0005-0000-0000-0000A9480000}"/>
    <cellStyle name="Note 6 42" xfId="9951" xr:uid="{00000000-0005-0000-0000-0000AA480000}"/>
    <cellStyle name="Note 6 42 2" xfId="22104" xr:uid="{00000000-0005-0000-0000-0000AB480000}"/>
    <cellStyle name="Note 6 43" xfId="9952" xr:uid="{00000000-0005-0000-0000-0000AC480000}"/>
    <cellStyle name="Note 6 43 2" xfId="22105" xr:uid="{00000000-0005-0000-0000-0000AD480000}"/>
    <cellStyle name="Note 6 44" xfId="9953" xr:uid="{00000000-0005-0000-0000-0000AE480000}"/>
    <cellStyle name="Note 6 44 2" xfId="22106" xr:uid="{00000000-0005-0000-0000-0000AF480000}"/>
    <cellStyle name="Note 6 45" xfId="9954" xr:uid="{00000000-0005-0000-0000-0000B0480000}"/>
    <cellStyle name="Note 6 45 2" xfId="22107" xr:uid="{00000000-0005-0000-0000-0000B1480000}"/>
    <cellStyle name="Note 6 46" xfId="9955" xr:uid="{00000000-0005-0000-0000-0000B2480000}"/>
    <cellStyle name="Note 6 46 2" xfId="22108" xr:uid="{00000000-0005-0000-0000-0000B3480000}"/>
    <cellStyle name="Note 6 47" xfId="9956" xr:uid="{00000000-0005-0000-0000-0000B4480000}"/>
    <cellStyle name="Note 6 47 2" xfId="22109" xr:uid="{00000000-0005-0000-0000-0000B5480000}"/>
    <cellStyle name="Note 6 48" xfId="9957" xr:uid="{00000000-0005-0000-0000-0000B6480000}"/>
    <cellStyle name="Note 6 48 2" xfId="22110" xr:uid="{00000000-0005-0000-0000-0000B7480000}"/>
    <cellStyle name="Note 6 49" xfId="9958" xr:uid="{00000000-0005-0000-0000-0000B8480000}"/>
    <cellStyle name="Note 6 49 2" xfId="22111" xr:uid="{00000000-0005-0000-0000-0000B9480000}"/>
    <cellStyle name="Note 6 5" xfId="5138" xr:uid="{00000000-0005-0000-0000-0000BA480000}"/>
    <cellStyle name="Note 6 5 2" xfId="9959" xr:uid="{00000000-0005-0000-0000-0000BB480000}"/>
    <cellStyle name="Note 6 5 2 2" xfId="22112" xr:uid="{00000000-0005-0000-0000-0000BC480000}"/>
    <cellStyle name="Note 6 50" xfId="9960" xr:uid="{00000000-0005-0000-0000-0000BD480000}"/>
    <cellStyle name="Note 6 50 2" xfId="22113" xr:uid="{00000000-0005-0000-0000-0000BE480000}"/>
    <cellStyle name="Note 6 51" xfId="9961" xr:uid="{00000000-0005-0000-0000-0000BF480000}"/>
    <cellStyle name="Note 6 51 2" xfId="22114" xr:uid="{00000000-0005-0000-0000-0000C0480000}"/>
    <cellStyle name="Note 6 52" xfId="9962" xr:uid="{00000000-0005-0000-0000-0000C1480000}"/>
    <cellStyle name="Note 6 52 2" xfId="22115" xr:uid="{00000000-0005-0000-0000-0000C2480000}"/>
    <cellStyle name="Note 6 53" xfId="9963" xr:uid="{00000000-0005-0000-0000-0000C3480000}"/>
    <cellStyle name="Note 6 53 2" xfId="22116" xr:uid="{00000000-0005-0000-0000-0000C4480000}"/>
    <cellStyle name="Note 6 54" xfId="9964" xr:uid="{00000000-0005-0000-0000-0000C5480000}"/>
    <cellStyle name="Note 6 54 2" xfId="22117" xr:uid="{00000000-0005-0000-0000-0000C6480000}"/>
    <cellStyle name="Note 6 55" xfId="9965" xr:uid="{00000000-0005-0000-0000-0000C7480000}"/>
    <cellStyle name="Note 6 55 2" xfId="22118" xr:uid="{00000000-0005-0000-0000-0000C8480000}"/>
    <cellStyle name="Note 6 56" xfId="9966" xr:uid="{00000000-0005-0000-0000-0000C9480000}"/>
    <cellStyle name="Note 6 56 2" xfId="22119" xr:uid="{00000000-0005-0000-0000-0000CA480000}"/>
    <cellStyle name="Note 6 57" xfId="9967" xr:uid="{00000000-0005-0000-0000-0000CB480000}"/>
    <cellStyle name="Note 6 57 2" xfId="22120" xr:uid="{00000000-0005-0000-0000-0000CC480000}"/>
    <cellStyle name="Note 6 58" xfId="9968" xr:uid="{00000000-0005-0000-0000-0000CD480000}"/>
    <cellStyle name="Note 6 58 2" xfId="22121" xr:uid="{00000000-0005-0000-0000-0000CE480000}"/>
    <cellStyle name="Note 6 59" xfId="9969" xr:uid="{00000000-0005-0000-0000-0000CF480000}"/>
    <cellStyle name="Note 6 59 2" xfId="22122" xr:uid="{00000000-0005-0000-0000-0000D0480000}"/>
    <cellStyle name="Note 6 6" xfId="9970" xr:uid="{00000000-0005-0000-0000-0000D1480000}"/>
    <cellStyle name="Note 6 6 2" xfId="14241" xr:uid="{00000000-0005-0000-0000-0000D2480000}"/>
    <cellStyle name="Note 6 6 3" xfId="22123" xr:uid="{00000000-0005-0000-0000-0000D3480000}"/>
    <cellStyle name="Note 6 60" xfId="9971" xr:uid="{00000000-0005-0000-0000-0000D4480000}"/>
    <cellStyle name="Note 6 60 2" xfId="22124" xr:uid="{00000000-0005-0000-0000-0000D5480000}"/>
    <cellStyle name="Note 6 61" xfId="9972" xr:uid="{00000000-0005-0000-0000-0000D6480000}"/>
    <cellStyle name="Note 6 61 2" xfId="22125" xr:uid="{00000000-0005-0000-0000-0000D7480000}"/>
    <cellStyle name="Note 6 62" xfId="9973" xr:uid="{00000000-0005-0000-0000-0000D8480000}"/>
    <cellStyle name="Note 6 62 2" xfId="22126" xr:uid="{00000000-0005-0000-0000-0000D9480000}"/>
    <cellStyle name="Note 6 63" xfId="9974" xr:uid="{00000000-0005-0000-0000-0000DA480000}"/>
    <cellStyle name="Note 6 63 2" xfId="22127" xr:uid="{00000000-0005-0000-0000-0000DB480000}"/>
    <cellStyle name="Note 6 64" xfId="9975" xr:uid="{00000000-0005-0000-0000-0000DC480000}"/>
    <cellStyle name="Note 6 64 2" xfId="22128" xr:uid="{00000000-0005-0000-0000-0000DD480000}"/>
    <cellStyle name="Note 6 65" xfId="9976" xr:uid="{00000000-0005-0000-0000-0000DE480000}"/>
    <cellStyle name="Note 6 65 2" xfId="22129" xr:uid="{00000000-0005-0000-0000-0000DF480000}"/>
    <cellStyle name="Note 6 66" xfId="9977" xr:uid="{00000000-0005-0000-0000-0000E0480000}"/>
    <cellStyle name="Note 6 66 2" xfId="22130" xr:uid="{00000000-0005-0000-0000-0000E1480000}"/>
    <cellStyle name="Note 6 67" xfId="6089" xr:uid="{00000000-0005-0000-0000-0000E2480000}"/>
    <cellStyle name="Note 6 67 2" xfId="18841" xr:uid="{00000000-0005-0000-0000-0000E3480000}"/>
    <cellStyle name="Note 6 68" xfId="13182" xr:uid="{00000000-0005-0000-0000-0000E4480000}"/>
    <cellStyle name="Note 6 69" xfId="13642" xr:uid="{00000000-0005-0000-0000-0000E5480000}"/>
    <cellStyle name="Note 6 7" xfId="9978" xr:uid="{00000000-0005-0000-0000-0000E6480000}"/>
    <cellStyle name="Note 6 7 2" xfId="22131" xr:uid="{00000000-0005-0000-0000-0000E7480000}"/>
    <cellStyle name="Note 6 70" xfId="14240" xr:uid="{00000000-0005-0000-0000-0000E8480000}"/>
    <cellStyle name="Note 6 8" xfId="9979" xr:uid="{00000000-0005-0000-0000-0000E9480000}"/>
    <cellStyle name="Note 6 8 2" xfId="22132" xr:uid="{00000000-0005-0000-0000-0000EA480000}"/>
    <cellStyle name="Note 6 9" xfId="9980" xr:uid="{00000000-0005-0000-0000-0000EB480000}"/>
    <cellStyle name="Note 6 9 2" xfId="22133" xr:uid="{00000000-0005-0000-0000-0000EC480000}"/>
    <cellStyle name="Note 7" xfId="5139" xr:uid="{00000000-0005-0000-0000-0000ED480000}"/>
    <cellStyle name="Note 7 10" xfId="9981" xr:uid="{00000000-0005-0000-0000-0000EE480000}"/>
    <cellStyle name="Note 7 10 2" xfId="22134" xr:uid="{00000000-0005-0000-0000-0000EF480000}"/>
    <cellStyle name="Note 7 11" xfId="9982" xr:uid="{00000000-0005-0000-0000-0000F0480000}"/>
    <cellStyle name="Note 7 11 2" xfId="22135" xr:uid="{00000000-0005-0000-0000-0000F1480000}"/>
    <cellStyle name="Note 7 12" xfId="9983" xr:uid="{00000000-0005-0000-0000-0000F2480000}"/>
    <cellStyle name="Note 7 12 2" xfId="22136" xr:uid="{00000000-0005-0000-0000-0000F3480000}"/>
    <cellStyle name="Note 7 13" xfId="9984" xr:uid="{00000000-0005-0000-0000-0000F4480000}"/>
    <cellStyle name="Note 7 13 2" xfId="22137" xr:uid="{00000000-0005-0000-0000-0000F5480000}"/>
    <cellStyle name="Note 7 14" xfId="9985" xr:uid="{00000000-0005-0000-0000-0000F6480000}"/>
    <cellStyle name="Note 7 14 2" xfId="22138" xr:uid="{00000000-0005-0000-0000-0000F7480000}"/>
    <cellStyle name="Note 7 15" xfId="9986" xr:uid="{00000000-0005-0000-0000-0000F8480000}"/>
    <cellStyle name="Note 7 15 2" xfId="22139" xr:uid="{00000000-0005-0000-0000-0000F9480000}"/>
    <cellStyle name="Note 7 16" xfId="9987" xr:uid="{00000000-0005-0000-0000-0000FA480000}"/>
    <cellStyle name="Note 7 16 2" xfId="22140" xr:uid="{00000000-0005-0000-0000-0000FB480000}"/>
    <cellStyle name="Note 7 17" xfId="9988" xr:uid="{00000000-0005-0000-0000-0000FC480000}"/>
    <cellStyle name="Note 7 17 2" xfId="22141" xr:uid="{00000000-0005-0000-0000-0000FD480000}"/>
    <cellStyle name="Note 7 18" xfId="9989" xr:uid="{00000000-0005-0000-0000-0000FE480000}"/>
    <cellStyle name="Note 7 18 2" xfId="22142" xr:uid="{00000000-0005-0000-0000-0000FF480000}"/>
    <cellStyle name="Note 7 19" xfId="9990" xr:uid="{00000000-0005-0000-0000-000000490000}"/>
    <cellStyle name="Note 7 19 2" xfId="22143" xr:uid="{00000000-0005-0000-0000-000001490000}"/>
    <cellStyle name="Note 7 2" xfId="5140" xr:uid="{00000000-0005-0000-0000-000002490000}"/>
    <cellStyle name="Note 7 2 2" xfId="9991" xr:uid="{00000000-0005-0000-0000-000003490000}"/>
    <cellStyle name="Note 7 2 2 2" xfId="22144" xr:uid="{00000000-0005-0000-0000-000004490000}"/>
    <cellStyle name="Note 7 2 3" xfId="13185" xr:uid="{00000000-0005-0000-0000-000005490000}"/>
    <cellStyle name="Note 7 20" xfId="9992" xr:uid="{00000000-0005-0000-0000-000006490000}"/>
    <cellStyle name="Note 7 20 2" xfId="22145" xr:uid="{00000000-0005-0000-0000-000007490000}"/>
    <cellStyle name="Note 7 21" xfId="9993" xr:uid="{00000000-0005-0000-0000-000008490000}"/>
    <cellStyle name="Note 7 21 2" xfId="22146" xr:uid="{00000000-0005-0000-0000-000009490000}"/>
    <cellStyle name="Note 7 22" xfId="9994" xr:uid="{00000000-0005-0000-0000-00000A490000}"/>
    <cellStyle name="Note 7 22 2" xfId="22147" xr:uid="{00000000-0005-0000-0000-00000B490000}"/>
    <cellStyle name="Note 7 23" xfId="9995" xr:uid="{00000000-0005-0000-0000-00000C490000}"/>
    <cellStyle name="Note 7 23 2" xfId="22148" xr:uid="{00000000-0005-0000-0000-00000D490000}"/>
    <cellStyle name="Note 7 24" xfId="9996" xr:uid="{00000000-0005-0000-0000-00000E490000}"/>
    <cellStyle name="Note 7 24 2" xfId="22149" xr:uid="{00000000-0005-0000-0000-00000F490000}"/>
    <cellStyle name="Note 7 25" xfId="9997" xr:uid="{00000000-0005-0000-0000-000010490000}"/>
    <cellStyle name="Note 7 25 2" xfId="22150" xr:uid="{00000000-0005-0000-0000-000011490000}"/>
    <cellStyle name="Note 7 26" xfId="9998" xr:uid="{00000000-0005-0000-0000-000012490000}"/>
    <cellStyle name="Note 7 26 2" xfId="22151" xr:uid="{00000000-0005-0000-0000-000013490000}"/>
    <cellStyle name="Note 7 27" xfId="9999" xr:uid="{00000000-0005-0000-0000-000014490000}"/>
    <cellStyle name="Note 7 27 2" xfId="22152" xr:uid="{00000000-0005-0000-0000-000015490000}"/>
    <cellStyle name="Note 7 28" xfId="10000" xr:uid="{00000000-0005-0000-0000-000016490000}"/>
    <cellStyle name="Note 7 28 2" xfId="22153" xr:uid="{00000000-0005-0000-0000-000017490000}"/>
    <cellStyle name="Note 7 29" xfId="10001" xr:uid="{00000000-0005-0000-0000-000018490000}"/>
    <cellStyle name="Note 7 29 2" xfId="22154" xr:uid="{00000000-0005-0000-0000-000019490000}"/>
    <cellStyle name="Note 7 3" xfId="5141" xr:uid="{00000000-0005-0000-0000-00001A490000}"/>
    <cellStyle name="Note 7 3 2" xfId="10002" xr:uid="{00000000-0005-0000-0000-00001B490000}"/>
    <cellStyle name="Note 7 3 2 2" xfId="22155" xr:uid="{00000000-0005-0000-0000-00001C490000}"/>
    <cellStyle name="Note 7 30" xfId="10003" xr:uid="{00000000-0005-0000-0000-00001D490000}"/>
    <cellStyle name="Note 7 30 2" xfId="22156" xr:uid="{00000000-0005-0000-0000-00001E490000}"/>
    <cellStyle name="Note 7 31" xfId="10004" xr:uid="{00000000-0005-0000-0000-00001F490000}"/>
    <cellStyle name="Note 7 31 2" xfId="22157" xr:uid="{00000000-0005-0000-0000-000020490000}"/>
    <cellStyle name="Note 7 32" xfId="10005" xr:uid="{00000000-0005-0000-0000-000021490000}"/>
    <cellStyle name="Note 7 32 2" xfId="22158" xr:uid="{00000000-0005-0000-0000-000022490000}"/>
    <cellStyle name="Note 7 33" xfId="10006" xr:uid="{00000000-0005-0000-0000-000023490000}"/>
    <cellStyle name="Note 7 33 2" xfId="22159" xr:uid="{00000000-0005-0000-0000-000024490000}"/>
    <cellStyle name="Note 7 34" xfId="10007" xr:uid="{00000000-0005-0000-0000-000025490000}"/>
    <cellStyle name="Note 7 34 2" xfId="22160" xr:uid="{00000000-0005-0000-0000-000026490000}"/>
    <cellStyle name="Note 7 35" xfId="10008" xr:uid="{00000000-0005-0000-0000-000027490000}"/>
    <cellStyle name="Note 7 35 2" xfId="22161" xr:uid="{00000000-0005-0000-0000-000028490000}"/>
    <cellStyle name="Note 7 36" xfId="10009" xr:uid="{00000000-0005-0000-0000-000029490000}"/>
    <cellStyle name="Note 7 36 2" xfId="22162" xr:uid="{00000000-0005-0000-0000-00002A490000}"/>
    <cellStyle name="Note 7 37" xfId="10010" xr:uid="{00000000-0005-0000-0000-00002B490000}"/>
    <cellStyle name="Note 7 37 2" xfId="22163" xr:uid="{00000000-0005-0000-0000-00002C490000}"/>
    <cellStyle name="Note 7 38" xfId="10011" xr:uid="{00000000-0005-0000-0000-00002D490000}"/>
    <cellStyle name="Note 7 38 2" xfId="22164" xr:uid="{00000000-0005-0000-0000-00002E490000}"/>
    <cellStyle name="Note 7 39" xfId="10012" xr:uid="{00000000-0005-0000-0000-00002F490000}"/>
    <cellStyle name="Note 7 39 2" xfId="22165" xr:uid="{00000000-0005-0000-0000-000030490000}"/>
    <cellStyle name="Note 7 4" xfId="5142" xr:uid="{00000000-0005-0000-0000-000031490000}"/>
    <cellStyle name="Note 7 4 2" xfId="10013" xr:uid="{00000000-0005-0000-0000-000032490000}"/>
    <cellStyle name="Note 7 4 2 2" xfId="22166" xr:uid="{00000000-0005-0000-0000-000033490000}"/>
    <cellStyle name="Note 7 40" xfId="10014" xr:uid="{00000000-0005-0000-0000-000034490000}"/>
    <cellStyle name="Note 7 40 2" xfId="22167" xr:uid="{00000000-0005-0000-0000-000035490000}"/>
    <cellStyle name="Note 7 41" xfId="10015" xr:uid="{00000000-0005-0000-0000-000036490000}"/>
    <cellStyle name="Note 7 41 2" xfId="22168" xr:uid="{00000000-0005-0000-0000-000037490000}"/>
    <cellStyle name="Note 7 42" xfId="10016" xr:uid="{00000000-0005-0000-0000-000038490000}"/>
    <cellStyle name="Note 7 42 2" xfId="22169" xr:uid="{00000000-0005-0000-0000-000039490000}"/>
    <cellStyle name="Note 7 43" xfId="10017" xr:uid="{00000000-0005-0000-0000-00003A490000}"/>
    <cellStyle name="Note 7 43 2" xfId="22170" xr:uid="{00000000-0005-0000-0000-00003B490000}"/>
    <cellStyle name="Note 7 44" xfId="10018" xr:uid="{00000000-0005-0000-0000-00003C490000}"/>
    <cellStyle name="Note 7 44 2" xfId="22171" xr:uid="{00000000-0005-0000-0000-00003D490000}"/>
    <cellStyle name="Note 7 45" xfId="10019" xr:uid="{00000000-0005-0000-0000-00003E490000}"/>
    <cellStyle name="Note 7 45 2" xfId="22172" xr:uid="{00000000-0005-0000-0000-00003F490000}"/>
    <cellStyle name="Note 7 46" xfId="10020" xr:uid="{00000000-0005-0000-0000-000040490000}"/>
    <cellStyle name="Note 7 46 2" xfId="22173" xr:uid="{00000000-0005-0000-0000-000041490000}"/>
    <cellStyle name="Note 7 47" xfId="10021" xr:uid="{00000000-0005-0000-0000-000042490000}"/>
    <cellStyle name="Note 7 47 2" xfId="22174" xr:uid="{00000000-0005-0000-0000-000043490000}"/>
    <cellStyle name="Note 7 48" xfId="10022" xr:uid="{00000000-0005-0000-0000-000044490000}"/>
    <cellStyle name="Note 7 48 2" xfId="22175" xr:uid="{00000000-0005-0000-0000-000045490000}"/>
    <cellStyle name="Note 7 49" xfId="10023" xr:uid="{00000000-0005-0000-0000-000046490000}"/>
    <cellStyle name="Note 7 49 2" xfId="22176" xr:uid="{00000000-0005-0000-0000-000047490000}"/>
    <cellStyle name="Note 7 5" xfId="5143" xr:uid="{00000000-0005-0000-0000-000048490000}"/>
    <cellStyle name="Note 7 5 2" xfId="10024" xr:uid="{00000000-0005-0000-0000-000049490000}"/>
    <cellStyle name="Note 7 5 2 2" xfId="22177" xr:uid="{00000000-0005-0000-0000-00004A490000}"/>
    <cellStyle name="Note 7 50" xfId="10025" xr:uid="{00000000-0005-0000-0000-00004B490000}"/>
    <cellStyle name="Note 7 50 2" xfId="22178" xr:uid="{00000000-0005-0000-0000-00004C490000}"/>
    <cellStyle name="Note 7 51" xfId="10026" xr:uid="{00000000-0005-0000-0000-00004D490000}"/>
    <cellStyle name="Note 7 51 2" xfId="22179" xr:uid="{00000000-0005-0000-0000-00004E490000}"/>
    <cellStyle name="Note 7 52" xfId="10027" xr:uid="{00000000-0005-0000-0000-00004F490000}"/>
    <cellStyle name="Note 7 52 2" xfId="22180" xr:uid="{00000000-0005-0000-0000-000050490000}"/>
    <cellStyle name="Note 7 53" xfId="10028" xr:uid="{00000000-0005-0000-0000-000051490000}"/>
    <cellStyle name="Note 7 53 2" xfId="22181" xr:uid="{00000000-0005-0000-0000-000052490000}"/>
    <cellStyle name="Note 7 54" xfId="10029" xr:uid="{00000000-0005-0000-0000-000053490000}"/>
    <cellStyle name="Note 7 54 2" xfId="22182" xr:uid="{00000000-0005-0000-0000-000054490000}"/>
    <cellStyle name="Note 7 55" xfId="10030" xr:uid="{00000000-0005-0000-0000-000055490000}"/>
    <cellStyle name="Note 7 55 2" xfId="22183" xr:uid="{00000000-0005-0000-0000-000056490000}"/>
    <cellStyle name="Note 7 56" xfId="10031" xr:uid="{00000000-0005-0000-0000-000057490000}"/>
    <cellStyle name="Note 7 56 2" xfId="22184" xr:uid="{00000000-0005-0000-0000-000058490000}"/>
    <cellStyle name="Note 7 57" xfId="10032" xr:uid="{00000000-0005-0000-0000-000059490000}"/>
    <cellStyle name="Note 7 57 2" xfId="22185" xr:uid="{00000000-0005-0000-0000-00005A490000}"/>
    <cellStyle name="Note 7 58" xfId="10033" xr:uid="{00000000-0005-0000-0000-00005B490000}"/>
    <cellStyle name="Note 7 58 2" xfId="22186" xr:uid="{00000000-0005-0000-0000-00005C490000}"/>
    <cellStyle name="Note 7 59" xfId="10034" xr:uid="{00000000-0005-0000-0000-00005D490000}"/>
    <cellStyle name="Note 7 59 2" xfId="22187" xr:uid="{00000000-0005-0000-0000-00005E490000}"/>
    <cellStyle name="Note 7 6" xfId="10035" xr:uid="{00000000-0005-0000-0000-00005F490000}"/>
    <cellStyle name="Note 7 6 2" xfId="14243" xr:uid="{00000000-0005-0000-0000-000060490000}"/>
    <cellStyle name="Note 7 6 3" xfId="22188" xr:uid="{00000000-0005-0000-0000-000061490000}"/>
    <cellStyle name="Note 7 60" xfId="10036" xr:uid="{00000000-0005-0000-0000-000062490000}"/>
    <cellStyle name="Note 7 60 2" xfId="22189" xr:uid="{00000000-0005-0000-0000-000063490000}"/>
    <cellStyle name="Note 7 61" xfId="10037" xr:uid="{00000000-0005-0000-0000-000064490000}"/>
    <cellStyle name="Note 7 61 2" xfId="22190" xr:uid="{00000000-0005-0000-0000-000065490000}"/>
    <cellStyle name="Note 7 62" xfId="10038" xr:uid="{00000000-0005-0000-0000-000066490000}"/>
    <cellStyle name="Note 7 62 2" xfId="22191" xr:uid="{00000000-0005-0000-0000-000067490000}"/>
    <cellStyle name="Note 7 63" xfId="10039" xr:uid="{00000000-0005-0000-0000-000068490000}"/>
    <cellStyle name="Note 7 63 2" xfId="22192" xr:uid="{00000000-0005-0000-0000-000069490000}"/>
    <cellStyle name="Note 7 64" xfId="10040" xr:uid="{00000000-0005-0000-0000-00006A490000}"/>
    <cellStyle name="Note 7 64 2" xfId="22193" xr:uid="{00000000-0005-0000-0000-00006B490000}"/>
    <cellStyle name="Note 7 65" xfId="10041" xr:uid="{00000000-0005-0000-0000-00006C490000}"/>
    <cellStyle name="Note 7 65 2" xfId="22194" xr:uid="{00000000-0005-0000-0000-00006D490000}"/>
    <cellStyle name="Note 7 66" xfId="10042" xr:uid="{00000000-0005-0000-0000-00006E490000}"/>
    <cellStyle name="Note 7 66 2" xfId="22195" xr:uid="{00000000-0005-0000-0000-00006F490000}"/>
    <cellStyle name="Note 7 67" xfId="6090" xr:uid="{00000000-0005-0000-0000-000070490000}"/>
    <cellStyle name="Note 7 67 2" xfId="18842" xr:uid="{00000000-0005-0000-0000-000071490000}"/>
    <cellStyle name="Note 7 68" xfId="13184" xr:uid="{00000000-0005-0000-0000-000072490000}"/>
    <cellStyle name="Note 7 69" xfId="13643" xr:uid="{00000000-0005-0000-0000-000073490000}"/>
    <cellStyle name="Note 7 7" xfId="10043" xr:uid="{00000000-0005-0000-0000-000074490000}"/>
    <cellStyle name="Note 7 7 2" xfId="22196" xr:uid="{00000000-0005-0000-0000-000075490000}"/>
    <cellStyle name="Note 7 70" xfId="14242" xr:uid="{00000000-0005-0000-0000-000076490000}"/>
    <cellStyle name="Note 7 8" xfId="10044" xr:uid="{00000000-0005-0000-0000-000077490000}"/>
    <cellStyle name="Note 7 8 2" xfId="22197" xr:uid="{00000000-0005-0000-0000-000078490000}"/>
    <cellStyle name="Note 7 9" xfId="10045" xr:uid="{00000000-0005-0000-0000-000079490000}"/>
    <cellStyle name="Note 7 9 2" xfId="22198" xr:uid="{00000000-0005-0000-0000-00007A490000}"/>
    <cellStyle name="Note 8" xfId="5144" xr:uid="{00000000-0005-0000-0000-00007B490000}"/>
    <cellStyle name="Note 8 10" xfId="10046" xr:uid="{00000000-0005-0000-0000-00007C490000}"/>
    <cellStyle name="Note 8 10 2" xfId="22199" xr:uid="{00000000-0005-0000-0000-00007D490000}"/>
    <cellStyle name="Note 8 11" xfId="10047" xr:uid="{00000000-0005-0000-0000-00007E490000}"/>
    <cellStyle name="Note 8 11 2" xfId="22200" xr:uid="{00000000-0005-0000-0000-00007F490000}"/>
    <cellStyle name="Note 8 12" xfId="10048" xr:uid="{00000000-0005-0000-0000-000080490000}"/>
    <cellStyle name="Note 8 12 2" xfId="22201" xr:uid="{00000000-0005-0000-0000-000081490000}"/>
    <cellStyle name="Note 8 13" xfId="10049" xr:uid="{00000000-0005-0000-0000-000082490000}"/>
    <cellStyle name="Note 8 13 2" xfId="22202" xr:uid="{00000000-0005-0000-0000-000083490000}"/>
    <cellStyle name="Note 8 14" xfId="10050" xr:uid="{00000000-0005-0000-0000-000084490000}"/>
    <cellStyle name="Note 8 14 2" xfId="22203" xr:uid="{00000000-0005-0000-0000-000085490000}"/>
    <cellStyle name="Note 8 15" xfId="10051" xr:uid="{00000000-0005-0000-0000-000086490000}"/>
    <cellStyle name="Note 8 15 2" xfId="22204" xr:uid="{00000000-0005-0000-0000-000087490000}"/>
    <cellStyle name="Note 8 16" xfId="10052" xr:uid="{00000000-0005-0000-0000-000088490000}"/>
    <cellStyle name="Note 8 16 2" xfId="22205" xr:uid="{00000000-0005-0000-0000-000089490000}"/>
    <cellStyle name="Note 8 17" xfId="10053" xr:uid="{00000000-0005-0000-0000-00008A490000}"/>
    <cellStyle name="Note 8 17 2" xfId="22206" xr:uid="{00000000-0005-0000-0000-00008B490000}"/>
    <cellStyle name="Note 8 18" xfId="10054" xr:uid="{00000000-0005-0000-0000-00008C490000}"/>
    <cellStyle name="Note 8 18 2" xfId="22207" xr:uid="{00000000-0005-0000-0000-00008D490000}"/>
    <cellStyle name="Note 8 19" xfId="10055" xr:uid="{00000000-0005-0000-0000-00008E490000}"/>
    <cellStyle name="Note 8 19 2" xfId="22208" xr:uid="{00000000-0005-0000-0000-00008F490000}"/>
    <cellStyle name="Note 8 2" xfId="5145" xr:uid="{00000000-0005-0000-0000-000090490000}"/>
    <cellStyle name="Note 8 2 2" xfId="10056" xr:uid="{00000000-0005-0000-0000-000091490000}"/>
    <cellStyle name="Note 8 2 2 2" xfId="22209" xr:uid="{00000000-0005-0000-0000-000092490000}"/>
    <cellStyle name="Note 8 2 3" xfId="13187" xr:uid="{00000000-0005-0000-0000-000093490000}"/>
    <cellStyle name="Note 8 20" xfId="10057" xr:uid="{00000000-0005-0000-0000-000094490000}"/>
    <cellStyle name="Note 8 20 2" xfId="22210" xr:uid="{00000000-0005-0000-0000-000095490000}"/>
    <cellStyle name="Note 8 21" xfId="10058" xr:uid="{00000000-0005-0000-0000-000096490000}"/>
    <cellStyle name="Note 8 21 2" xfId="22211" xr:uid="{00000000-0005-0000-0000-000097490000}"/>
    <cellStyle name="Note 8 22" xfId="10059" xr:uid="{00000000-0005-0000-0000-000098490000}"/>
    <cellStyle name="Note 8 22 2" xfId="22212" xr:uid="{00000000-0005-0000-0000-000099490000}"/>
    <cellStyle name="Note 8 23" xfId="10060" xr:uid="{00000000-0005-0000-0000-00009A490000}"/>
    <cellStyle name="Note 8 23 2" xfId="22213" xr:uid="{00000000-0005-0000-0000-00009B490000}"/>
    <cellStyle name="Note 8 24" xfId="10061" xr:uid="{00000000-0005-0000-0000-00009C490000}"/>
    <cellStyle name="Note 8 24 2" xfId="22214" xr:uid="{00000000-0005-0000-0000-00009D490000}"/>
    <cellStyle name="Note 8 25" xfId="10062" xr:uid="{00000000-0005-0000-0000-00009E490000}"/>
    <cellStyle name="Note 8 25 2" xfId="22215" xr:uid="{00000000-0005-0000-0000-00009F490000}"/>
    <cellStyle name="Note 8 26" xfId="10063" xr:uid="{00000000-0005-0000-0000-0000A0490000}"/>
    <cellStyle name="Note 8 26 2" xfId="22216" xr:uid="{00000000-0005-0000-0000-0000A1490000}"/>
    <cellStyle name="Note 8 27" xfId="10064" xr:uid="{00000000-0005-0000-0000-0000A2490000}"/>
    <cellStyle name="Note 8 27 2" xfId="22217" xr:uid="{00000000-0005-0000-0000-0000A3490000}"/>
    <cellStyle name="Note 8 28" xfId="10065" xr:uid="{00000000-0005-0000-0000-0000A4490000}"/>
    <cellStyle name="Note 8 28 2" xfId="22218" xr:uid="{00000000-0005-0000-0000-0000A5490000}"/>
    <cellStyle name="Note 8 29" xfId="10066" xr:uid="{00000000-0005-0000-0000-0000A6490000}"/>
    <cellStyle name="Note 8 29 2" xfId="22219" xr:uid="{00000000-0005-0000-0000-0000A7490000}"/>
    <cellStyle name="Note 8 3" xfId="5146" xr:uid="{00000000-0005-0000-0000-0000A8490000}"/>
    <cellStyle name="Note 8 3 2" xfId="10067" xr:uid="{00000000-0005-0000-0000-0000A9490000}"/>
    <cellStyle name="Note 8 3 2 2" xfId="22220" xr:uid="{00000000-0005-0000-0000-0000AA490000}"/>
    <cellStyle name="Note 8 30" xfId="10068" xr:uid="{00000000-0005-0000-0000-0000AB490000}"/>
    <cellStyle name="Note 8 30 2" xfId="22221" xr:uid="{00000000-0005-0000-0000-0000AC490000}"/>
    <cellStyle name="Note 8 31" xfId="10069" xr:uid="{00000000-0005-0000-0000-0000AD490000}"/>
    <cellStyle name="Note 8 31 2" xfId="22222" xr:uid="{00000000-0005-0000-0000-0000AE490000}"/>
    <cellStyle name="Note 8 32" xfId="10070" xr:uid="{00000000-0005-0000-0000-0000AF490000}"/>
    <cellStyle name="Note 8 32 2" xfId="22223" xr:uid="{00000000-0005-0000-0000-0000B0490000}"/>
    <cellStyle name="Note 8 33" xfId="10071" xr:uid="{00000000-0005-0000-0000-0000B1490000}"/>
    <cellStyle name="Note 8 33 2" xfId="22224" xr:uid="{00000000-0005-0000-0000-0000B2490000}"/>
    <cellStyle name="Note 8 34" xfId="10072" xr:uid="{00000000-0005-0000-0000-0000B3490000}"/>
    <cellStyle name="Note 8 34 2" xfId="22225" xr:uid="{00000000-0005-0000-0000-0000B4490000}"/>
    <cellStyle name="Note 8 35" xfId="10073" xr:uid="{00000000-0005-0000-0000-0000B5490000}"/>
    <cellStyle name="Note 8 35 2" xfId="22226" xr:uid="{00000000-0005-0000-0000-0000B6490000}"/>
    <cellStyle name="Note 8 36" xfId="10074" xr:uid="{00000000-0005-0000-0000-0000B7490000}"/>
    <cellStyle name="Note 8 36 2" xfId="22227" xr:uid="{00000000-0005-0000-0000-0000B8490000}"/>
    <cellStyle name="Note 8 37" xfId="10075" xr:uid="{00000000-0005-0000-0000-0000B9490000}"/>
    <cellStyle name="Note 8 37 2" xfId="22228" xr:uid="{00000000-0005-0000-0000-0000BA490000}"/>
    <cellStyle name="Note 8 38" xfId="10076" xr:uid="{00000000-0005-0000-0000-0000BB490000}"/>
    <cellStyle name="Note 8 38 2" xfId="22229" xr:uid="{00000000-0005-0000-0000-0000BC490000}"/>
    <cellStyle name="Note 8 39" xfId="10077" xr:uid="{00000000-0005-0000-0000-0000BD490000}"/>
    <cellStyle name="Note 8 39 2" xfId="22230" xr:uid="{00000000-0005-0000-0000-0000BE490000}"/>
    <cellStyle name="Note 8 4" xfId="5147" xr:uid="{00000000-0005-0000-0000-0000BF490000}"/>
    <cellStyle name="Note 8 4 2" xfId="10078" xr:uid="{00000000-0005-0000-0000-0000C0490000}"/>
    <cellStyle name="Note 8 4 2 2" xfId="22231" xr:uid="{00000000-0005-0000-0000-0000C1490000}"/>
    <cellStyle name="Note 8 40" xfId="10079" xr:uid="{00000000-0005-0000-0000-0000C2490000}"/>
    <cellStyle name="Note 8 40 2" xfId="22232" xr:uid="{00000000-0005-0000-0000-0000C3490000}"/>
    <cellStyle name="Note 8 41" xfId="10080" xr:uid="{00000000-0005-0000-0000-0000C4490000}"/>
    <cellStyle name="Note 8 41 2" xfId="22233" xr:uid="{00000000-0005-0000-0000-0000C5490000}"/>
    <cellStyle name="Note 8 42" xfId="10081" xr:uid="{00000000-0005-0000-0000-0000C6490000}"/>
    <cellStyle name="Note 8 42 2" xfId="22234" xr:uid="{00000000-0005-0000-0000-0000C7490000}"/>
    <cellStyle name="Note 8 43" xfId="10082" xr:uid="{00000000-0005-0000-0000-0000C8490000}"/>
    <cellStyle name="Note 8 43 2" xfId="22235" xr:uid="{00000000-0005-0000-0000-0000C9490000}"/>
    <cellStyle name="Note 8 44" xfId="10083" xr:uid="{00000000-0005-0000-0000-0000CA490000}"/>
    <cellStyle name="Note 8 44 2" xfId="22236" xr:uid="{00000000-0005-0000-0000-0000CB490000}"/>
    <cellStyle name="Note 8 45" xfId="10084" xr:uid="{00000000-0005-0000-0000-0000CC490000}"/>
    <cellStyle name="Note 8 45 2" xfId="22237" xr:uid="{00000000-0005-0000-0000-0000CD490000}"/>
    <cellStyle name="Note 8 46" xfId="10085" xr:uid="{00000000-0005-0000-0000-0000CE490000}"/>
    <cellStyle name="Note 8 46 2" xfId="22238" xr:uid="{00000000-0005-0000-0000-0000CF490000}"/>
    <cellStyle name="Note 8 47" xfId="10086" xr:uid="{00000000-0005-0000-0000-0000D0490000}"/>
    <cellStyle name="Note 8 47 2" xfId="22239" xr:uid="{00000000-0005-0000-0000-0000D1490000}"/>
    <cellStyle name="Note 8 48" xfId="10087" xr:uid="{00000000-0005-0000-0000-0000D2490000}"/>
    <cellStyle name="Note 8 48 2" xfId="22240" xr:uid="{00000000-0005-0000-0000-0000D3490000}"/>
    <cellStyle name="Note 8 49" xfId="10088" xr:uid="{00000000-0005-0000-0000-0000D4490000}"/>
    <cellStyle name="Note 8 49 2" xfId="22241" xr:uid="{00000000-0005-0000-0000-0000D5490000}"/>
    <cellStyle name="Note 8 5" xfId="5148" xr:uid="{00000000-0005-0000-0000-0000D6490000}"/>
    <cellStyle name="Note 8 5 2" xfId="10089" xr:uid="{00000000-0005-0000-0000-0000D7490000}"/>
    <cellStyle name="Note 8 5 2 2" xfId="22242" xr:uid="{00000000-0005-0000-0000-0000D8490000}"/>
    <cellStyle name="Note 8 50" xfId="10090" xr:uid="{00000000-0005-0000-0000-0000D9490000}"/>
    <cellStyle name="Note 8 50 2" xfId="22243" xr:uid="{00000000-0005-0000-0000-0000DA490000}"/>
    <cellStyle name="Note 8 51" xfId="10091" xr:uid="{00000000-0005-0000-0000-0000DB490000}"/>
    <cellStyle name="Note 8 51 2" xfId="22244" xr:uid="{00000000-0005-0000-0000-0000DC490000}"/>
    <cellStyle name="Note 8 52" xfId="10092" xr:uid="{00000000-0005-0000-0000-0000DD490000}"/>
    <cellStyle name="Note 8 52 2" xfId="22245" xr:uid="{00000000-0005-0000-0000-0000DE490000}"/>
    <cellStyle name="Note 8 53" xfId="10093" xr:uid="{00000000-0005-0000-0000-0000DF490000}"/>
    <cellStyle name="Note 8 53 2" xfId="22246" xr:uid="{00000000-0005-0000-0000-0000E0490000}"/>
    <cellStyle name="Note 8 54" xfId="10094" xr:uid="{00000000-0005-0000-0000-0000E1490000}"/>
    <cellStyle name="Note 8 54 2" xfId="22247" xr:uid="{00000000-0005-0000-0000-0000E2490000}"/>
    <cellStyle name="Note 8 55" xfId="10095" xr:uid="{00000000-0005-0000-0000-0000E3490000}"/>
    <cellStyle name="Note 8 55 2" xfId="22248" xr:uid="{00000000-0005-0000-0000-0000E4490000}"/>
    <cellStyle name="Note 8 56" xfId="10096" xr:uid="{00000000-0005-0000-0000-0000E5490000}"/>
    <cellStyle name="Note 8 56 2" xfId="22249" xr:uid="{00000000-0005-0000-0000-0000E6490000}"/>
    <cellStyle name="Note 8 57" xfId="10097" xr:uid="{00000000-0005-0000-0000-0000E7490000}"/>
    <cellStyle name="Note 8 57 2" xfId="22250" xr:uid="{00000000-0005-0000-0000-0000E8490000}"/>
    <cellStyle name="Note 8 58" xfId="10098" xr:uid="{00000000-0005-0000-0000-0000E9490000}"/>
    <cellStyle name="Note 8 58 2" xfId="22251" xr:uid="{00000000-0005-0000-0000-0000EA490000}"/>
    <cellStyle name="Note 8 59" xfId="10099" xr:uid="{00000000-0005-0000-0000-0000EB490000}"/>
    <cellStyle name="Note 8 59 2" xfId="22252" xr:uid="{00000000-0005-0000-0000-0000EC490000}"/>
    <cellStyle name="Note 8 6" xfId="10100" xr:uid="{00000000-0005-0000-0000-0000ED490000}"/>
    <cellStyle name="Note 8 6 2" xfId="14245" xr:uid="{00000000-0005-0000-0000-0000EE490000}"/>
    <cellStyle name="Note 8 6 3" xfId="22253" xr:uid="{00000000-0005-0000-0000-0000EF490000}"/>
    <cellStyle name="Note 8 60" xfId="10101" xr:uid="{00000000-0005-0000-0000-0000F0490000}"/>
    <cellStyle name="Note 8 60 2" xfId="22254" xr:uid="{00000000-0005-0000-0000-0000F1490000}"/>
    <cellStyle name="Note 8 61" xfId="10102" xr:uid="{00000000-0005-0000-0000-0000F2490000}"/>
    <cellStyle name="Note 8 61 2" xfId="22255" xr:uid="{00000000-0005-0000-0000-0000F3490000}"/>
    <cellStyle name="Note 8 62" xfId="10103" xr:uid="{00000000-0005-0000-0000-0000F4490000}"/>
    <cellStyle name="Note 8 62 2" xfId="22256" xr:uid="{00000000-0005-0000-0000-0000F5490000}"/>
    <cellStyle name="Note 8 63" xfId="10104" xr:uid="{00000000-0005-0000-0000-0000F6490000}"/>
    <cellStyle name="Note 8 63 2" xfId="22257" xr:uid="{00000000-0005-0000-0000-0000F7490000}"/>
    <cellStyle name="Note 8 64" xfId="10105" xr:uid="{00000000-0005-0000-0000-0000F8490000}"/>
    <cellStyle name="Note 8 64 2" xfId="22258" xr:uid="{00000000-0005-0000-0000-0000F9490000}"/>
    <cellStyle name="Note 8 65" xfId="10106" xr:uid="{00000000-0005-0000-0000-0000FA490000}"/>
    <cellStyle name="Note 8 65 2" xfId="22259" xr:uid="{00000000-0005-0000-0000-0000FB490000}"/>
    <cellStyle name="Note 8 66" xfId="10107" xr:uid="{00000000-0005-0000-0000-0000FC490000}"/>
    <cellStyle name="Note 8 66 2" xfId="22260" xr:uid="{00000000-0005-0000-0000-0000FD490000}"/>
    <cellStyle name="Note 8 67" xfId="6091" xr:uid="{00000000-0005-0000-0000-0000FE490000}"/>
    <cellStyle name="Note 8 67 2" xfId="18843" xr:uid="{00000000-0005-0000-0000-0000FF490000}"/>
    <cellStyle name="Note 8 68" xfId="13186" xr:uid="{00000000-0005-0000-0000-0000004A0000}"/>
    <cellStyle name="Note 8 69" xfId="13644" xr:uid="{00000000-0005-0000-0000-0000014A0000}"/>
    <cellStyle name="Note 8 7" xfId="10108" xr:uid="{00000000-0005-0000-0000-0000024A0000}"/>
    <cellStyle name="Note 8 7 2" xfId="22261" xr:uid="{00000000-0005-0000-0000-0000034A0000}"/>
    <cellStyle name="Note 8 70" xfId="14244" xr:uid="{00000000-0005-0000-0000-0000044A0000}"/>
    <cellStyle name="Note 8 8" xfId="10109" xr:uid="{00000000-0005-0000-0000-0000054A0000}"/>
    <cellStyle name="Note 8 8 2" xfId="22262" xr:uid="{00000000-0005-0000-0000-0000064A0000}"/>
    <cellStyle name="Note 8 9" xfId="10110" xr:uid="{00000000-0005-0000-0000-0000074A0000}"/>
    <cellStyle name="Note 8 9 2" xfId="22263" xr:uid="{00000000-0005-0000-0000-0000084A0000}"/>
    <cellStyle name="Note 9" xfId="5149" xr:uid="{00000000-0005-0000-0000-0000094A0000}"/>
    <cellStyle name="Note 9 10" xfId="10111" xr:uid="{00000000-0005-0000-0000-00000A4A0000}"/>
    <cellStyle name="Note 9 10 2" xfId="22264" xr:uid="{00000000-0005-0000-0000-00000B4A0000}"/>
    <cellStyle name="Note 9 11" xfId="10112" xr:uid="{00000000-0005-0000-0000-00000C4A0000}"/>
    <cellStyle name="Note 9 11 2" xfId="22265" xr:uid="{00000000-0005-0000-0000-00000D4A0000}"/>
    <cellStyle name="Note 9 12" xfId="10113" xr:uid="{00000000-0005-0000-0000-00000E4A0000}"/>
    <cellStyle name="Note 9 12 2" xfId="22266" xr:uid="{00000000-0005-0000-0000-00000F4A0000}"/>
    <cellStyle name="Note 9 13" xfId="10114" xr:uid="{00000000-0005-0000-0000-0000104A0000}"/>
    <cellStyle name="Note 9 13 2" xfId="22267" xr:uid="{00000000-0005-0000-0000-0000114A0000}"/>
    <cellStyle name="Note 9 14" xfId="10115" xr:uid="{00000000-0005-0000-0000-0000124A0000}"/>
    <cellStyle name="Note 9 14 2" xfId="22268" xr:uid="{00000000-0005-0000-0000-0000134A0000}"/>
    <cellStyle name="Note 9 15" xfId="10116" xr:uid="{00000000-0005-0000-0000-0000144A0000}"/>
    <cellStyle name="Note 9 15 2" xfId="22269" xr:uid="{00000000-0005-0000-0000-0000154A0000}"/>
    <cellStyle name="Note 9 16" xfId="10117" xr:uid="{00000000-0005-0000-0000-0000164A0000}"/>
    <cellStyle name="Note 9 16 2" xfId="22270" xr:uid="{00000000-0005-0000-0000-0000174A0000}"/>
    <cellStyle name="Note 9 17" xfId="10118" xr:uid="{00000000-0005-0000-0000-0000184A0000}"/>
    <cellStyle name="Note 9 17 2" xfId="22271" xr:uid="{00000000-0005-0000-0000-0000194A0000}"/>
    <cellStyle name="Note 9 18" xfId="10119" xr:uid="{00000000-0005-0000-0000-00001A4A0000}"/>
    <cellStyle name="Note 9 18 2" xfId="22272" xr:uid="{00000000-0005-0000-0000-00001B4A0000}"/>
    <cellStyle name="Note 9 19" xfId="10120" xr:uid="{00000000-0005-0000-0000-00001C4A0000}"/>
    <cellStyle name="Note 9 19 2" xfId="22273" xr:uid="{00000000-0005-0000-0000-00001D4A0000}"/>
    <cellStyle name="Note 9 2" xfId="5150" xr:uid="{00000000-0005-0000-0000-00001E4A0000}"/>
    <cellStyle name="Note 9 2 2" xfId="10121" xr:uid="{00000000-0005-0000-0000-00001F4A0000}"/>
    <cellStyle name="Note 9 2 2 2" xfId="22274" xr:uid="{00000000-0005-0000-0000-0000204A0000}"/>
    <cellStyle name="Note 9 2 3" xfId="13189" xr:uid="{00000000-0005-0000-0000-0000214A0000}"/>
    <cellStyle name="Note 9 20" xfId="10122" xr:uid="{00000000-0005-0000-0000-0000224A0000}"/>
    <cellStyle name="Note 9 20 2" xfId="22275" xr:uid="{00000000-0005-0000-0000-0000234A0000}"/>
    <cellStyle name="Note 9 21" xfId="10123" xr:uid="{00000000-0005-0000-0000-0000244A0000}"/>
    <cellStyle name="Note 9 21 2" xfId="22276" xr:uid="{00000000-0005-0000-0000-0000254A0000}"/>
    <cellStyle name="Note 9 22" xfId="10124" xr:uid="{00000000-0005-0000-0000-0000264A0000}"/>
    <cellStyle name="Note 9 22 2" xfId="22277" xr:uid="{00000000-0005-0000-0000-0000274A0000}"/>
    <cellStyle name="Note 9 23" xfId="10125" xr:uid="{00000000-0005-0000-0000-0000284A0000}"/>
    <cellStyle name="Note 9 23 2" xfId="22278" xr:uid="{00000000-0005-0000-0000-0000294A0000}"/>
    <cellStyle name="Note 9 24" xfId="10126" xr:uid="{00000000-0005-0000-0000-00002A4A0000}"/>
    <cellStyle name="Note 9 24 2" xfId="22279" xr:uid="{00000000-0005-0000-0000-00002B4A0000}"/>
    <cellStyle name="Note 9 25" xfId="10127" xr:uid="{00000000-0005-0000-0000-00002C4A0000}"/>
    <cellStyle name="Note 9 25 2" xfId="22280" xr:uid="{00000000-0005-0000-0000-00002D4A0000}"/>
    <cellStyle name="Note 9 26" xfId="10128" xr:uid="{00000000-0005-0000-0000-00002E4A0000}"/>
    <cellStyle name="Note 9 26 2" xfId="22281" xr:uid="{00000000-0005-0000-0000-00002F4A0000}"/>
    <cellStyle name="Note 9 27" xfId="10129" xr:uid="{00000000-0005-0000-0000-0000304A0000}"/>
    <cellStyle name="Note 9 27 2" xfId="22282" xr:uid="{00000000-0005-0000-0000-0000314A0000}"/>
    <cellStyle name="Note 9 28" xfId="10130" xr:uid="{00000000-0005-0000-0000-0000324A0000}"/>
    <cellStyle name="Note 9 28 2" xfId="22283" xr:uid="{00000000-0005-0000-0000-0000334A0000}"/>
    <cellStyle name="Note 9 29" xfId="10131" xr:uid="{00000000-0005-0000-0000-0000344A0000}"/>
    <cellStyle name="Note 9 29 2" xfId="22284" xr:uid="{00000000-0005-0000-0000-0000354A0000}"/>
    <cellStyle name="Note 9 3" xfId="5151" xr:uid="{00000000-0005-0000-0000-0000364A0000}"/>
    <cellStyle name="Note 9 3 2" xfId="10132" xr:uid="{00000000-0005-0000-0000-0000374A0000}"/>
    <cellStyle name="Note 9 3 2 2" xfId="22285" xr:uid="{00000000-0005-0000-0000-0000384A0000}"/>
    <cellStyle name="Note 9 30" xfId="10133" xr:uid="{00000000-0005-0000-0000-0000394A0000}"/>
    <cellStyle name="Note 9 30 2" xfId="22286" xr:uid="{00000000-0005-0000-0000-00003A4A0000}"/>
    <cellStyle name="Note 9 31" xfId="10134" xr:uid="{00000000-0005-0000-0000-00003B4A0000}"/>
    <cellStyle name="Note 9 31 2" xfId="22287" xr:uid="{00000000-0005-0000-0000-00003C4A0000}"/>
    <cellStyle name="Note 9 32" xfId="10135" xr:uid="{00000000-0005-0000-0000-00003D4A0000}"/>
    <cellStyle name="Note 9 32 2" xfId="22288" xr:uid="{00000000-0005-0000-0000-00003E4A0000}"/>
    <cellStyle name="Note 9 33" xfId="10136" xr:uid="{00000000-0005-0000-0000-00003F4A0000}"/>
    <cellStyle name="Note 9 33 2" xfId="22289" xr:uid="{00000000-0005-0000-0000-0000404A0000}"/>
    <cellStyle name="Note 9 34" xfId="10137" xr:uid="{00000000-0005-0000-0000-0000414A0000}"/>
    <cellStyle name="Note 9 34 2" xfId="22290" xr:uid="{00000000-0005-0000-0000-0000424A0000}"/>
    <cellStyle name="Note 9 35" xfId="10138" xr:uid="{00000000-0005-0000-0000-0000434A0000}"/>
    <cellStyle name="Note 9 35 2" xfId="22291" xr:uid="{00000000-0005-0000-0000-0000444A0000}"/>
    <cellStyle name="Note 9 36" xfId="10139" xr:uid="{00000000-0005-0000-0000-0000454A0000}"/>
    <cellStyle name="Note 9 36 2" xfId="22292" xr:uid="{00000000-0005-0000-0000-0000464A0000}"/>
    <cellStyle name="Note 9 37" xfId="10140" xr:uid="{00000000-0005-0000-0000-0000474A0000}"/>
    <cellStyle name="Note 9 37 2" xfId="22293" xr:uid="{00000000-0005-0000-0000-0000484A0000}"/>
    <cellStyle name="Note 9 38" xfId="10141" xr:uid="{00000000-0005-0000-0000-0000494A0000}"/>
    <cellStyle name="Note 9 38 2" xfId="22294" xr:uid="{00000000-0005-0000-0000-00004A4A0000}"/>
    <cellStyle name="Note 9 39" xfId="10142" xr:uid="{00000000-0005-0000-0000-00004B4A0000}"/>
    <cellStyle name="Note 9 39 2" xfId="22295" xr:uid="{00000000-0005-0000-0000-00004C4A0000}"/>
    <cellStyle name="Note 9 4" xfId="5152" xr:uid="{00000000-0005-0000-0000-00004D4A0000}"/>
    <cellStyle name="Note 9 4 2" xfId="10143" xr:uid="{00000000-0005-0000-0000-00004E4A0000}"/>
    <cellStyle name="Note 9 4 2 2" xfId="22296" xr:uid="{00000000-0005-0000-0000-00004F4A0000}"/>
    <cellStyle name="Note 9 40" xfId="10144" xr:uid="{00000000-0005-0000-0000-0000504A0000}"/>
    <cellStyle name="Note 9 40 2" xfId="22297" xr:uid="{00000000-0005-0000-0000-0000514A0000}"/>
    <cellStyle name="Note 9 41" xfId="10145" xr:uid="{00000000-0005-0000-0000-0000524A0000}"/>
    <cellStyle name="Note 9 41 2" xfId="22298" xr:uid="{00000000-0005-0000-0000-0000534A0000}"/>
    <cellStyle name="Note 9 42" xfId="10146" xr:uid="{00000000-0005-0000-0000-0000544A0000}"/>
    <cellStyle name="Note 9 42 2" xfId="22299" xr:uid="{00000000-0005-0000-0000-0000554A0000}"/>
    <cellStyle name="Note 9 43" xfId="10147" xr:uid="{00000000-0005-0000-0000-0000564A0000}"/>
    <cellStyle name="Note 9 43 2" xfId="22300" xr:uid="{00000000-0005-0000-0000-0000574A0000}"/>
    <cellStyle name="Note 9 44" xfId="10148" xr:uid="{00000000-0005-0000-0000-0000584A0000}"/>
    <cellStyle name="Note 9 44 2" xfId="22301" xr:uid="{00000000-0005-0000-0000-0000594A0000}"/>
    <cellStyle name="Note 9 45" xfId="10149" xr:uid="{00000000-0005-0000-0000-00005A4A0000}"/>
    <cellStyle name="Note 9 45 2" xfId="22302" xr:uid="{00000000-0005-0000-0000-00005B4A0000}"/>
    <cellStyle name="Note 9 46" xfId="10150" xr:uid="{00000000-0005-0000-0000-00005C4A0000}"/>
    <cellStyle name="Note 9 46 2" xfId="22303" xr:uid="{00000000-0005-0000-0000-00005D4A0000}"/>
    <cellStyle name="Note 9 47" xfId="10151" xr:uid="{00000000-0005-0000-0000-00005E4A0000}"/>
    <cellStyle name="Note 9 47 2" xfId="22304" xr:uid="{00000000-0005-0000-0000-00005F4A0000}"/>
    <cellStyle name="Note 9 48" xfId="10152" xr:uid="{00000000-0005-0000-0000-0000604A0000}"/>
    <cellStyle name="Note 9 48 2" xfId="22305" xr:uid="{00000000-0005-0000-0000-0000614A0000}"/>
    <cellStyle name="Note 9 49" xfId="10153" xr:uid="{00000000-0005-0000-0000-0000624A0000}"/>
    <cellStyle name="Note 9 49 2" xfId="22306" xr:uid="{00000000-0005-0000-0000-0000634A0000}"/>
    <cellStyle name="Note 9 5" xfId="5153" xr:uid="{00000000-0005-0000-0000-0000644A0000}"/>
    <cellStyle name="Note 9 5 2" xfId="10154" xr:uid="{00000000-0005-0000-0000-0000654A0000}"/>
    <cellStyle name="Note 9 5 2 2" xfId="22307" xr:uid="{00000000-0005-0000-0000-0000664A0000}"/>
    <cellStyle name="Note 9 50" xfId="10155" xr:uid="{00000000-0005-0000-0000-0000674A0000}"/>
    <cellStyle name="Note 9 50 2" xfId="22308" xr:uid="{00000000-0005-0000-0000-0000684A0000}"/>
    <cellStyle name="Note 9 51" xfId="10156" xr:uid="{00000000-0005-0000-0000-0000694A0000}"/>
    <cellStyle name="Note 9 51 2" xfId="22309" xr:uid="{00000000-0005-0000-0000-00006A4A0000}"/>
    <cellStyle name="Note 9 52" xfId="10157" xr:uid="{00000000-0005-0000-0000-00006B4A0000}"/>
    <cellStyle name="Note 9 52 2" xfId="22310" xr:uid="{00000000-0005-0000-0000-00006C4A0000}"/>
    <cellStyle name="Note 9 53" xfId="10158" xr:uid="{00000000-0005-0000-0000-00006D4A0000}"/>
    <cellStyle name="Note 9 53 2" xfId="22311" xr:uid="{00000000-0005-0000-0000-00006E4A0000}"/>
    <cellStyle name="Note 9 54" xfId="10159" xr:uid="{00000000-0005-0000-0000-00006F4A0000}"/>
    <cellStyle name="Note 9 54 2" xfId="22312" xr:uid="{00000000-0005-0000-0000-0000704A0000}"/>
    <cellStyle name="Note 9 55" xfId="10160" xr:uid="{00000000-0005-0000-0000-0000714A0000}"/>
    <cellStyle name="Note 9 55 2" xfId="22313" xr:uid="{00000000-0005-0000-0000-0000724A0000}"/>
    <cellStyle name="Note 9 56" xfId="10161" xr:uid="{00000000-0005-0000-0000-0000734A0000}"/>
    <cellStyle name="Note 9 56 2" xfId="22314" xr:uid="{00000000-0005-0000-0000-0000744A0000}"/>
    <cellStyle name="Note 9 57" xfId="10162" xr:uid="{00000000-0005-0000-0000-0000754A0000}"/>
    <cellStyle name="Note 9 57 2" xfId="22315" xr:uid="{00000000-0005-0000-0000-0000764A0000}"/>
    <cellStyle name="Note 9 58" xfId="10163" xr:uid="{00000000-0005-0000-0000-0000774A0000}"/>
    <cellStyle name="Note 9 58 2" xfId="22316" xr:uid="{00000000-0005-0000-0000-0000784A0000}"/>
    <cellStyle name="Note 9 59" xfId="10164" xr:uid="{00000000-0005-0000-0000-0000794A0000}"/>
    <cellStyle name="Note 9 59 2" xfId="22317" xr:uid="{00000000-0005-0000-0000-00007A4A0000}"/>
    <cellStyle name="Note 9 6" xfId="10165" xr:uid="{00000000-0005-0000-0000-00007B4A0000}"/>
    <cellStyle name="Note 9 6 2" xfId="14247" xr:uid="{00000000-0005-0000-0000-00007C4A0000}"/>
    <cellStyle name="Note 9 6 3" xfId="22318" xr:uid="{00000000-0005-0000-0000-00007D4A0000}"/>
    <cellStyle name="Note 9 60" xfId="10166" xr:uid="{00000000-0005-0000-0000-00007E4A0000}"/>
    <cellStyle name="Note 9 60 2" xfId="22319" xr:uid="{00000000-0005-0000-0000-00007F4A0000}"/>
    <cellStyle name="Note 9 61" xfId="10167" xr:uid="{00000000-0005-0000-0000-0000804A0000}"/>
    <cellStyle name="Note 9 61 2" xfId="22320" xr:uid="{00000000-0005-0000-0000-0000814A0000}"/>
    <cellStyle name="Note 9 62" xfId="10168" xr:uid="{00000000-0005-0000-0000-0000824A0000}"/>
    <cellStyle name="Note 9 62 2" xfId="22321" xr:uid="{00000000-0005-0000-0000-0000834A0000}"/>
    <cellStyle name="Note 9 63" xfId="10169" xr:uid="{00000000-0005-0000-0000-0000844A0000}"/>
    <cellStyle name="Note 9 63 2" xfId="22322" xr:uid="{00000000-0005-0000-0000-0000854A0000}"/>
    <cellStyle name="Note 9 64" xfId="10170" xr:uid="{00000000-0005-0000-0000-0000864A0000}"/>
    <cellStyle name="Note 9 64 2" xfId="22323" xr:uid="{00000000-0005-0000-0000-0000874A0000}"/>
    <cellStyle name="Note 9 65" xfId="10171" xr:uid="{00000000-0005-0000-0000-0000884A0000}"/>
    <cellStyle name="Note 9 65 2" xfId="22324" xr:uid="{00000000-0005-0000-0000-0000894A0000}"/>
    <cellStyle name="Note 9 66" xfId="10172" xr:uid="{00000000-0005-0000-0000-00008A4A0000}"/>
    <cellStyle name="Note 9 66 2" xfId="22325" xr:uid="{00000000-0005-0000-0000-00008B4A0000}"/>
    <cellStyle name="Note 9 67" xfId="6092" xr:uid="{00000000-0005-0000-0000-00008C4A0000}"/>
    <cellStyle name="Note 9 67 2" xfId="18844" xr:uid="{00000000-0005-0000-0000-00008D4A0000}"/>
    <cellStyle name="Note 9 68" xfId="13188" xr:uid="{00000000-0005-0000-0000-00008E4A0000}"/>
    <cellStyle name="Note 9 69" xfId="13645" xr:uid="{00000000-0005-0000-0000-00008F4A0000}"/>
    <cellStyle name="Note 9 7" xfId="10173" xr:uid="{00000000-0005-0000-0000-0000904A0000}"/>
    <cellStyle name="Note 9 7 2" xfId="22326" xr:uid="{00000000-0005-0000-0000-0000914A0000}"/>
    <cellStyle name="Note 9 70" xfId="14246" xr:uid="{00000000-0005-0000-0000-0000924A0000}"/>
    <cellStyle name="Note 9 8" xfId="10174" xr:uid="{00000000-0005-0000-0000-0000934A0000}"/>
    <cellStyle name="Note 9 8 2" xfId="22327" xr:uid="{00000000-0005-0000-0000-0000944A0000}"/>
    <cellStyle name="Note 9 9" xfId="10175" xr:uid="{00000000-0005-0000-0000-0000954A0000}"/>
    <cellStyle name="Note 9 9 2" xfId="22328" xr:uid="{00000000-0005-0000-0000-0000964A0000}"/>
    <cellStyle name="Number" xfId="5154" xr:uid="{00000000-0005-0000-0000-0000974A0000}"/>
    <cellStyle name="Number 2" xfId="5155" xr:uid="{00000000-0005-0000-0000-0000984A0000}"/>
    <cellStyle name="Number 3" xfId="5156" xr:uid="{00000000-0005-0000-0000-0000994A0000}"/>
    <cellStyle name="Number 4" xfId="14041" xr:uid="{00000000-0005-0000-0000-00009A4A0000}"/>
    <cellStyle name="Number 5" xfId="14040" xr:uid="{00000000-0005-0000-0000-00009B4A0000}"/>
    <cellStyle name="Number 6" xfId="25631" xr:uid="{00000000-0005-0000-0000-00009C4A0000}"/>
    <cellStyle name="Number1" xfId="5939" xr:uid="{00000000-0005-0000-0000-00009D4A0000}"/>
    <cellStyle name="Output 10" xfId="5157" xr:uid="{00000000-0005-0000-0000-00009E4A0000}"/>
    <cellStyle name="Output 10 10" xfId="10176" xr:uid="{00000000-0005-0000-0000-00009F4A0000}"/>
    <cellStyle name="Output 10 10 2" xfId="22329" xr:uid="{00000000-0005-0000-0000-0000A04A0000}"/>
    <cellStyle name="Output 10 11" xfId="10177" xr:uid="{00000000-0005-0000-0000-0000A14A0000}"/>
    <cellStyle name="Output 10 11 2" xfId="22330" xr:uid="{00000000-0005-0000-0000-0000A24A0000}"/>
    <cellStyle name="Output 10 12" xfId="10178" xr:uid="{00000000-0005-0000-0000-0000A34A0000}"/>
    <cellStyle name="Output 10 12 2" xfId="22331" xr:uid="{00000000-0005-0000-0000-0000A44A0000}"/>
    <cellStyle name="Output 10 13" xfId="10179" xr:uid="{00000000-0005-0000-0000-0000A54A0000}"/>
    <cellStyle name="Output 10 13 2" xfId="22332" xr:uid="{00000000-0005-0000-0000-0000A64A0000}"/>
    <cellStyle name="Output 10 14" xfId="10180" xr:uid="{00000000-0005-0000-0000-0000A74A0000}"/>
    <cellStyle name="Output 10 14 2" xfId="22333" xr:uid="{00000000-0005-0000-0000-0000A84A0000}"/>
    <cellStyle name="Output 10 15" xfId="10181" xr:uid="{00000000-0005-0000-0000-0000A94A0000}"/>
    <cellStyle name="Output 10 15 2" xfId="22334" xr:uid="{00000000-0005-0000-0000-0000AA4A0000}"/>
    <cellStyle name="Output 10 16" xfId="10182" xr:uid="{00000000-0005-0000-0000-0000AB4A0000}"/>
    <cellStyle name="Output 10 16 2" xfId="22335" xr:uid="{00000000-0005-0000-0000-0000AC4A0000}"/>
    <cellStyle name="Output 10 17" xfId="10183" xr:uid="{00000000-0005-0000-0000-0000AD4A0000}"/>
    <cellStyle name="Output 10 17 2" xfId="22336" xr:uid="{00000000-0005-0000-0000-0000AE4A0000}"/>
    <cellStyle name="Output 10 18" xfId="10184" xr:uid="{00000000-0005-0000-0000-0000AF4A0000}"/>
    <cellStyle name="Output 10 18 2" xfId="22337" xr:uid="{00000000-0005-0000-0000-0000B04A0000}"/>
    <cellStyle name="Output 10 19" xfId="10185" xr:uid="{00000000-0005-0000-0000-0000B14A0000}"/>
    <cellStyle name="Output 10 19 2" xfId="22338" xr:uid="{00000000-0005-0000-0000-0000B24A0000}"/>
    <cellStyle name="Output 10 2" xfId="5158" xr:uid="{00000000-0005-0000-0000-0000B34A0000}"/>
    <cellStyle name="Output 10 2 2" xfId="10186" xr:uid="{00000000-0005-0000-0000-0000B44A0000}"/>
    <cellStyle name="Output 10 2 2 2" xfId="22339" xr:uid="{00000000-0005-0000-0000-0000B54A0000}"/>
    <cellStyle name="Output 10 2 3" xfId="13191" xr:uid="{00000000-0005-0000-0000-0000B64A0000}"/>
    <cellStyle name="Output 10 20" xfId="10187" xr:uid="{00000000-0005-0000-0000-0000B74A0000}"/>
    <cellStyle name="Output 10 20 2" xfId="22340" xr:uid="{00000000-0005-0000-0000-0000B84A0000}"/>
    <cellStyle name="Output 10 21" xfId="10188" xr:uid="{00000000-0005-0000-0000-0000B94A0000}"/>
    <cellStyle name="Output 10 21 2" xfId="22341" xr:uid="{00000000-0005-0000-0000-0000BA4A0000}"/>
    <cellStyle name="Output 10 22" xfId="10189" xr:uid="{00000000-0005-0000-0000-0000BB4A0000}"/>
    <cellStyle name="Output 10 22 2" xfId="22342" xr:uid="{00000000-0005-0000-0000-0000BC4A0000}"/>
    <cellStyle name="Output 10 23" xfId="10190" xr:uid="{00000000-0005-0000-0000-0000BD4A0000}"/>
    <cellStyle name="Output 10 23 2" xfId="22343" xr:uid="{00000000-0005-0000-0000-0000BE4A0000}"/>
    <cellStyle name="Output 10 24" xfId="10191" xr:uid="{00000000-0005-0000-0000-0000BF4A0000}"/>
    <cellStyle name="Output 10 24 2" xfId="22344" xr:uid="{00000000-0005-0000-0000-0000C04A0000}"/>
    <cellStyle name="Output 10 25" xfId="10192" xr:uid="{00000000-0005-0000-0000-0000C14A0000}"/>
    <cellStyle name="Output 10 25 2" xfId="22345" xr:uid="{00000000-0005-0000-0000-0000C24A0000}"/>
    <cellStyle name="Output 10 26" xfId="10193" xr:uid="{00000000-0005-0000-0000-0000C34A0000}"/>
    <cellStyle name="Output 10 26 2" xfId="22346" xr:uid="{00000000-0005-0000-0000-0000C44A0000}"/>
    <cellStyle name="Output 10 27" xfId="10194" xr:uid="{00000000-0005-0000-0000-0000C54A0000}"/>
    <cellStyle name="Output 10 27 2" xfId="22347" xr:uid="{00000000-0005-0000-0000-0000C64A0000}"/>
    <cellStyle name="Output 10 28" xfId="10195" xr:uid="{00000000-0005-0000-0000-0000C74A0000}"/>
    <cellStyle name="Output 10 28 2" xfId="22348" xr:uid="{00000000-0005-0000-0000-0000C84A0000}"/>
    <cellStyle name="Output 10 29" xfId="10196" xr:uid="{00000000-0005-0000-0000-0000C94A0000}"/>
    <cellStyle name="Output 10 29 2" xfId="22349" xr:uid="{00000000-0005-0000-0000-0000CA4A0000}"/>
    <cellStyle name="Output 10 3" xfId="5159" xr:uid="{00000000-0005-0000-0000-0000CB4A0000}"/>
    <cellStyle name="Output 10 3 2" xfId="10197" xr:uid="{00000000-0005-0000-0000-0000CC4A0000}"/>
    <cellStyle name="Output 10 3 2 2" xfId="22350" xr:uid="{00000000-0005-0000-0000-0000CD4A0000}"/>
    <cellStyle name="Output 10 30" xfId="10198" xr:uid="{00000000-0005-0000-0000-0000CE4A0000}"/>
    <cellStyle name="Output 10 30 2" xfId="22351" xr:uid="{00000000-0005-0000-0000-0000CF4A0000}"/>
    <cellStyle name="Output 10 31" xfId="10199" xr:uid="{00000000-0005-0000-0000-0000D04A0000}"/>
    <cellStyle name="Output 10 31 2" xfId="22352" xr:uid="{00000000-0005-0000-0000-0000D14A0000}"/>
    <cellStyle name="Output 10 32" xfId="10200" xr:uid="{00000000-0005-0000-0000-0000D24A0000}"/>
    <cellStyle name="Output 10 32 2" xfId="22353" xr:uid="{00000000-0005-0000-0000-0000D34A0000}"/>
    <cellStyle name="Output 10 33" xfId="10201" xr:uid="{00000000-0005-0000-0000-0000D44A0000}"/>
    <cellStyle name="Output 10 33 2" xfId="22354" xr:uid="{00000000-0005-0000-0000-0000D54A0000}"/>
    <cellStyle name="Output 10 34" xfId="10202" xr:uid="{00000000-0005-0000-0000-0000D64A0000}"/>
    <cellStyle name="Output 10 34 2" xfId="22355" xr:uid="{00000000-0005-0000-0000-0000D74A0000}"/>
    <cellStyle name="Output 10 35" xfId="10203" xr:uid="{00000000-0005-0000-0000-0000D84A0000}"/>
    <cellStyle name="Output 10 35 2" xfId="22356" xr:uid="{00000000-0005-0000-0000-0000D94A0000}"/>
    <cellStyle name="Output 10 36" xfId="10204" xr:uid="{00000000-0005-0000-0000-0000DA4A0000}"/>
    <cellStyle name="Output 10 36 2" xfId="22357" xr:uid="{00000000-0005-0000-0000-0000DB4A0000}"/>
    <cellStyle name="Output 10 37" xfId="10205" xr:uid="{00000000-0005-0000-0000-0000DC4A0000}"/>
    <cellStyle name="Output 10 37 2" xfId="22358" xr:uid="{00000000-0005-0000-0000-0000DD4A0000}"/>
    <cellStyle name="Output 10 38" xfId="10206" xr:uid="{00000000-0005-0000-0000-0000DE4A0000}"/>
    <cellStyle name="Output 10 38 2" xfId="22359" xr:uid="{00000000-0005-0000-0000-0000DF4A0000}"/>
    <cellStyle name="Output 10 39" xfId="10207" xr:uid="{00000000-0005-0000-0000-0000E04A0000}"/>
    <cellStyle name="Output 10 39 2" xfId="22360" xr:uid="{00000000-0005-0000-0000-0000E14A0000}"/>
    <cellStyle name="Output 10 4" xfId="5160" xr:uid="{00000000-0005-0000-0000-0000E24A0000}"/>
    <cellStyle name="Output 10 4 2" xfId="10208" xr:uid="{00000000-0005-0000-0000-0000E34A0000}"/>
    <cellStyle name="Output 10 4 2 2" xfId="22361" xr:uid="{00000000-0005-0000-0000-0000E44A0000}"/>
    <cellStyle name="Output 10 40" xfId="10209" xr:uid="{00000000-0005-0000-0000-0000E54A0000}"/>
    <cellStyle name="Output 10 40 2" xfId="22362" xr:uid="{00000000-0005-0000-0000-0000E64A0000}"/>
    <cellStyle name="Output 10 41" xfId="10210" xr:uid="{00000000-0005-0000-0000-0000E74A0000}"/>
    <cellStyle name="Output 10 41 2" xfId="22363" xr:uid="{00000000-0005-0000-0000-0000E84A0000}"/>
    <cellStyle name="Output 10 42" xfId="10211" xr:uid="{00000000-0005-0000-0000-0000E94A0000}"/>
    <cellStyle name="Output 10 42 2" xfId="22364" xr:uid="{00000000-0005-0000-0000-0000EA4A0000}"/>
    <cellStyle name="Output 10 43" xfId="10212" xr:uid="{00000000-0005-0000-0000-0000EB4A0000}"/>
    <cellStyle name="Output 10 43 2" xfId="22365" xr:uid="{00000000-0005-0000-0000-0000EC4A0000}"/>
    <cellStyle name="Output 10 44" xfId="10213" xr:uid="{00000000-0005-0000-0000-0000ED4A0000}"/>
    <cellStyle name="Output 10 44 2" xfId="22366" xr:uid="{00000000-0005-0000-0000-0000EE4A0000}"/>
    <cellStyle name="Output 10 45" xfId="10214" xr:uid="{00000000-0005-0000-0000-0000EF4A0000}"/>
    <cellStyle name="Output 10 45 2" xfId="22367" xr:uid="{00000000-0005-0000-0000-0000F04A0000}"/>
    <cellStyle name="Output 10 46" xfId="10215" xr:uid="{00000000-0005-0000-0000-0000F14A0000}"/>
    <cellStyle name="Output 10 46 2" xfId="22368" xr:uid="{00000000-0005-0000-0000-0000F24A0000}"/>
    <cellStyle name="Output 10 47" xfId="10216" xr:uid="{00000000-0005-0000-0000-0000F34A0000}"/>
    <cellStyle name="Output 10 47 2" xfId="22369" xr:uid="{00000000-0005-0000-0000-0000F44A0000}"/>
    <cellStyle name="Output 10 48" xfId="10217" xr:uid="{00000000-0005-0000-0000-0000F54A0000}"/>
    <cellStyle name="Output 10 48 2" xfId="22370" xr:uid="{00000000-0005-0000-0000-0000F64A0000}"/>
    <cellStyle name="Output 10 49" xfId="10218" xr:uid="{00000000-0005-0000-0000-0000F74A0000}"/>
    <cellStyle name="Output 10 49 2" xfId="22371" xr:uid="{00000000-0005-0000-0000-0000F84A0000}"/>
    <cellStyle name="Output 10 5" xfId="5161" xr:uid="{00000000-0005-0000-0000-0000F94A0000}"/>
    <cellStyle name="Output 10 5 2" xfId="10219" xr:uid="{00000000-0005-0000-0000-0000FA4A0000}"/>
    <cellStyle name="Output 10 5 2 2" xfId="22372" xr:uid="{00000000-0005-0000-0000-0000FB4A0000}"/>
    <cellStyle name="Output 10 50" xfId="10220" xr:uid="{00000000-0005-0000-0000-0000FC4A0000}"/>
    <cellStyle name="Output 10 50 2" xfId="22373" xr:uid="{00000000-0005-0000-0000-0000FD4A0000}"/>
    <cellStyle name="Output 10 51" xfId="10221" xr:uid="{00000000-0005-0000-0000-0000FE4A0000}"/>
    <cellStyle name="Output 10 51 2" xfId="22374" xr:uid="{00000000-0005-0000-0000-0000FF4A0000}"/>
    <cellStyle name="Output 10 52" xfId="10222" xr:uid="{00000000-0005-0000-0000-0000004B0000}"/>
    <cellStyle name="Output 10 52 2" xfId="22375" xr:uid="{00000000-0005-0000-0000-0000014B0000}"/>
    <cellStyle name="Output 10 53" xfId="10223" xr:uid="{00000000-0005-0000-0000-0000024B0000}"/>
    <cellStyle name="Output 10 53 2" xfId="22376" xr:uid="{00000000-0005-0000-0000-0000034B0000}"/>
    <cellStyle name="Output 10 54" xfId="10224" xr:uid="{00000000-0005-0000-0000-0000044B0000}"/>
    <cellStyle name="Output 10 54 2" xfId="22377" xr:uid="{00000000-0005-0000-0000-0000054B0000}"/>
    <cellStyle name="Output 10 55" xfId="10225" xr:uid="{00000000-0005-0000-0000-0000064B0000}"/>
    <cellStyle name="Output 10 55 2" xfId="22378" xr:uid="{00000000-0005-0000-0000-0000074B0000}"/>
    <cellStyle name="Output 10 56" xfId="10226" xr:uid="{00000000-0005-0000-0000-0000084B0000}"/>
    <cellStyle name="Output 10 56 2" xfId="22379" xr:uid="{00000000-0005-0000-0000-0000094B0000}"/>
    <cellStyle name="Output 10 57" xfId="10227" xr:uid="{00000000-0005-0000-0000-00000A4B0000}"/>
    <cellStyle name="Output 10 57 2" xfId="22380" xr:uid="{00000000-0005-0000-0000-00000B4B0000}"/>
    <cellStyle name="Output 10 58" xfId="10228" xr:uid="{00000000-0005-0000-0000-00000C4B0000}"/>
    <cellStyle name="Output 10 58 2" xfId="22381" xr:uid="{00000000-0005-0000-0000-00000D4B0000}"/>
    <cellStyle name="Output 10 59" xfId="10229" xr:uid="{00000000-0005-0000-0000-00000E4B0000}"/>
    <cellStyle name="Output 10 59 2" xfId="22382" xr:uid="{00000000-0005-0000-0000-00000F4B0000}"/>
    <cellStyle name="Output 10 6" xfId="10230" xr:uid="{00000000-0005-0000-0000-0000104B0000}"/>
    <cellStyle name="Output 10 6 2" xfId="14250" xr:uid="{00000000-0005-0000-0000-0000114B0000}"/>
    <cellStyle name="Output 10 6 3" xfId="22383" xr:uid="{00000000-0005-0000-0000-0000124B0000}"/>
    <cellStyle name="Output 10 60" xfId="10231" xr:uid="{00000000-0005-0000-0000-0000134B0000}"/>
    <cellStyle name="Output 10 60 2" xfId="22384" xr:uid="{00000000-0005-0000-0000-0000144B0000}"/>
    <cellStyle name="Output 10 61" xfId="10232" xr:uid="{00000000-0005-0000-0000-0000154B0000}"/>
    <cellStyle name="Output 10 61 2" xfId="22385" xr:uid="{00000000-0005-0000-0000-0000164B0000}"/>
    <cellStyle name="Output 10 62" xfId="10233" xr:uid="{00000000-0005-0000-0000-0000174B0000}"/>
    <cellStyle name="Output 10 62 2" xfId="22386" xr:uid="{00000000-0005-0000-0000-0000184B0000}"/>
    <cellStyle name="Output 10 63" xfId="10234" xr:uid="{00000000-0005-0000-0000-0000194B0000}"/>
    <cellStyle name="Output 10 63 2" xfId="22387" xr:uid="{00000000-0005-0000-0000-00001A4B0000}"/>
    <cellStyle name="Output 10 64" xfId="10235" xr:uid="{00000000-0005-0000-0000-00001B4B0000}"/>
    <cellStyle name="Output 10 64 2" xfId="22388" xr:uid="{00000000-0005-0000-0000-00001C4B0000}"/>
    <cellStyle name="Output 10 65" xfId="10236" xr:uid="{00000000-0005-0000-0000-00001D4B0000}"/>
    <cellStyle name="Output 10 65 2" xfId="22389" xr:uid="{00000000-0005-0000-0000-00001E4B0000}"/>
    <cellStyle name="Output 10 66" xfId="10237" xr:uid="{00000000-0005-0000-0000-00001F4B0000}"/>
    <cellStyle name="Output 10 66 2" xfId="22390" xr:uid="{00000000-0005-0000-0000-0000204B0000}"/>
    <cellStyle name="Output 10 67" xfId="6093" xr:uid="{00000000-0005-0000-0000-0000214B0000}"/>
    <cellStyle name="Output 10 67 2" xfId="18845" xr:uid="{00000000-0005-0000-0000-0000224B0000}"/>
    <cellStyle name="Output 10 68" xfId="13190" xr:uid="{00000000-0005-0000-0000-0000234B0000}"/>
    <cellStyle name="Output 10 69" xfId="13646" xr:uid="{00000000-0005-0000-0000-0000244B0000}"/>
    <cellStyle name="Output 10 7" xfId="10238" xr:uid="{00000000-0005-0000-0000-0000254B0000}"/>
    <cellStyle name="Output 10 7 2" xfId="22391" xr:uid="{00000000-0005-0000-0000-0000264B0000}"/>
    <cellStyle name="Output 10 70" xfId="14248" xr:uid="{00000000-0005-0000-0000-0000274B0000}"/>
    <cellStyle name="Output 10 8" xfId="10239" xr:uid="{00000000-0005-0000-0000-0000284B0000}"/>
    <cellStyle name="Output 10 8 2" xfId="22392" xr:uid="{00000000-0005-0000-0000-0000294B0000}"/>
    <cellStyle name="Output 10 9" xfId="10240" xr:uid="{00000000-0005-0000-0000-00002A4B0000}"/>
    <cellStyle name="Output 10 9 2" xfId="22393" xr:uid="{00000000-0005-0000-0000-00002B4B0000}"/>
    <cellStyle name="Output 11" xfId="5162" xr:uid="{00000000-0005-0000-0000-00002C4B0000}"/>
    <cellStyle name="Output 11 10" xfId="10241" xr:uid="{00000000-0005-0000-0000-00002D4B0000}"/>
    <cellStyle name="Output 11 10 2" xfId="22394" xr:uid="{00000000-0005-0000-0000-00002E4B0000}"/>
    <cellStyle name="Output 11 11" xfId="10242" xr:uid="{00000000-0005-0000-0000-00002F4B0000}"/>
    <cellStyle name="Output 11 11 2" xfId="22395" xr:uid="{00000000-0005-0000-0000-0000304B0000}"/>
    <cellStyle name="Output 11 12" xfId="10243" xr:uid="{00000000-0005-0000-0000-0000314B0000}"/>
    <cellStyle name="Output 11 12 2" xfId="22396" xr:uid="{00000000-0005-0000-0000-0000324B0000}"/>
    <cellStyle name="Output 11 13" xfId="10244" xr:uid="{00000000-0005-0000-0000-0000334B0000}"/>
    <cellStyle name="Output 11 13 2" xfId="22397" xr:uid="{00000000-0005-0000-0000-0000344B0000}"/>
    <cellStyle name="Output 11 14" xfId="10245" xr:uid="{00000000-0005-0000-0000-0000354B0000}"/>
    <cellStyle name="Output 11 14 2" xfId="22398" xr:uid="{00000000-0005-0000-0000-0000364B0000}"/>
    <cellStyle name="Output 11 15" xfId="10246" xr:uid="{00000000-0005-0000-0000-0000374B0000}"/>
    <cellStyle name="Output 11 15 2" xfId="22399" xr:uid="{00000000-0005-0000-0000-0000384B0000}"/>
    <cellStyle name="Output 11 16" xfId="10247" xr:uid="{00000000-0005-0000-0000-0000394B0000}"/>
    <cellStyle name="Output 11 16 2" xfId="22400" xr:uid="{00000000-0005-0000-0000-00003A4B0000}"/>
    <cellStyle name="Output 11 17" xfId="10248" xr:uid="{00000000-0005-0000-0000-00003B4B0000}"/>
    <cellStyle name="Output 11 17 2" xfId="22401" xr:uid="{00000000-0005-0000-0000-00003C4B0000}"/>
    <cellStyle name="Output 11 18" xfId="10249" xr:uid="{00000000-0005-0000-0000-00003D4B0000}"/>
    <cellStyle name="Output 11 18 2" xfId="22402" xr:uid="{00000000-0005-0000-0000-00003E4B0000}"/>
    <cellStyle name="Output 11 19" xfId="10250" xr:uid="{00000000-0005-0000-0000-00003F4B0000}"/>
    <cellStyle name="Output 11 19 2" xfId="22403" xr:uid="{00000000-0005-0000-0000-0000404B0000}"/>
    <cellStyle name="Output 11 2" xfId="5163" xr:uid="{00000000-0005-0000-0000-0000414B0000}"/>
    <cellStyle name="Output 11 2 2" xfId="10251" xr:uid="{00000000-0005-0000-0000-0000424B0000}"/>
    <cellStyle name="Output 11 2 2 2" xfId="22404" xr:uid="{00000000-0005-0000-0000-0000434B0000}"/>
    <cellStyle name="Output 11 2 3" xfId="13193" xr:uid="{00000000-0005-0000-0000-0000444B0000}"/>
    <cellStyle name="Output 11 20" xfId="10252" xr:uid="{00000000-0005-0000-0000-0000454B0000}"/>
    <cellStyle name="Output 11 20 2" xfId="22405" xr:uid="{00000000-0005-0000-0000-0000464B0000}"/>
    <cellStyle name="Output 11 21" xfId="10253" xr:uid="{00000000-0005-0000-0000-0000474B0000}"/>
    <cellStyle name="Output 11 21 2" xfId="22406" xr:uid="{00000000-0005-0000-0000-0000484B0000}"/>
    <cellStyle name="Output 11 22" xfId="10254" xr:uid="{00000000-0005-0000-0000-0000494B0000}"/>
    <cellStyle name="Output 11 22 2" xfId="22407" xr:uid="{00000000-0005-0000-0000-00004A4B0000}"/>
    <cellStyle name="Output 11 23" xfId="10255" xr:uid="{00000000-0005-0000-0000-00004B4B0000}"/>
    <cellStyle name="Output 11 23 2" xfId="22408" xr:uid="{00000000-0005-0000-0000-00004C4B0000}"/>
    <cellStyle name="Output 11 24" xfId="10256" xr:uid="{00000000-0005-0000-0000-00004D4B0000}"/>
    <cellStyle name="Output 11 24 2" xfId="22409" xr:uid="{00000000-0005-0000-0000-00004E4B0000}"/>
    <cellStyle name="Output 11 25" xfId="10257" xr:uid="{00000000-0005-0000-0000-00004F4B0000}"/>
    <cellStyle name="Output 11 25 2" xfId="22410" xr:uid="{00000000-0005-0000-0000-0000504B0000}"/>
    <cellStyle name="Output 11 26" xfId="10258" xr:uid="{00000000-0005-0000-0000-0000514B0000}"/>
    <cellStyle name="Output 11 26 2" xfId="22411" xr:uid="{00000000-0005-0000-0000-0000524B0000}"/>
    <cellStyle name="Output 11 27" xfId="10259" xr:uid="{00000000-0005-0000-0000-0000534B0000}"/>
    <cellStyle name="Output 11 27 2" xfId="22412" xr:uid="{00000000-0005-0000-0000-0000544B0000}"/>
    <cellStyle name="Output 11 28" xfId="10260" xr:uid="{00000000-0005-0000-0000-0000554B0000}"/>
    <cellStyle name="Output 11 28 2" xfId="22413" xr:uid="{00000000-0005-0000-0000-0000564B0000}"/>
    <cellStyle name="Output 11 29" xfId="10261" xr:uid="{00000000-0005-0000-0000-0000574B0000}"/>
    <cellStyle name="Output 11 29 2" xfId="22414" xr:uid="{00000000-0005-0000-0000-0000584B0000}"/>
    <cellStyle name="Output 11 3" xfId="5164" xr:uid="{00000000-0005-0000-0000-0000594B0000}"/>
    <cellStyle name="Output 11 3 2" xfId="10262" xr:uid="{00000000-0005-0000-0000-00005A4B0000}"/>
    <cellStyle name="Output 11 3 2 2" xfId="22415" xr:uid="{00000000-0005-0000-0000-00005B4B0000}"/>
    <cellStyle name="Output 11 30" xfId="10263" xr:uid="{00000000-0005-0000-0000-00005C4B0000}"/>
    <cellStyle name="Output 11 30 2" xfId="22416" xr:uid="{00000000-0005-0000-0000-00005D4B0000}"/>
    <cellStyle name="Output 11 31" xfId="10264" xr:uid="{00000000-0005-0000-0000-00005E4B0000}"/>
    <cellStyle name="Output 11 31 2" xfId="22417" xr:uid="{00000000-0005-0000-0000-00005F4B0000}"/>
    <cellStyle name="Output 11 32" xfId="10265" xr:uid="{00000000-0005-0000-0000-0000604B0000}"/>
    <cellStyle name="Output 11 32 2" xfId="22418" xr:uid="{00000000-0005-0000-0000-0000614B0000}"/>
    <cellStyle name="Output 11 33" xfId="10266" xr:uid="{00000000-0005-0000-0000-0000624B0000}"/>
    <cellStyle name="Output 11 33 2" xfId="22419" xr:uid="{00000000-0005-0000-0000-0000634B0000}"/>
    <cellStyle name="Output 11 34" xfId="10267" xr:uid="{00000000-0005-0000-0000-0000644B0000}"/>
    <cellStyle name="Output 11 34 2" xfId="22420" xr:uid="{00000000-0005-0000-0000-0000654B0000}"/>
    <cellStyle name="Output 11 35" xfId="10268" xr:uid="{00000000-0005-0000-0000-0000664B0000}"/>
    <cellStyle name="Output 11 35 2" xfId="22421" xr:uid="{00000000-0005-0000-0000-0000674B0000}"/>
    <cellStyle name="Output 11 36" xfId="10269" xr:uid="{00000000-0005-0000-0000-0000684B0000}"/>
    <cellStyle name="Output 11 36 2" xfId="22422" xr:uid="{00000000-0005-0000-0000-0000694B0000}"/>
    <cellStyle name="Output 11 37" xfId="10270" xr:uid="{00000000-0005-0000-0000-00006A4B0000}"/>
    <cellStyle name="Output 11 37 2" xfId="22423" xr:uid="{00000000-0005-0000-0000-00006B4B0000}"/>
    <cellStyle name="Output 11 38" xfId="10271" xr:uid="{00000000-0005-0000-0000-00006C4B0000}"/>
    <cellStyle name="Output 11 38 2" xfId="22424" xr:uid="{00000000-0005-0000-0000-00006D4B0000}"/>
    <cellStyle name="Output 11 39" xfId="10272" xr:uid="{00000000-0005-0000-0000-00006E4B0000}"/>
    <cellStyle name="Output 11 39 2" xfId="22425" xr:uid="{00000000-0005-0000-0000-00006F4B0000}"/>
    <cellStyle name="Output 11 4" xfId="5165" xr:uid="{00000000-0005-0000-0000-0000704B0000}"/>
    <cellStyle name="Output 11 4 2" xfId="10273" xr:uid="{00000000-0005-0000-0000-0000714B0000}"/>
    <cellStyle name="Output 11 4 2 2" xfId="22426" xr:uid="{00000000-0005-0000-0000-0000724B0000}"/>
    <cellStyle name="Output 11 40" xfId="10274" xr:uid="{00000000-0005-0000-0000-0000734B0000}"/>
    <cellStyle name="Output 11 40 2" xfId="22427" xr:uid="{00000000-0005-0000-0000-0000744B0000}"/>
    <cellStyle name="Output 11 41" xfId="10275" xr:uid="{00000000-0005-0000-0000-0000754B0000}"/>
    <cellStyle name="Output 11 41 2" xfId="22428" xr:uid="{00000000-0005-0000-0000-0000764B0000}"/>
    <cellStyle name="Output 11 42" xfId="10276" xr:uid="{00000000-0005-0000-0000-0000774B0000}"/>
    <cellStyle name="Output 11 42 2" xfId="22429" xr:uid="{00000000-0005-0000-0000-0000784B0000}"/>
    <cellStyle name="Output 11 43" xfId="10277" xr:uid="{00000000-0005-0000-0000-0000794B0000}"/>
    <cellStyle name="Output 11 43 2" xfId="22430" xr:uid="{00000000-0005-0000-0000-00007A4B0000}"/>
    <cellStyle name="Output 11 44" xfId="10278" xr:uid="{00000000-0005-0000-0000-00007B4B0000}"/>
    <cellStyle name="Output 11 44 2" xfId="22431" xr:uid="{00000000-0005-0000-0000-00007C4B0000}"/>
    <cellStyle name="Output 11 45" xfId="10279" xr:uid="{00000000-0005-0000-0000-00007D4B0000}"/>
    <cellStyle name="Output 11 45 2" xfId="22432" xr:uid="{00000000-0005-0000-0000-00007E4B0000}"/>
    <cellStyle name="Output 11 46" xfId="10280" xr:uid="{00000000-0005-0000-0000-00007F4B0000}"/>
    <cellStyle name="Output 11 46 2" xfId="22433" xr:uid="{00000000-0005-0000-0000-0000804B0000}"/>
    <cellStyle name="Output 11 47" xfId="10281" xr:uid="{00000000-0005-0000-0000-0000814B0000}"/>
    <cellStyle name="Output 11 47 2" xfId="22434" xr:uid="{00000000-0005-0000-0000-0000824B0000}"/>
    <cellStyle name="Output 11 48" xfId="10282" xr:uid="{00000000-0005-0000-0000-0000834B0000}"/>
    <cellStyle name="Output 11 48 2" xfId="22435" xr:uid="{00000000-0005-0000-0000-0000844B0000}"/>
    <cellStyle name="Output 11 49" xfId="10283" xr:uid="{00000000-0005-0000-0000-0000854B0000}"/>
    <cellStyle name="Output 11 49 2" xfId="22436" xr:uid="{00000000-0005-0000-0000-0000864B0000}"/>
    <cellStyle name="Output 11 5" xfId="5166" xr:uid="{00000000-0005-0000-0000-0000874B0000}"/>
    <cellStyle name="Output 11 5 2" xfId="10284" xr:uid="{00000000-0005-0000-0000-0000884B0000}"/>
    <cellStyle name="Output 11 5 2 2" xfId="22437" xr:uid="{00000000-0005-0000-0000-0000894B0000}"/>
    <cellStyle name="Output 11 50" xfId="10285" xr:uid="{00000000-0005-0000-0000-00008A4B0000}"/>
    <cellStyle name="Output 11 50 2" xfId="22438" xr:uid="{00000000-0005-0000-0000-00008B4B0000}"/>
    <cellStyle name="Output 11 51" xfId="10286" xr:uid="{00000000-0005-0000-0000-00008C4B0000}"/>
    <cellStyle name="Output 11 51 2" xfId="22439" xr:uid="{00000000-0005-0000-0000-00008D4B0000}"/>
    <cellStyle name="Output 11 52" xfId="10287" xr:uid="{00000000-0005-0000-0000-00008E4B0000}"/>
    <cellStyle name="Output 11 52 2" xfId="22440" xr:uid="{00000000-0005-0000-0000-00008F4B0000}"/>
    <cellStyle name="Output 11 53" xfId="10288" xr:uid="{00000000-0005-0000-0000-0000904B0000}"/>
    <cellStyle name="Output 11 53 2" xfId="22441" xr:uid="{00000000-0005-0000-0000-0000914B0000}"/>
    <cellStyle name="Output 11 54" xfId="10289" xr:uid="{00000000-0005-0000-0000-0000924B0000}"/>
    <cellStyle name="Output 11 54 2" xfId="22442" xr:uid="{00000000-0005-0000-0000-0000934B0000}"/>
    <cellStyle name="Output 11 55" xfId="10290" xr:uid="{00000000-0005-0000-0000-0000944B0000}"/>
    <cellStyle name="Output 11 55 2" xfId="22443" xr:uid="{00000000-0005-0000-0000-0000954B0000}"/>
    <cellStyle name="Output 11 56" xfId="10291" xr:uid="{00000000-0005-0000-0000-0000964B0000}"/>
    <cellStyle name="Output 11 56 2" xfId="22444" xr:uid="{00000000-0005-0000-0000-0000974B0000}"/>
    <cellStyle name="Output 11 57" xfId="10292" xr:uid="{00000000-0005-0000-0000-0000984B0000}"/>
    <cellStyle name="Output 11 57 2" xfId="22445" xr:uid="{00000000-0005-0000-0000-0000994B0000}"/>
    <cellStyle name="Output 11 58" xfId="10293" xr:uid="{00000000-0005-0000-0000-00009A4B0000}"/>
    <cellStyle name="Output 11 58 2" xfId="22446" xr:uid="{00000000-0005-0000-0000-00009B4B0000}"/>
    <cellStyle name="Output 11 59" xfId="10294" xr:uid="{00000000-0005-0000-0000-00009C4B0000}"/>
    <cellStyle name="Output 11 59 2" xfId="22447" xr:uid="{00000000-0005-0000-0000-00009D4B0000}"/>
    <cellStyle name="Output 11 6" xfId="10295" xr:uid="{00000000-0005-0000-0000-00009E4B0000}"/>
    <cellStyle name="Output 11 6 2" xfId="14252" xr:uid="{00000000-0005-0000-0000-00009F4B0000}"/>
    <cellStyle name="Output 11 6 3" xfId="22448" xr:uid="{00000000-0005-0000-0000-0000A04B0000}"/>
    <cellStyle name="Output 11 60" xfId="10296" xr:uid="{00000000-0005-0000-0000-0000A14B0000}"/>
    <cellStyle name="Output 11 60 2" xfId="22449" xr:uid="{00000000-0005-0000-0000-0000A24B0000}"/>
    <cellStyle name="Output 11 61" xfId="10297" xr:uid="{00000000-0005-0000-0000-0000A34B0000}"/>
    <cellStyle name="Output 11 61 2" xfId="22450" xr:uid="{00000000-0005-0000-0000-0000A44B0000}"/>
    <cellStyle name="Output 11 62" xfId="10298" xr:uid="{00000000-0005-0000-0000-0000A54B0000}"/>
    <cellStyle name="Output 11 62 2" xfId="22451" xr:uid="{00000000-0005-0000-0000-0000A64B0000}"/>
    <cellStyle name="Output 11 63" xfId="10299" xr:uid="{00000000-0005-0000-0000-0000A74B0000}"/>
    <cellStyle name="Output 11 63 2" xfId="22452" xr:uid="{00000000-0005-0000-0000-0000A84B0000}"/>
    <cellStyle name="Output 11 64" xfId="10300" xr:uid="{00000000-0005-0000-0000-0000A94B0000}"/>
    <cellStyle name="Output 11 64 2" xfId="22453" xr:uid="{00000000-0005-0000-0000-0000AA4B0000}"/>
    <cellStyle name="Output 11 65" xfId="10301" xr:uid="{00000000-0005-0000-0000-0000AB4B0000}"/>
    <cellStyle name="Output 11 65 2" xfId="22454" xr:uid="{00000000-0005-0000-0000-0000AC4B0000}"/>
    <cellStyle name="Output 11 66" xfId="10302" xr:uid="{00000000-0005-0000-0000-0000AD4B0000}"/>
    <cellStyle name="Output 11 66 2" xfId="22455" xr:uid="{00000000-0005-0000-0000-0000AE4B0000}"/>
    <cellStyle name="Output 11 67" xfId="6094" xr:uid="{00000000-0005-0000-0000-0000AF4B0000}"/>
    <cellStyle name="Output 11 67 2" xfId="18846" xr:uid="{00000000-0005-0000-0000-0000B04B0000}"/>
    <cellStyle name="Output 11 68" xfId="13192" xr:uid="{00000000-0005-0000-0000-0000B14B0000}"/>
    <cellStyle name="Output 11 69" xfId="13647" xr:uid="{00000000-0005-0000-0000-0000B24B0000}"/>
    <cellStyle name="Output 11 7" xfId="10303" xr:uid="{00000000-0005-0000-0000-0000B34B0000}"/>
    <cellStyle name="Output 11 7 2" xfId="22456" xr:uid="{00000000-0005-0000-0000-0000B44B0000}"/>
    <cellStyle name="Output 11 70" xfId="14251" xr:uid="{00000000-0005-0000-0000-0000B54B0000}"/>
    <cellStyle name="Output 11 8" xfId="10304" xr:uid="{00000000-0005-0000-0000-0000B64B0000}"/>
    <cellStyle name="Output 11 8 2" xfId="22457" xr:uid="{00000000-0005-0000-0000-0000B74B0000}"/>
    <cellStyle name="Output 11 9" xfId="10305" xr:uid="{00000000-0005-0000-0000-0000B84B0000}"/>
    <cellStyle name="Output 11 9 2" xfId="22458" xr:uid="{00000000-0005-0000-0000-0000B94B0000}"/>
    <cellStyle name="Output 12" xfId="5167" xr:uid="{00000000-0005-0000-0000-0000BA4B0000}"/>
    <cellStyle name="Output 12 10" xfId="10306" xr:uid="{00000000-0005-0000-0000-0000BB4B0000}"/>
    <cellStyle name="Output 12 10 2" xfId="22459" xr:uid="{00000000-0005-0000-0000-0000BC4B0000}"/>
    <cellStyle name="Output 12 11" xfId="10307" xr:uid="{00000000-0005-0000-0000-0000BD4B0000}"/>
    <cellStyle name="Output 12 11 2" xfId="22460" xr:uid="{00000000-0005-0000-0000-0000BE4B0000}"/>
    <cellStyle name="Output 12 12" xfId="10308" xr:uid="{00000000-0005-0000-0000-0000BF4B0000}"/>
    <cellStyle name="Output 12 12 2" xfId="22461" xr:uid="{00000000-0005-0000-0000-0000C04B0000}"/>
    <cellStyle name="Output 12 13" xfId="10309" xr:uid="{00000000-0005-0000-0000-0000C14B0000}"/>
    <cellStyle name="Output 12 13 2" xfId="22462" xr:uid="{00000000-0005-0000-0000-0000C24B0000}"/>
    <cellStyle name="Output 12 14" xfId="10310" xr:uid="{00000000-0005-0000-0000-0000C34B0000}"/>
    <cellStyle name="Output 12 14 2" xfId="22463" xr:uid="{00000000-0005-0000-0000-0000C44B0000}"/>
    <cellStyle name="Output 12 15" xfId="10311" xr:uid="{00000000-0005-0000-0000-0000C54B0000}"/>
    <cellStyle name="Output 12 15 2" xfId="22464" xr:uid="{00000000-0005-0000-0000-0000C64B0000}"/>
    <cellStyle name="Output 12 16" xfId="10312" xr:uid="{00000000-0005-0000-0000-0000C74B0000}"/>
    <cellStyle name="Output 12 16 2" xfId="22465" xr:uid="{00000000-0005-0000-0000-0000C84B0000}"/>
    <cellStyle name="Output 12 17" xfId="10313" xr:uid="{00000000-0005-0000-0000-0000C94B0000}"/>
    <cellStyle name="Output 12 17 2" xfId="22466" xr:uid="{00000000-0005-0000-0000-0000CA4B0000}"/>
    <cellStyle name="Output 12 18" xfId="10314" xr:uid="{00000000-0005-0000-0000-0000CB4B0000}"/>
    <cellStyle name="Output 12 18 2" xfId="22467" xr:uid="{00000000-0005-0000-0000-0000CC4B0000}"/>
    <cellStyle name="Output 12 19" xfId="10315" xr:uid="{00000000-0005-0000-0000-0000CD4B0000}"/>
    <cellStyle name="Output 12 19 2" xfId="22468" xr:uid="{00000000-0005-0000-0000-0000CE4B0000}"/>
    <cellStyle name="Output 12 2" xfId="5168" xr:uid="{00000000-0005-0000-0000-0000CF4B0000}"/>
    <cellStyle name="Output 12 2 2" xfId="10316" xr:uid="{00000000-0005-0000-0000-0000D04B0000}"/>
    <cellStyle name="Output 12 2 2 2" xfId="22469" xr:uid="{00000000-0005-0000-0000-0000D14B0000}"/>
    <cellStyle name="Output 12 2 3" xfId="13195" xr:uid="{00000000-0005-0000-0000-0000D24B0000}"/>
    <cellStyle name="Output 12 20" xfId="10317" xr:uid="{00000000-0005-0000-0000-0000D34B0000}"/>
    <cellStyle name="Output 12 20 2" xfId="22470" xr:uid="{00000000-0005-0000-0000-0000D44B0000}"/>
    <cellStyle name="Output 12 21" xfId="10318" xr:uid="{00000000-0005-0000-0000-0000D54B0000}"/>
    <cellStyle name="Output 12 21 2" xfId="22471" xr:uid="{00000000-0005-0000-0000-0000D64B0000}"/>
    <cellStyle name="Output 12 22" xfId="10319" xr:uid="{00000000-0005-0000-0000-0000D74B0000}"/>
    <cellStyle name="Output 12 22 2" xfId="22472" xr:uid="{00000000-0005-0000-0000-0000D84B0000}"/>
    <cellStyle name="Output 12 23" xfId="10320" xr:uid="{00000000-0005-0000-0000-0000D94B0000}"/>
    <cellStyle name="Output 12 23 2" xfId="22473" xr:uid="{00000000-0005-0000-0000-0000DA4B0000}"/>
    <cellStyle name="Output 12 24" xfId="10321" xr:uid="{00000000-0005-0000-0000-0000DB4B0000}"/>
    <cellStyle name="Output 12 24 2" xfId="22474" xr:uid="{00000000-0005-0000-0000-0000DC4B0000}"/>
    <cellStyle name="Output 12 25" xfId="10322" xr:uid="{00000000-0005-0000-0000-0000DD4B0000}"/>
    <cellStyle name="Output 12 25 2" xfId="22475" xr:uid="{00000000-0005-0000-0000-0000DE4B0000}"/>
    <cellStyle name="Output 12 26" xfId="10323" xr:uid="{00000000-0005-0000-0000-0000DF4B0000}"/>
    <cellStyle name="Output 12 26 2" xfId="22476" xr:uid="{00000000-0005-0000-0000-0000E04B0000}"/>
    <cellStyle name="Output 12 27" xfId="10324" xr:uid="{00000000-0005-0000-0000-0000E14B0000}"/>
    <cellStyle name="Output 12 27 2" xfId="22477" xr:uid="{00000000-0005-0000-0000-0000E24B0000}"/>
    <cellStyle name="Output 12 28" xfId="10325" xr:uid="{00000000-0005-0000-0000-0000E34B0000}"/>
    <cellStyle name="Output 12 28 2" xfId="22478" xr:uid="{00000000-0005-0000-0000-0000E44B0000}"/>
    <cellStyle name="Output 12 29" xfId="10326" xr:uid="{00000000-0005-0000-0000-0000E54B0000}"/>
    <cellStyle name="Output 12 29 2" xfId="22479" xr:uid="{00000000-0005-0000-0000-0000E64B0000}"/>
    <cellStyle name="Output 12 3" xfId="5169" xr:uid="{00000000-0005-0000-0000-0000E74B0000}"/>
    <cellStyle name="Output 12 3 2" xfId="10327" xr:uid="{00000000-0005-0000-0000-0000E84B0000}"/>
    <cellStyle name="Output 12 3 2 2" xfId="22480" xr:uid="{00000000-0005-0000-0000-0000E94B0000}"/>
    <cellStyle name="Output 12 30" xfId="10328" xr:uid="{00000000-0005-0000-0000-0000EA4B0000}"/>
    <cellStyle name="Output 12 30 2" xfId="22481" xr:uid="{00000000-0005-0000-0000-0000EB4B0000}"/>
    <cellStyle name="Output 12 31" xfId="10329" xr:uid="{00000000-0005-0000-0000-0000EC4B0000}"/>
    <cellStyle name="Output 12 31 2" xfId="22482" xr:uid="{00000000-0005-0000-0000-0000ED4B0000}"/>
    <cellStyle name="Output 12 32" xfId="10330" xr:uid="{00000000-0005-0000-0000-0000EE4B0000}"/>
    <cellStyle name="Output 12 32 2" xfId="22483" xr:uid="{00000000-0005-0000-0000-0000EF4B0000}"/>
    <cellStyle name="Output 12 33" xfId="10331" xr:uid="{00000000-0005-0000-0000-0000F04B0000}"/>
    <cellStyle name="Output 12 33 2" xfId="22484" xr:uid="{00000000-0005-0000-0000-0000F14B0000}"/>
    <cellStyle name="Output 12 34" xfId="10332" xr:uid="{00000000-0005-0000-0000-0000F24B0000}"/>
    <cellStyle name="Output 12 34 2" xfId="22485" xr:uid="{00000000-0005-0000-0000-0000F34B0000}"/>
    <cellStyle name="Output 12 35" xfId="10333" xr:uid="{00000000-0005-0000-0000-0000F44B0000}"/>
    <cellStyle name="Output 12 35 2" xfId="22486" xr:uid="{00000000-0005-0000-0000-0000F54B0000}"/>
    <cellStyle name="Output 12 36" xfId="10334" xr:uid="{00000000-0005-0000-0000-0000F64B0000}"/>
    <cellStyle name="Output 12 36 2" xfId="22487" xr:uid="{00000000-0005-0000-0000-0000F74B0000}"/>
    <cellStyle name="Output 12 37" xfId="10335" xr:uid="{00000000-0005-0000-0000-0000F84B0000}"/>
    <cellStyle name="Output 12 37 2" xfId="22488" xr:uid="{00000000-0005-0000-0000-0000F94B0000}"/>
    <cellStyle name="Output 12 38" xfId="10336" xr:uid="{00000000-0005-0000-0000-0000FA4B0000}"/>
    <cellStyle name="Output 12 38 2" xfId="22489" xr:uid="{00000000-0005-0000-0000-0000FB4B0000}"/>
    <cellStyle name="Output 12 39" xfId="10337" xr:uid="{00000000-0005-0000-0000-0000FC4B0000}"/>
    <cellStyle name="Output 12 39 2" xfId="22490" xr:uid="{00000000-0005-0000-0000-0000FD4B0000}"/>
    <cellStyle name="Output 12 4" xfId="5170" xr:uid="{00000000-0005-0000-0000-0000FE4B0000}"/>
    <cellStyle name="Output 12 4 2" xfId="10338" xr:uid="{00000000-0005-0000-0000-0000FF4B0000}"/>
    <cellStyle name="Output 12 4 2 2" xfId="22491" xr:uid="{00000000-0005-0000-0000-0000004C0000}"/>
    <cellStyle name="Output 12 40" xfId="10339" xr:uid="{00000000-0005-0000-0000-0000014C0000}"/>
    <cellStyle name="Output 12 40 2" xfId="22492" xr:uid="{00000000-0005-0000-0000-0000024C0000}"/>
    <cellStyle name="Output 12 41" xfId="10340" xr:uid="{00000000-0005-0000-0000-0000034C0000}"/>
    <cellStyle name="Output 12 41 2" xfId="22493" xr:uid="{00000000-0005-0000-0000-0000044C0000}"/>
    <cellStyle name="Output 12 42" xfId="10341" xr:uid="{00000000-0005-0000-0000-0000054C0000}"/>
    <cellStyle name="Output 12 42 2" xfId="22494" xr:uid="{00000000-0005-0000-0000-0000064C0000}"/>
    <cellStyle name="Output 12 43" xfId="10342" xr:uid="{00000000-0005-0000-0000-0000074C0000}"/>
    <cellStyle name="Output 12 43 2" xfId="22495" xr:uid="{00000000-0005-0000-0000-0000084C0000}"/>
    <cellStyle name="Output 12 44" xfId="10343" xr:uid="{00000000-0005-0000-0000-0000094C0000}"/>
    <cellStyle name="Output 12 44 2" xfId="22496" xr:uid="{00000000-0005-0000-0000-00000A4C0000}"/>
    <cellStyle name="Output 12 45" xfId="10344" xr:uid="{00000000-0005-0000-0000-00000B4C0000}"/>
    <cellStyle name="Output 12 45 2" xfId="22497" xr:uid="{00000000-0005-0000-0000-00000C4C0000}"/>
    <cellStyle name="Output 12 46" xfId="10345" xr:uid="{00000000-0005-0000-0000-00000D4C0000}"/>
    <cellStyle name="Output 12 46 2" xfId="22498" xr:uid="{00000000-0005-0000-0000-00000E4C0000}"/>
    <cellStyle name="Output 12 47" xfId="10346" xr:uid="{00000000-0005-0000-0000-00000F4C0000}"/>
    <cellStyle name="Output 12 47 2" xfId="22499" xr:uid="{00000000-0005-0000-0000-0000104C0000}"/>
    <cellStyle name="Output 12 48" xfId="10347" xr:uid="{00000000-0005-0000-0000-0000114C0000}"/>
    <cellStyle name="Output 12 48 2" xfId="22500" xr:uid="{00000000-0005-0000-0000-0000124C0000}"/>
    <cellStyle name="Output 12 49" xfId="10348" xr:uid="{00000000-0005-0000-0000-0000134C0000}"/>
    <cellStyle name="Output 12 49 2" xfId="22501" xr:uid="{00000000-0005-0000-0000-0000144C0000}"/>
    <cellStyle name="Output 12 5" xfId="5171" xr:uid="{00000000-0005-0000-0000-0000154C0000}"/>
    <cellStyle name="Output 12 5 2" xfId="10349" xr:uid="{00000000-0005-0000-0000-0000164C0000}"/>
    <cellStyle name="Output 12 5 2 2" xfId="22502" xr:uid="{00000000-0005-0000-0000-0000174C0000}"/>
    <cellStyle name="Output 12 50" xfId="10350" xr:uid="{00000000-0005-0000-0000-0000184C0000}"/>
    <cellStyle name="Output 12 50 2" xfId="22503" xr:uid="{00000000-0005-0000-0000-0000194C0000}"/>
    <cellStyle name="Output 12 51" xfId="10351" xr:uid="{00000000-0005-0000-0000-00001A4C0000}"/>
    <cellStyle name="Output 12 51 2" xfId="22504" xr:uid="{00000000-0005-0000-0000-00001B4C0000}"/>
    <cellStyle name="Output 12 52" xfId="10352" xr:uid="{00000000-0005-0000-0000-00001C4C0000}"/>
    <cellStyle name="Output 12 52 2" xfId="22505" xr:uid="{00000000-0005-0000-0000-00001D4C0000}"/>
    <cellStyle name="Output 12 53" xfId="10353" xr:uid="{00000000-0005-0000-0000-00001E4C0000}"/>
    <cellStyle name="Output 12 53 2" xfId="22506" xr:uid="{00000000-0005-0000-0000-00001F4C0000}"/>
    <cellStyle name="Output 12 54" xfId="10354" xr:uid="{00000000-0005-0000-0000-0000204C0000}"/>
    <cellStyle name="Output 12 54 2" xfId="22507" xr:uid="{00000000-0005-0000-0000-0000214C0000}"/>
    <cellStyle name="Output 12 55" xfId="10355" xr:uid="{00000000-0005-0000-0000-0000224C0000}"/>
    <cellStyle name="Output 12 55 2" xfId="22508" xr:uid="{00000000-0005-0000-0000-0000234C0000}"/>
    <cellStyle name="Output 12 56" xfId="10356" xr:uid="{00000000-0005-0000-0000-0000244C0000}"/>
    <cellStyle name="Output 12 56 2" xfId="22509" xr:uid="{00000000-0005-0000-0000-0000254C0000}"/>
    <cellStyle name="Output 12 57" xfId="10357" xr:uid="{00000000-0005-0000-0000-0000264C0000}"/>
    <cellStyle name="Output 12 57 2" xfId="22510" xr:uid="{00000000-0005-0000-0000-0000274C0000}"/>
    <cellStyle name="Output 12 58" xfId="10358" xr:uid="{00000000-0005-0000-0000-0000284C0000}"/>
    <cellStyle name="Output 12 58 2" xfId="22511" xr:uid="{00000000-0005-0000-0000-0000294C0000}"/>
    <cellStyle name="Output 12 59" xfId="10359" xr:uid="{00000000-0005-0000-0000-00002A4C0000}"/>
    <cellStyle name="Output 12 59 2" xfId="22512" xr:uid="{00000000-0005-0000-0000-00002B4C0000}"/>
    <cellStyle name="Output 12 6" xfId="10360" xr:uid="{00000000-0005-0000-0000-00002C4C0000}"/>
    <cellStyle name="Output 12 6 2" xfId="14254" xr:uid="{00000000-0005-0000-0000-00002D4C0000}"/>
    <cellStyle name="Output 12 6 3" xfId="22513" xr:uid="{00000000-0005-0000-0000-00002E4C0000}"/>
    <cellStyle name="Output 12 60" xfId="10361" xr:uid="{00000000-0005-0000-0000-00002F4C0000}"/>
    <cellStyle name="Output 12 60 2" xfId="22514" xr:uid="{00000000-0005-0000-0000-0000304C0000}"/>
    <cellStyle name="Output 12 61" xfId="10362" xr:uid="{00000000-0005-0000-0000-0000314C0000}"/>
    <cellStyle name="Output 12 61 2" xfId="22515" xr:uid="{00000000-0005-0000-0000-0000324C0000}"/>
    <cellStyle name="Output 12 62" xfId="10363" xr:uid="{00000000-0005-0000-0000-0000334C0000}"/>
    <cellStyle name="Output 12 62 2" xfId="22516" xr:uid="{00000000-0005-0000-0000-0000344C0000}"/>
    <cellStyle name="Output 12 63" xfId="10364" xr:uid="{00000000-0005-0000-0000-0000354C0000}"/>
    <cellStyle name="Output 12 63 2" xfId="22517" xr:uid="{00000000-0005-0000-0000-0000364C0000}"/>
    <cellStyle name="Output 12 64" xfId="10365" xr:uid="{00000000-0005-0000-0000-0000374C0000}"/>
    <cellStyle name="Output 12 64 2" xfId="22518" xr:uid="{00000000-0005-0000-0000-0000384C0000}"/>
    <cellStyle name="Output 12 65" xfId="10366" xr:uid="{00000000-0005-0000-0000-0000394C0000}"/>
    <cellStyle name="Output 12 65 2" xfId="22519" xr:uid="{00000000-0005-0000-0000-00003A4C0000}"/>
    <cellStyle name="Output 12 66" xfId="10367" xr:uid="{00000000-0005-0000-0000-00003B4C0000}"/>
    <cellStyle name="Output 12 66 2" xfId="22520" xr:uid="{00000000-0005-0000-0000-00003C4C0000}"/>
    <cellStyle name="Output 12 67" xfId="6095" xr:uid="{00000000-0005-0000-0000-00003D4C0000}"/>
    <cellStyle name="Output 12 67 2" xfId="18847" xr:uid="{00000000-0005-0000-0000-00003E4C0000}"/>
    <cellStyle name="Output 12 68" xfId="13194" xr:uid="{00000000-0005-0000-0000-00003F4C0000}"/>
    <cellStyle name="Output 12 69" xfId="13648" xr:uid="{00000000-0005-0000-0000-0000404C0000}"/>
    <cellStyle name="Output 12 7" xfId="10368" xr:uid="{00000000-0005-0000-0000-0000414C0000}"/>
    <cellStyle name="Output 12 7 2" xfId="22521" xr:uid="{00000000-0005-0000-0000-0000424C0000}"/>
    <cellStyle name="Output 12 70" xfId="14253" xr:uid="{00000000-0005-0000-0000-0000434C0000}"/>
    <cellStyle name="Output 12 8" xfId="10369" xr:uid="{00000000-0005-0000-0000-0000444C0000}"/>
    <cellStyle name="Output 12 8 2" xfId="22522" xr:uid="{00000000-0005-0000-0000-0000454C0000}"/>
    <cellStyle name="Output 12 9" xfId="10370" xr:uid="{00000000-0005-0000-0000-0000464C0000}"/>
    <cellStyle name="Output 12 9 2" xfId="22523" xr:uid="{00000000-0005-0000-0000-0000474C0000}"/>
    <cellStyle name="Output 13" xfId="5172" xr:uid="{00000000-0005-0000-0000-0000484C0000}"/>
    <cellStyle name="Output 13 10" xfId="10371" xr:uid="{00000000-0005-0000-0000-0000494C0000}"/>
    <cellStyle name="Output 13 10 2" xfId="22524" xr:uid="{00000000-0005-0000-0000-00004A4C0000}"/>
    <cellStyle name="Output 13 11" xfId="10372" xr:uid="{00000000-0005-0000-0000-00004B4C0000}"/>
    <cellStyle name="Output 13 11 2" xfId="22525" xr:uid="{00000000-0005-0000-0000-00004C4C0000}"/>
    <cellStyle name="Output 13 12" xfId="10373" xr:uid="{00000000-0005-0000-0000-00004D4C0000}"/>
    <cellStyle name="Output 13 12 2" xfId="22526" xr:uid="{00000000-0005-0000-0000-00004E4C0000}"/>
    <cellStyle name="Output 13 13" xfId="10374" xr:uid="{00000000-0005-0000-0000-00004F4C0000}"/>
    <cellStyle name="Output 13 13 2" xfId="22527" xr:uid="{00000000-0005-0000-0000-0000504C0000}"/>
    <cellStyle name="Output 13 14" xfId="10375" xr:uid="{00000000-0005-0000-0000-0000514C0000}"/>
    <cellStyle name="Output 13 14 2" xfId="22528" xr:uid="{00000000-0005-0000-0000-0000524C0000}"/>
    <cellStyle name="Output 13 15" xfId="10376" xr:uid="{00000000-0005-0000-0000-0000534C0000}"/>
    <cellStyle name="Output 13 15 2" xfId="22529" xr:uid="{00000000-0005-0000-0000-0000544C0000}"/>
    <cellStyle name="Output 13 16" xfId="10377" xr:uid="{00000000-0005-0000-0000-0000554C0000}"/>
    <cellStyle name="Output 13 16 2" xfId="22530" xr:uid="{00000000-0005-0000-0000-0000564C0000}"/>
    <cellStyle name="Output 13 17" xfId="10378" xr:uid="{00000000-0005-0000-0000-0000574C0000}"/>
    <cellStyle name="Output 13 17 2" xfId="22531" xr:uid="{00000000-0005-0000-0000-0000584C0000}"/>
    <cellStyle name="Output 13 18" xfId="10379" xr:uid="{00000000-0005-0000-0000-0000594C0000}"/>
    <cellStyle name="Output 13 18 2" xfId="22532" xr:uid="{00000000-0005-0000-0000-00005A4C0000}"/>
    <cellStyle name="Output 13 19" xfId="10380" xr:uid="{00000000-0005-0000-0000-00005B4C0000}"/>
    <cellStyle name="Output 13 19 2" xfId="22533" xr:uid="{00000000-0005-0000-0000-00005C4C0000}"/>
    <cellStyle name="Output 13 2" xfId="5173" xr:uid="{00000000-0005-0000-0000-00005D4C0000}"/>
    <cellStyle name="Output 13 2 2" xfId="10381" xr:uid="{00000000-0005-0000-0000-00005E4C0000}"/>
    <cellStyle name="Output 13 2 2 2" xfId="22534" xr:uid="{00000000-0005-0000-0000-00005F4C0000}"/>
    <cellStyle name="Output 13 2 3" xfId="13197" xr:uid="{00000000-0005-0000-0000-0000604C0000}"/>
    <cellStyle name="Output 13 20" xfId="10382" xr:uid="{00000000-0005-0000-0000-0000614C0000}"/>
    <cellStyle name="Output 13 20 2" xfId="22535" xr:uid="{00000000-0005-0000-0000-0000624C0000}"/>
    <cellStyle name="Output 13 21" xfId="10383" xr:uid="{00000000-0005-0000-0000-0000634C0000}"/>
    <cellStyle name="Output 13 21 2" xfId="22536" xr:uid="{00000000-0005-0000-0000-0000644C0000}"/>
    <cellStyle name="Output 13 22" xfId="10384" xr:uid="{00000000-0005-0000-0000-0000654C0000}"/>
    <cellStyle name="Output 13 22 2" xfId="22537" xr:uid="{00000000-0005-0000-0000-0000664C0000}"/>
    <cellStyle name="Output 13 23" xfId="10385" xr:uid="{00000000-0005-0000-0000-0000674C0000}"/>
    <cellStyle name="Output 13 23 2" xfId="22538" xr:uid="{00000000-0005-0000-0000-0000684C0000}"/>
    <cellStyle name="Output 13 24" xfId="10386" xr:uid="{00000000-0005-0000-0000-0000694C0000}"/>
    <cellStyle name="Output 13 24 2" xfId="22539" xr:uid="{00000000-0005-0000-0000-00006A4C0000}"/>
    <cellStyle name="Output 13 25" xfId="10387" xr:uid="{00000000-0005-0000-0000-00006B4C0000}"/>
    <cellStyle name="Output 13 25 2" xfId="22540" xr:uid="{00000000-0005-0000-0000-00006C4C0000}"/>
    <cellStyle name="Output 13 26" xfId="10388" xr:uid="{00000000-0005-0000-0000-00006D4C0000}"/>
    <cellStyle name="Output 13 26 2" xfId="22541" xr:uid="{00000000-0005-0000-0000-00006E4C0000}"/>
    <cellStyle name="Output 13 27" xfId="10389" xr:uid="{00000000-0005-0000-0000-00006F4C0000}"/>
    <cellStyle name="Output 13 27 2" xfId="22542" xr:uid="{00000000-0005-0000-0000-0000704C0000}"/>
    <cellStyle name="Output 13 28" xfId="10390" xr:uid="{00000000-0005-0000-0000-0000714C0000}"/>
    <cellStyle name="Output 13 28 2" xfId="22543" xr:uid="{00000000-0005-0000-0000-0000724C0000}"/>
    <cellStyle name="Output 13 29" xfId="10391" xr:uid="{00000000-0005-0000-0000-0000734C0000}"/>
    <cellStyle name="Output 13 29 2" xfId="22544" xr:uid="{00000000-0005-0000-0000-0000744C0000}"/>
    <cellStyle name="Output 13 3" xfId="5174" xr:uid="{00000000-0005-0000-0000-0000754C0000}"/>
    <cellStyle name="Output 13 3 2" xfId="10392" xr:uid="{00000000-0005-0000-0000-0000764C0000}"/>
    <cellStyle name="Output 13 3 2 2" xfId="22545" xr:uid="{00000000-0005-0000-0000-0000774C0000}"/>
    <cellStyle name="Output 13 30" xfId="10393" xr:uid="{00000000-0005-0000-0000-0000784C0000}"/>
    <cellStyle name="Output 13 30 2" xfId="22546" xr:uid="{00000000-0005-0000-0000-0000794C0000}"/>
    <cellStyle name="Output 13 31" xfId="10394" xr:uid="{00000000-0005-0000-0000-00007A4C0000}"/>
    <cellStyle name="Output 13 31 2" xfId="22547" xr:uid="{00000000-0005-0000-0000-00007B4C0000}"/>
    <cellStyle name="Output 13 32" xfId="10395" xr:uid="{00000000-0005-0000-0000-00007C4C0000}"/>
    <cellStyle name="Output 13 32 2" xfId="22548" xr:uid="{00000000-0005-0000-0000-00007D4C0000}"/>
    <cellStyle name="Output 13 33" xfId="10396" xr:uid="{00000000-0005-0000-0000-00007E4C0000}"/>
    <cellStyle name="Output 13 33 2" xfId="22549" xr:uid="{00000000-0005-0000-0000-00007F4C0000}"/>
    <cellStyle name="Output 13 34" xfId="10397" xr:uid="{00000000-0005-0000-0000-0000804C0000}"/>
    <cellStyle name="Output 13 34 2" xfId="22550" xr:uid="{00000000-0005-0000-0000-0000814C0000}"/>
    <cellStyle name="Output 13 35" xfId="10398" xr:uid="{00000000-0005-0000-0000-0000824C0000}"/>
    <cellStyle name="Output 13 35 2" xfId="22551" xr:uid="{00000000-0005-0000-0000-0000834C0000}"/>
    <cellStyle name="Output 13 36" xfId="10399" xr:uid="{00000000-0005-0000-0000-0000844C0000}"/>
    <cellStyle name="Output 13 36 2" xfId="22552" xr:uid="{00000000-0005-0000-0000-0000854C0000}"/>
    <cellStyle name="Output 13 37" xfId="10400" xr:uid="{00000000-0005-0000-0000-0000864C0000}"/>
    <cellStyle name="Output 13 37 2" xfId="22553" xr:uid="{00000000-0005-0000-0000-0000874C0000}"/>
    <cellStyle name="Output 13 38" xfId="10401" xr:uid="{00000000-0005-0000-0000-0000884C0000}"/>
    <cellStyle name="Output 13 38 2" xfId="22554" xr:uid="{00000000-0005-0000-0000-0000894C0000}"/>
    <cellStyle name="Output 13 39" xfId="10402" xr:uid="{00000000-0005-0000-0000-00008A4C0000}"/>
    <cellStyle name="Output 13 39 2" xfId="22555" xr:uid="{00000000-0005-0000-0000-00008B4C0000}"/>
    <cellStyle name="Output 13 4" xfId="5175" xr:uid="{00000000-0005-0000-0000-00008C4C0000}"/>
    <cellStyle name="Output 13 4 2" xfId="10403" xr:uid="{00000000-0005-0000-0000-00008D4C0000}"/>
    <cellStyle name="Output 13 4 2 2" xfId="22556" xr:uid="{00000000-0005-0000-0000-00008E4C0000}"/>
    <cellStyle name="Output 13 40" xfId="10404" xr:uid="{00000000-0005-0000-0000-00008F4C0000}"/>
    <cellStyle name="Output 13 40 2" xfId="22557" xr:uid="{00000000-0005-0000-0000-0000904C0000}"/>
    <cellStyle name="Output 13 41" xfId="10405" xr:uid="{00000000-0005-0000-0000-0000914C0000}"/>
    <cellStyle name="Output 13 41 2" xfId="22558" xr:uid="{00000000-0005-0000-0000-0000924C0000}"/>
    <cellStyle name="Output 13 42" xfId="10406" xr:uid="{00000000-0005-0000-0000-0000934C0000}"/>
    <cellStyle name="Output 13 42 2" xfId="22559" xr:uid="{00000000-0005-0000-0000-0000944C0000}"/>
    <cellStyle name="Output 13 43" xfId="10407" xr:uid="{00000000-0005-0000-0000-0000954C0000}"/>
    <cellStyle name="Output 13 43 2" xfId="22560" xr:uid="{00000000-0005-0000-0000-0000964C0000}"/>
    <cellStyle name="Output 13 44" xfId="10408" xr:uid="{00000000-0005-0000-0000-0000974C0000}"/>
    <cellStyle name="Output 13 44 2" xfId="22561" xr:uid="{00000000-0005-0000-0000-0000984C0000}"/>
    <cellStyle name="Output 13 45" xfId="10409" xr:uid="{00000000-0005-0000-0000-0000994C0000}"/>
    <cellStyle name="Output 13 45 2" xfId="22562" xr:uid="{00000000-0005-0000-0000-00009A4C0000}"/>
    <cellStyle name="Output 13 46" xfId="10410" xr:uid="{00000000-0005-0000-0000-00009B4C0000}"/>
    <cellStyle name="Output 13 46 2" xfId="22563" xr:uid="{00000000-0005-0000-0000-00009C4C0000}"/>
    <cellStyle name="Output 13 47" xfId="10411" xr:uid="{00000000-0005-0000-0000-00009D4C0000}"/>
    <cellStyle name="Output 13 47 2" xfId="22564" xr:uid="{00000000-0005-0000-0000-00009E4C0000}"/>
    <cellStyle name="Output 13 48" xfId="10412" xr:uid="{00000000-0005-0000-0000-00009F4C0000}"/>
    <cellStyle name="Output 13 48 2" xfId="22565" xr:uid="{00000000-0005-0000-0000-0000A04C0000}"/>
    <cellStyle name="Output 13 49" xfId="10413" xr:uid="{00000000-0005-0000-0000-0000A14C0000}"/>
    <cellStyle name="Output 13 49 2" xfId="22566" xr:uid="{00000000-0005-0000-0000-0000A24C0000}"/>
    <cellStyle name="Output 13 5" xfId="5176" xr:uid="{00000000-0005-0000-0000-0000A34C0000}"/>
    <cellStyle name="Output 13 5 2" xfId="10414" xr:uid="{00000000-0005-0000-0000-0000A44C0000}"/>
    <cellStyle name="Output 13 5 2 2" xfId="22567" xr:uid="{00000000-0005-0000-0000-0000A54C0000}"/>
    <cellStyle name="Output 13 50" xfId="10415" xr:uid="{00000000-0005-0000-0000-0000A64C0000}"/>
    <cellStyle name="Output 13 50 2" xfId="22568" xr:uid="{00000000-0005-0000-0000-0000A74C0000}"/>
    <cellStyle name="Output 13 51" xfId="10416" xr:uid="{00000000-0005-0000-0000-0000A84C0000}"/>
    <cellStyle name="Output 13 51 2" xfId="22569" xr:uid="{00000000-0005-0000-0000-0000A94C0000}"/>
    <cellStyle name="Output 13 52" xfId="10417" xr:uid="{00000000-0005-0000-0000-0000AA4C0000}"/>
    <cellStyle name="Output 13 52 2" xfId="22570" xr:uid="{00000000-0005-0000-0000-0000AB4C0000}"/>
    <cellStyle name="Output 13 53" xfId="10418" xr:uid="{00000000-0005-0000-0000-0000AC4C0000}"/>
    <cellStyle name="Output 13 53 2" xfId="22571" xr:uid="{00000000-0005-0000-0000-0000AD4C0000}"/>
    <cellStyle name="Output 13 54" xfId="10419" xr:uid="{00000000-0005-0000-0000-0000AE4C0000}"/>
    <cellStyle name="Output 13 54 2" xfId="22572" xr:uid="{00000000-0005-0000-0000-0000AF4C0000}"/>
    <cellStyle name="Output 13 55" xfId="10420" xr:uid="{00000000-0005-0000-0000-0000B04C0000}"/>
    <cellStyle name="Output 13 55 2" xfId="22573" xr:uid="{00000000-0005-0000-0000-0000B14C0000}"/>
    <cellStyle name="Output 13 56" xfId="10421" xr:uid="{00000000-0005-0000-0000-0000B24C0000}"/>
    <cellStyle name="Output 13 56 2" xfId="22574" xr:uid="{00000000-0005-0000-0000-0000B34C0000}"/>
    <cellStyle name="Output 13 57" xfId="10422" xr:uid="{00000000-0005-0000-0000-0000B44C0000}"/>
    <cellStyle name="Output 13 57 2" xfId="22575" xr:uid="{00000000-0005-0000-0000-0000B54C0000}"/>
    <cellStyle name="Output 13 58" xfId="10423" xr:uid="{00000000-0005-0000-0000-0000B64C0000}"/>
    <cellStyle name="Output 13 58 2" xfId="22576" xr:uid="{00000000-0005-0000-0000-0000B74C0000}"/>
    <cellStyle name="Output 13 59" xfId="10424" xr:uid="{00000000-0005-0000-0000-0000B84C0000}"/>
    <cellStyle name="Output 13 59 2" xfId="22577" xr:uid="{00000000-0005-0000-0000-0000B94C0000}"/>
    <cellStyle name="Output 13 6" xfId="10425" xr:uid="{00000000-0005-0000-0000-0000BA4C0000}"/>
    <cellStyle name="Output 13 6 2" xfId="14256" xr:uid="{00000000-0005-0000-0000-0000BB4C0000}"/>
    <cellStyle name="Output 13 6 3" xfId="22578" xr:uid="{00000000-0005-0000-0000-0000BC4C0000}"/>
    <cellStyle name="Output 13 60" xfId="10426" xr:uid="{00000000-0005-0000-0000-0000BD4C0000}"/>
    <cellStyle name="Output 13 60 2" xfId="22579" xr:uid="{00000000-0005-0000-0000-0000BE4C0000}"/>
    <cellStyle name="Output 13 61" xfId="10427" xr:uid="{00000000-0005-0000-0000-0000BF4C0000}"/>
    <cellStyle name="Output 13 61 2" xfId="22580" xr:uid="{00000000-0005-0000-0000-0000C04C0000}"/>
    <cellStyle name="Output 13 62" xfId="10428" xr:uid="{00000000-0005-0000-0000-0000C14C0000}"/>
    <cellStyle name="Output 13 62 2" xfId="22581" xr:uid="{00000000-0005-0000-0000-0000C24C0000}"/>
    <cellStyle name="Output 13 63" xfId="10429" xr:uid="{00000000-0005-0000-0000-0000C34C0000}"/>
    <cellStyle name="Output 13 63 2" xfId="22582" xr:uid="{00000000-0005-0000-0000-0000C44C0000}"/>
    <cellStyle name="Output 13 64" xfId="10430" xr:uid="{00000000-0005-0000-0000-0000C54C0000}"/>
    <cellStyle name="Output 13 64 2" xfId="22583" xr:uid="{00000000-0005-0000-0000-0000C64C0000}"/>
    <cellStyle name="Output 13 65" xfId="10431" xr:uid="{00000000-0005-0000-0000-0000C74C0000}"/>
    <cellStyle name="Output 13 65 2" xfId="22584" xr:uid="{00000000-0005-0000-0000-0000C84C0000}"/>
    <cellStyle name="Output 13 66" xfId="10432" xr:uid="{00000000-0005-0000-0000-0000C94C0000}"/>
    <cellStyle name="Output 13 66 2" xfId="22585" xr:uid="{00000000-0005-0000-0000-0000CA4C0000}"/>
    <cellStyle name="Output 13 67" xfId="6096" xr:uid="{00000000-0005-0000-0000-0000CB4C0000}"/>
    <cellStyle name="Output 13 67 2" xfId="18848" xr:uid="{00000000-0005-0000-0000-0000CC4C0000}"/>
    <cellStyle name="Output 13 68" xfId="13196" xr:uid="{00000000-0005-0000-0000-0000CD4C0000}"/>
    <cellStyle name="Output 13 69" xfId="13649" xr:uid="{00000000-0005-0000-0000-0000CE4C0000}"/>
    <cellStyle name="Output 13 7" xfId="10433" xr:uid="{00000000-0005-0000-0000-0000CF4C0000}"/>
    <cellStyle name="Output 13 7 2" xfId="22586" xr:uid="{00000000-0005-0000-0000-0000D04C0000}"/>
    <cellStyle name="Output 13 70" xfId="14255" xr:uid="{00000000-0005-0000-0000-0000D14C0000}"/>
    <cellStyle name="Output 13 8" xfId="10434" xr:uid="{00000000-0005-0000-0000-0000D24C0000}"/>
    <cellStyle name="Output 13 8 2" xfId="22587" xr:uid="{00000000-0005-0000-0000-0000D34C0000}"/>
    <cellStyle name="Output 13 9" xfId="10435" xr:uid="{00000000-0005-0000-0000-0000D44C0000}"/>
    <cellStyle name="Output 13 9 2" xfId="22588" xr:uid="{00000000-0005-0000-0000-0000D54C0000}"/>
    <cellStyle name="Output 14" xfId="5177" xr:uid="{00000000-0005-0000-0000-0000D64C0000}"/>
    <cellStyle name="Output 14 10" xfId="10436" xr:uid="{00000000-0005-0000-0000-0000D74C0000}"/>
    <cellStyle name="Output 14 10 2" xfId="22589" xr:uid="{00000000-0005-0000-0000-0000D84C0000}"/>
    <cellStyle name="Output 14 11" xfId="10437" xr:uid="{00000000-0005-0000-0000-0000D94C0000}"/>
    <cellStyle name="Output 14 11 2" xfId="22590" xr:uid="{00000000-0005-0000-0000-0000DA4C0000}"/>
    <cellStyle name="Output 14 12" xfId="10438" xr:uid="{00000000-0005-0000-0000-0000DB4C0000}"/>
    <cellStyle name="Output 14 12 2" xfId="22591" xr:uid="{00000000-0005-0000-0000-0000DC4C0000}"/>
    <cellStyle name="Output 14 13" xfId="10439" xr:uid="{00000000-0005-0000-0000-0000DD4C0000}"/>
    <cellStyle name="Output 14 13 2" xfId="22592" xr:uid="{00000000-0005-0000-0000-0000DE4C0000}"/>
    <cellStyle name="Output 14 14" xfId="10440" xr:uid="{00000000-0005-0000-0000-0000DF4C0000}"/>
    <cellStyle name="Output 14 14 2" xfId="22593" xr:uid="{00000000-0005-0000-0000-0000E04C0000}"/>
    <cellStyle name="Output 14 15" xfId="10441" xr:uid="{00000000-0005-0000-0000-0000E14C0000}"/>
    <cellStyle name="Output 14 15 2" xfId="22594" xr:uid="{00000000-0005-0000-0000-0000E24C0000}"/>
    <cellStyle name="Output 14 16" xfId="10442" xr:uid="{00000000-0005-0000-0000-0000E34C0000}"/>
    <cellStyle name="Output 14 16 2" xfId="22595" xr:uid="{00000000-0005-0000-0000-0000E44C0000}"/>
    <cellStyle name="Output 14 17" xfId="10443" xr:uid="{00000000-0005-0000-0000-0000E54C0000}"/>
    <cellStyle name="Output 14 17 2" xfId="22596" xr:uid="{00000000-0005-0000-0000-0000E64C0000}"/>
    <cellStyle name="Output 14 18" xfId="10444" xr:uid="{00000000-0005-0000-0000-0000E74C0000}"/>
    <cellStyle name="Output 14 18 2" xfId="22597" xr:uid="{00000000-0005-0000-0000-0000E84C0000}"/>
    <cellStyle name="Output 14 19" xfId="10445" xr:uid="{00000000-0005-0000-0000-0000E94C0000}"/>
    <cellStyle name="Output 14 19 2" xfId="22598" xr:uid="{00000000-0005-0000-0000-0000EA4C0000}"/>
    <cellStyle name="Output 14 2" xfId="5178" xr:uid="{00000000-0005-0000-0000-0000EB4C0000}"/>
    <cellStyle name="Output 14 2 2" xfId="10446" xr:uid="{00000000-0005-0000-0000-0000EC4C0000}"/>
    <cellStyle name="Output 14 2 2 2" xfId="22599" xr:uid="{00000000-0005-0000-0000-0000ED4C0000}"/>
    <cellStyle name="Output 14 2 3" xfId="13199" xr:uid="{00000000-0005-0000-0000-0000EE4C0000}"/>
    <cellStyle name="Output 14 20" xfId="10447" xr:uid="{00000000-0005-0000-0000-0000EF4C0000}"/>
    <cellStyle name="Output 14 20 2" xfId="22600" xr:uid="{00000000-0005-0000-0000-0000F04C0000}"/>
    <cellStyle name="Output 14 21" xfId="10448" xr:uid="{00000000-0005-0000-0000-0000F14C0000}"/>
    <cellStyle name="Output 14 21 2" xfId="22601" xr:uid="{00000000-0005-0000-0000-0000F24C0000}"/>
    <cellStyle name="Output 14 22" xfId="10449" xr:uid="{00000000-0005-0000-0000-0000F34C0000}"/>
    <cellStyle name="Output 14 22 2" xfId="22602" xr:uid="{00000000-0005-0000-0000-0000F44C0000}"/>
    <cellStyle name="Output 14 23" xfId="10450" xr:uid="{00000000-0005-0000-0000-0000F54C0000}"/>
    <cellStyle name="Output 14 23 2" xfId="22603" xr:uid="{00000000-0005-0000-0000-0000F64C0000}"/>
    <cellStyle name="Output 14 24" xfId="10451" xr:uid="{00000000-0005-0000-0000-0000F74C0000}"/>
    <cellStyle name="Output 14 24 2" xfId="22604" xr:uid="{00000000-0005-0000-0000-0000F84C0000}"/>
    <cellStyle name="Output 14 25" xfId="10452" xr:uid="{00000000-0005-0000-0000-0000F94C0000}"/>
    <cellStyle name="Output 14 25 2" xfId="22605" xr:uid="{00000000-0005-0000-0000-0000FA4C0000}"/>
    <cellStyle name="Output 14 26" xfId="10453" xr:uid="{00000000-0005-0000-0000-0000FB4C0000}"/>
    <cellStyle name="Output 14 26 2" xfId="22606" xr:uid="{00000000-0005-0000-0000-0000FC4C0000}"/>
    <cellStyle name="Output 14 27" xfId="10454" xr:uid="{00000000-0005-0000-0000-0000FD4C0000}"/>
    <cellStyle name="Output 14 27 2" xfId="22607" xr:uid="{00000000-0005-0000-0000-0000FE4C0000}"/>
    <cellStyle name="Output 14 28" xfId="10455" xr:uid="{00000000-0005-0000-0000-0000FF4C0000}"/>
    <cellStyle name="Output 14 28 2" xfId="22608" xr:uid="{00000000-0005-0000-0000-0000004D0000}"/>
    <cellStyle name="Output 14 29" xfId="10456" xr:uid="{00000000-0005-0000-0000-0000014D0000}"/>
    <cellStyle name="Output 14 29 2" xfId="22609" xr:uid="{00000000-0005-0000-0000-0000024D0000}"/>
    <cellStyle name="Output 14 3" xfId="5179" xr:uid="{00000000-0005-0000-0000-0000034D0000}"/>
    <cellStyle name="Output 14 3 2" xfId="10457" xr:uid="{00000000-0005-0000-0000-0000044D0000}"/>
    <cellStyle name="Output 14 3 2 2" xfId="22610" xr:uid="{00000000-0005-0000-0000-0000054D0000}"/>
    <cellStyle name="Output 14 30" xfId="10458" xr:uid="{00000000-0005-0000-0000-0000064D0000}"/>
    <cellStyle name="Output 14 30 2" xfId="22611" xr:uid="{00000000-0005-0000-0000-0000074D0000}"/>
    <cellStyle name="Output 14 31" xfId="10459" xr:uid="{00000000-0005-0000-0000-0000084D0000}"/>
    <cellStyle name="Output 14 31 2" xfId="22612" xr:uid="{00000000-0005-0000-0000-0000094D0000}"/>
    <cellStyle name="Output 14 32" xfId="10460" xr:uid="{00000000-0005-0000-0000-00000A4D0000}"/>
    <cellStyle name="Output 14 32 2" xfId="22613" xr:uid="{00000000-0005-0000-0000-00000B4D0000}"/>
    <cellStyle name="Output 14 33" xfId="10461" xr:uid="{00000000-0005-0000-0000-00000C4D0000}"/>
    <cellStyle name="Output 14 33 2" xfId="22614" xr:uid="{00000000-0005-0000-0000-00000D4D0000}"/>
    <cellStyle name="Output 14 34" xfId="10462" xr:uid="{00000000-0005-0000-0000-00000E4D0000}"/>
    <cellStyle name="Output 14 34 2" xfId="22615" xr:uid="{00000000-0005-0000-0000-00000F4D0000}"/>
    <cellStyle name="Output 14 35" xfId="10463" xr:uid="{00000000-0005-0000-0000-0000104D0000}"/>
    <cellStyle name="Output 14 35 2" xfId="22616" xr:uid="{00000000-0005-0000-0000-0000114D0000}"/>
    <cellStyle name="Output 14 36" xfId="10464" xr:uid="{00000000-0005-0000-0000-0000124D0000}"/>
    <cellStyle name="Output 14 36 2" xfId="22617" xr:uid="{00000000-0005-0000-0000-0000134D0000}"/>
    <cellStyle name="Output 14 37" xfId="10465" xr:uid="{00000000-0005-0000-0000-0000144D0000}"/>
    <cellStyle name="Output 14 37 2" xfId="22618" xr:uid="{00000000-0005-0000-0000-0000154D0000}"/>
    <cellStyle name="Output 14 38" xfId="10466" xr:uid="{00000000-0005-0000-0000-0000164D0000}"/>
    <cellStyle name="Output 14 38 2" xfId="22619" xr:uid="{00000000-0005-0000-0000-0000174D0000}"/>
    <cellStyle name="Output 14 39" xfId="10467" xr:uid="{00000000-0005-0000-0000-0000184D0000}"/>
    <cellStyle name="Output 14 39 2" xfId="22620" xr:uid="{00000000-0005-0000-0000-0000194D0000}"/>
    <cellStyle name="Output 14 4" xfId="5180" xr:uid="{00000000-0005-0000-0000-00001A4D0000}"/>
    <cellStyle name="Output 14 4 2" xfId="10468" xr:uid="{00000000-0005-0000-0000-00001B4D0000}"/>
    <cellStyle name="Output 14 4 2 2" xfId="22621" xr:uid="{00000000-0005-0000-0000-00001C4D0000}"/>
    <cellStyle name="Output 14 40" xfId="10469" xr:uid="{00000000-0005-0000-0000-00001D4D0000}"/>
    <cellStyle name="Output 14 40 2" xfId="22622" xr:uid="{00000000-0005-0000-0000-00001E4D0000}"/>
    <cellStyle name="Output 14 41" xfId="10470" xr:uid="{00000000-0005-0000-0000-00001F4D0000}"/>
    <cellStyle name="Output 14 41 2" xfId="22623" xr:uid="{00000000-0005-0000-0000-0000204D0000}"/>
    <cellStyle name="Output 14 42" xfId="10471" xr:uid="{00000000-0005-0000-0000-0000214D0000}"/>
    <cellStyle name="Output 14 42 2" xfId="22624" xr:uid="{00000000-0005-0000-0000-0000224D0000}"/>
    <cellStyle name="Output 14 43" xfId="10472" xr:uid="{00000000-0005-0000-0000-0000234D0000}"/>
    <cellStyle name="Output 14 43 2" xfId="22625" xr:uid="{00000000-0005-0000-0000-0000244D0000}"/>
    <cellStyle name="Output 14 44" xfId="10473" xr:uid="{00000000-0005-0000-0000-0000254D0000}"/>
    <cellStyle name="Output 14 44 2" xfId="22626" xr:uid="{00000000-0005-0000-0000-0000264D0000}"/>
    <cellStyle name="Output 14 45" xfId="10474" xr:uid="{00000000-0005-0000-0000-0000274D0000}"/>
    <cellStyle name="Output 14 45 2" xfId="22627" xr:uid="{00000000-0005-0000-0000-0000284D0000}"/>
    <cellStyle name="Output 14 46" xfId="10475" xr:uid="{00000000-0005-0000-0000-0000294D0000}"/>
    <cellStyle name="Output 14 46 2" xfId="22628" xr:uid="{00000000-0005-0000-0000-00002A4D0000}"/>
    <cellStyle name="Output 14 47" xfId="10476" xr:uid="{00000000-0005-0000-0000-00002B4D0000}"/>
    <cellStyle name="Output 14 47 2" xfId="22629" xr:uid="{00000000-0005-0000-0000-00002C4D0000}"/>
    <cellStyle name="Output 14 48" xfId="10477" xr:uid="{00000000-0005-0000-0000-00002D4D0000}"/>
    <cellStyle name="Output 14 48 2" xfId="22630" xr:uid="{00000000-0005-0000-0000-00002E4D0000}"/>
    <cellStyle name="Output 14 49" xfId="10478" xr:uid="{00000000-0005-0000-0000-00002F4D0000}"/>
    <cellStyle name="Output 14 49 2" xfId="22631" xr:uid="{00000000-0005-0000-0000-0000304D0000}"/>
    <cellStyle name="Output 14 5" xfId="5181" xr:uid="{00000000-0005-0000-0000-0000314D0000}"/>
    <cellStyle name="Output 14 5 2" xfId="10479" xr:uid="{00000000-0005-0000-0000-0000324D0000}"/>
    <cellStyle name="Output 14 5 2 2" xfId="22632" xr:uid="{00000000-0005-0000-0000-0000334D0000}"/>
    <cellStyle name="Output 14 50" xfId="10480" xr:uid="{00000000-0005-0000-0000-0000344D0000}"/>
    <cellStyle name="Output 14 50 2" xfId="22633" xr:uid="{00000000-0005-0000-0000-0000354D0000}"/>
    <cellStyle name="Output 14 51" xfId="10481" xr:uid="{00000000-0005-0000-0000-0000364D0000}"/>
    <cellStyle name="Output 14 51 2" xfId="22634" xr:uid="{00000000-0005-0000-0000-0000374D0000}"/>
    <cellStyle name="Output 14 52" xfId="10482" xr:uid="{00000000-0005-0000-0000-0000384D0000}"/>
    <cellStyle name="Output 14 52 2" xfId="22635" xr:uid="{00000000-0005-0000-0000-0000394D0000}"/>
    <cellStyle name="Output 14 53" xfId="10483" xr:uid="{00000000-0005-0000-0000-00003A4D0000}"/>
    <cellStyle name="Output 14 53 2" xfId="22636" xr:uid="{00000000-0005-0000-0000-00003B4D0000}"/>
    <cellStyle name="Output 14 54" xfId="10484" xr:uid="{00000000-0005-0000-0000-00003C4D0000}"/>
    <cellStyle name="Output 14 54 2" xfId="22637" xr:uid="{00000000-0005-0000-0000-00003D4D0000}"/>
    <cellStyle name="Output 14 55" xfId="10485" xr:uid="{00000000-0005-0000-0000-00003E4D0000}"/>
    <cellStyle name="Output 14 55 2" xfId="22638" xr:uid="{00000000-0005-0000-0000-00003F4D0000}"/>
    <cellStyle name="Output 14 56" xfId="10486" xr:uid="{00000000-0005-0000-0000-0000404D0000}"/>
    <cellStyle name="Output 14 56 2" xfId="22639" xr:uid="{00000000-0005-0000-0000-0000414D0000}"/>
    <cellStyle name="Output 14 57" xfId="10487" xr:uid="{00000000-0005-0000-0000-0000424D0000}"/>
    <cellStyle name="Output 14 57 2" xfId="22640" xr:uid="{00000000-0005-0000-0000-0000434D0000}"/>
    <cellStyle name="Output 14 58" xfId="10488" xr:uid="{00000000-0005-0000-0000-0000444D0000}"/>
    <cellStyle name="Output 14 58 2" xfId="22641" xr:uid="{00000000-0005-0000-0000-0000454D0000}"/>
    <cellStyle name="Output 14 59" xfId="10489" xr:uid="{00000000-0005-0000-0000-0000464D0000}"/>
    <cellStyle name="Output 14 59 2" xfId="22642" xr:uid="{00000000-0005-0000-0000-0000474D0000}"/>
    <cellStyle name="Output 14 6" xfId="10490" xr:uid="{00000000-0005-0000-0000-0000484D0000}"/>
    <cellStyle name="Output 14 6 2" xfId="14258" xr:uid="{00000000-0005-0000-0000-0000494D0000}"/>
    <cellStyle name="Output 14 6 3" xfId="22643" xr:uid="{00000000-0005-0000-0000-00004A4D0000}"/>
    <cellStyle name="Output 14 60" xfId="10491" xr:uid="{00000000-0005-0000-0000-00004B4D0000}"/>
    <cellStyle name="Output 14 60 2" xfId="22644" xr:uid="{00000000-0005-0000-0000-00004C4D0000}"/>
    <cellStyle name="Output 14 61" xfId="10492" xr:uid="{00000000-0005-0000-0000-00004D4D0000}"/>
    <cellStyle name="Output 14 61 2" xfId="22645" xr:uid="{00000000-0005-0000-0000-00004E4D0000}"/>
    <cellStyle name="Output 14 62" xfId="10493" xr:uid="{00000000-0005-0000-0000-00004F4D0000}"/>
    <cellStyle name="Output 14 62 2" xfId="22646" xr:uid="{00000000-0005-0000-0000-0000504D0000}"/>
    <cellStyle name="Output 14 63" xfId="10494" xr:uid="{00000000-0005-0000-0000-0000514D0000}"/>
    <cellStyle name="Output 14 63 2" xfId="22647" xr:uid="{00000000-0005-0000-0000-0000524D0000}"/>
    <cellStyle name="Output 14 64" xfId="10495" xr:uid="{00000000-0005-0000-0000-0000534D0000}"/>
    <cellStyle name="Output 14 64 2" xfId="22648" xr:uid="{00000000-0005-0000-0000-0000544D0000}"/>
    <cellStyle name="Output 14 65" xfId="10496" xr:uid="{00000000-0005-0000-0000-0000554D0000}"/>
    <cellStyle name="Output 14 65 2" xfId="22649" xr:uid="{00000000-0005-0000-0000-0000564D0000}"/>
    <cellStyle name="Output 14 66" xfId="10497" xr:uid="{00000000-0005-0000-0000-0000574D0000}"/>
    <cellStyle name="Output 14 66 2" xfId="22650" xr:uid="{00000000-0005-0000-0000-0000584D0000}"/>
    <cellStyle name="Output 14 67" xfId="6097" xr:uid="{00000000-0005-0000-0000-0000594D0000}"/>
    <cellStyle name="Output 14 67 2" xfId="18849" xr:uid="{00000000-0005-0000-0000-00005A4D0000}"/>
    <cellStyle name="Output 14 68" xfId="13198" xr:uid="{00000000-0005-0000-0000-00005B4D0000}"/>
    <cellStyle name="Output 14 69" xfId="13650" xr:uid="{00000000-0005-0000-0000-00005C4D0000}"/>
    <cellStyle name="Output 14 7" xfId="10498" xr:uid="{00000000-0005-0000-0000-00005D4D0000}"/>
    <cellStyle name="Output 14 7 2" xfId="22651" xr:uid="{00000000-0005-0000-0000-00005E4D0000}"/>
    <cellStyle name="Output 14 70" xfId="14257" xr:uid="{00000000-0005-0000-0000-00005F4D0000}"/>
    <cellStyle name="Output 14 8" xfId="10499" xr:uid="{00000000-0005-0000-0000-0000604D0000}"/>
    <cellStyle name="Output 14 8 2" xfId="22652" xr:uid="{00000000-0005-0000-0000-0000614D0000}"/>
    <cellStyle name="Output 14 9" xfId="10500" xr:uid="{00000000-0005-0000-0000-0000624D0000}"/>
    <cellStyle name="Output 14 9 2" xfId="22653" xr:uid="{00000000-0005-0000-0000-0000634D0000}"/>
    <cellStyle name="Output 15" xfId="5182" xr:uid="{00000000-0005-0000-0000-0000644D0000}"/>
    <cellStyle name="Output 15 10" xfId="10501" xr:uid="{00000000-0005-0000-0000-0000654D0000}"/>
    <cellStyle name="Output 15 10 2" xfId="22654" xr:uid="{00000000-0005-0000-0000-0000664D0000}"/>
    <cellStyle name="Output 15 11" xfId="10502" xr:uid="{00000000-0005-0000-0000-0000674D0000}"/>
    <cellStyle name="Output 15 11 2" xfId="22655" xr:uid="{00000000-0005-0000-0000-0000684D0000}"/>
    <cellStyle name="Output 15 12" xfId="10503" xr:uid="{00000000-0005-0000-0000-0000694D0000}"/>
    <cellStyle name="Output 15 12 2" xfId="22656" xr:uid="{00000000-0005-0000-0000-00006A4D0000}"/>
    <cellStyle name="Output 15 13" xfId="10504" xr:uid="{00000000-0005-0000-0000-00006B4D0000}"/>
    <cellStyle name="Output 15 13 2" xfId="22657" xr:uid="{00000000-0005-0000-0000-00006C4D0000}"/>
    <cellStyle name="Output 15 14" xfId="10505" xr:uid="{00000000-0005-0000-0000-00006D4D0000}"/>
    <cellStyle name="Output 15 14 2" xfId="22658" xr:uid="{00000000-0005-0000-0000-00006E4D0000}"/>
    <cellStyle name="Output 15 15" xfId="10506" xr:uid="{00000000-0005-0000-0000-00006F4D0000}"/>
    <cellStyle name="Output 15 15 2" xfId="22659" xr:uid="{00000000-0005-0000-0000-0000704D0000}"/>
    <cellStyle name="Output 15 16" xfId="10507" xr:uid="{00000000-0005-0000-0000-0000714D0000}"/>
    <cellStyle name="Output 15 16 2" xfId="22660" xr:uid="{00000000-0005-0000-0000-0000724D0000}"/>
    <cellStyle name="Output 15 17" xfId="10508" xr:uid="{00000000-0005-0000-0000-0000734D0000}"/>
    <cellStyle name="Output 15 17 2" xfId="22661" xr:uid="{00000000-0005-0000-0000-0000744D0000}"/>
    <cellStyle name="Output 15 18" xfId="10509" xr:uid="{00000000-0005-0000-0000-0000754D0000}"/>
    <cellStyle name="Output 15 18 2" xfId="22662" xr:uid="{00000000-0005-0000-0000-0000764D0000}"/>
    <cellStyle name="Output 15 19" xfId="10510" xr:uid="{00000000-0005-0000-0000-0000774D0000}"/>
    <cellStyle name="Output 15 19 2" xfId="22663" xr:uid="{00000000-0005-0000-0000-0000784D0000}"/>
    <cellStyle name="Output 15 2" xfId="5183" xr:uid="{00000000-0005-0000-0000-0000794D0000}"/>
    <cellStyle name="Output 15 2 2" xfId="10511" xr:uid="{00000000-0005-0000-0000-00007A4D0000}"/>
    <cellStyle name="Output 15 2 2 2" xfId="22664" xr:uid="{00000000-0005-0000-0000-00007B4D0000}"/>
    <cellStyle name="Output 15 2 3" xfId="13201" xr:uid="{00000000-0005-0000-0000-00007C4D0000}"/>
    <cellStyle name="Output 15 20" xfId="10512" xr:uid="{00000000-0005-0000-0000-00007D4D0000}"/>
    <cellStyle name="Output 15 20 2" xfId="22665" xr:uid="{00000000-0005-0000-0000-00007E4D0000}"/>
    <cellStyle name="Output 15 21" xfId="10513" xr:uid="{00000000-0005-0000-0000-00007F4D0000}"/>
    <cellStyle name="Output 15 21 2" xfId="22666" xr:uid="{00000000-0005-0000-0000-0000804D0000}"/>
    <cellStyle name="Output 15 22" xfId="10514" xr:uid="{00000000-0005-0000-0000-0000814D0000}"/>
    <cellStyle name="Output 15 22 2" xfId="22667" xr:uid="{00000000-0005-0000-0000-0000824D0000}"/>
    <cellStyle name="Output 15 23" xfId="10515" xr:uid="{00000000-0005-0000-0000-0000834D0000}"/>
    <cellStyle name="Output 15 23 2" xfId="22668" xr:uid="{00000000-0005-0000-0000-0000844D0000}"/>
    <cellStyle name="Output 15 24" xfId="10516" xr:uid="{00000000-0005-0000-0000-0000854D0000}"/>
    <cellStyle name="Output 15 24 2" xfId="22669" xr:uid="{00000000-0005-0000-0000-0000864D0000}"/>
    <cellStyle name="Output 15 25" xfId="10517" xr:uid="{00000000-0005-0000-0000-0000874D0000}"/>
    <cellStyle name="Output 15 25 2" xfId="22670" xr:uid="{00000000-0005-0000-0000-0000884D0000}"/>
    <cellStyle name="Output 15 26" xfId="10518" xr:uid="{00000000-0005-0000-0000-0000894D0000}"/>
    <cellStyle name="Output 15 26 2" xfId="22671" xr:uid="{00000000-0005-0000-0000-00008A4D0000}"/>
    <cellStyle name="Output 15 27" xfId="10519" xr:uid="{00000000-0005-0000-0000-00008B4D0000}"/>
    <cellStyle name="Output 15 27 2" xfId="22672" xr:uid="{00000000-0005-0000-0000-00008C4D0000}"/>
    <cellStyle name="Output 15 28" xfId="10520" xr:uid="{00000000-0005-0000-0000-00008D4D0000}"/>
    <cellStyle name="Output 15 28 2" xfId="22673" xr:uid="{00000000-0005-0000-0000-00008E4D0000}"/>
    <cellStyle name="Output 15 29" xfId="10521" xr:uid="{00000000-0005-0000-0000-00008F4D0000}"/>
    <cellStyle name="Output 15 29 2" xfId="22674" xr:uid="{00000000-0005-0000-0000-0000904D0000}"/>
    <cellStyle name="Output 15 3" xfId="5184" xr:uid="{00000000-0005-0000-0000-0000914D0000}"/>
    <cellStyle name="Output 15 3 2" xfId="10522" xr:uid="{00000000-0005-0000-0000-0000924D0000}"/>
    <cellStyle name="Output 15 3 2 2" xfId="22675" xr:uid="{00000000-0005-0000-0000-0000934D0000}"/>
    <cellStyle name="Output 15 30" xfId="10523" xr:uid="{00000000-0005-0000-0000-0000944D0000}"/>
    <cellStyle name="Output 15 30 2" xfId="22676" xr:uid="{00000000-0005-0000-0000-0000954D0000}"/>
    <cellStyle name="Output 15 31" xfId="10524" xr:uid="{00000000-0005-0000-0000-0000964D0000}"/>
    <cellStyle name="Output 15 31 2" xfId="22677" xr:uid="{00000000-0005-0000-0000-0000974D0000}"/>
    <cellStyle name="Output 15 32" xfId="10525" xr:uid="{00000000-0005-0000-0000-0000984D0000}"/>
    <cellStyle name="Output 15 32 2" xfId="22678" xr:uid="{00000000-0005-0000-0000-0000994D0000}"/>
    <cellStyle name="Output 15 33" xfId="10526" xr:uid="{00000000-0005-0000-0000-00009A4D0000}"/>
    <cellStyle name="Output 15 33 2" xfId="22679" xr:uid="{00000000-0005-0000-0000-00009B4D0000}"/>
    <cellStyle name="Output 15 34" xfId="10527" xr:uid="{00000000-0005-0000-0000-00009C4D0000}"/>
    <cellStyle name="Output 15 34 2" xfId="22680" xr:uid="{00000000-0005-0000-0000-00009D4D0000}"/>
    <cellStyle name="Output 15 35" xfId="10528" xr:uid="{00000000-0005-0000-0000-00009E4D0000}"/>
    <cellStyle name="Output 15 35 2" xfId="22681" xr:uid="{00000000-0005-0000-0000-00009F4D0000}"/>
    <cellStyle name="Output 15 36" xfId="10529" xr:uid="{00000000-0005-0000-0000-0000A04D0000}"/>
    <cellStyle name="Output 15 36 2" xfId="22682" xr:uid="{00000000-0005-0000-0000-0000A14D0000}"/>
    <cellStyle name="Output 15 37" xfId="10530" xr:uid="{00000000-0005-0000-0000-0000A24D0000}"/>
    <cellStyle name="Output 15 37 2" xfId="22683" xr:uid="{00000000-0005-0000-0000-0000A34D0000}"/>
    <cellStyle name="Output 15 38" xfId="10531" xr:uid="{00000000-0005-0000-0000-0000A44D0000}"/>
    <cellStyle name="Output 15 38 2" xfId="22684" xr:uid="{00000000-0005-0000-0000-0000A54D0000}"/>
    <cellStyle name="Output 15 39" xfId="10532" xr:uid="{00000000-0005-0000-0000-0000A64D0000}"/>
    <cellStyle name="Output 15 39 2" xfId="22685" xr:uid="{00000000-0005-0000-0000-0000A74D0000}"/>
    <cellStyle name="Output 15 4" xfId="5185" xr:uid="{00000000-0005-0000-0000-0000A84D0000}"/>
    <cellStyle name="Output 15 4 2" xfId="10533" xr:uid="{00000000-0005-0000-0000-0000A94D0000}"/>
    <cellStyle name="Output 15 4 2 2" xfId="22686" xr:uid="{00000000-0005-0000-0000-0000AA4D0000}"/>
    <cellStyle name="Output 15 40" xfId="10534" xr:uid="{00000000-0005-0000-0000-0000AB4D0000}"/>
    <cellStyle name="Output 15 40 2" xfId="22687" xr:uid="{00000000-0005-0000-0000-0000AC4D0000}"/>
    <cellStyle name="Output 15 41" xfId="10535" xr:uid="{00000000-0005-0000-0000-0000AD4D0000}"/>
    <cellStyle name="Output 15 41 2" xfId="22688" xr:uid="{00000000-0005-0000-0000-0000AE4D0000}"/>
    <cellStyle name="Output 15 42" xfId="10536" xr:uid="{00000000-0005-0000-0000-0000AF4D0000}"/>
    <cellStyle name="Output 15 42 2" xfId="22689" xr:uid="{00000000-0005-0000-0000-0000B04D0000}"/>
    <cellStyle name="Output 15 43" xfId="10537" xr:uid="{00000000-0005-0000-0000-0000B14D0000}"/>
    <cellStyle name="Output 15 43 2" xfId="22690" xr:uid="{00000000-0005-0000-0000-0000B24D0000}"/>
    <cellStyle name="Output 15 44" xfId="10538" xr:uid="{00000000-0005-0000-0000-0000B34D0000}"/>
    <cellStyle name="Output 15 44 2" xfId="22691" xr:uid="{00000000-0005-0000-0000-0000B44D0000}"/>
    <cellStyle name="Output 15 45" xfId="10539" xr:uid="{00000000-0005-0000-0000-0000B54D0000}"/>
    <cellStyle name="Output 15 45 2" xfId="22692" xr:uid="{00000000-0005-0000-0000-0000B64D0000}"/>
    <cellStyle name="Output 15 46" xfId="10540" xr:uid="{00000000-0005-0000-0000-0000B74D0000}"/>
    <cellStyle name="Output 15 46 2" xfId="22693" xr:uid="{00000000-0005-0000-0000-0000B84D0000}"/>
    <cellStyle name="Output 15 47" xfId="10541" xr:uid="{00000000-0005-0000-0000-0000B94D0000}"/>
    <cellStyle name="Output 15 47 2" xfId="22694" xr:uid="{00000000-0005-0000-0000-0000BA4D0000}"/>
    <cellStyle name="Output 15 48" xfId="10542" xr:uid="{00000000-0005-0000-0000-0000BB4D0000}"/>
    <cellStyle name="Output 15 48 2" xfId="22695" xr:uid="{00000000-0005-0000-0000-0000BC4D0000}"/>
    <cellStyle name="Output 15 49" xfId="10543" xr:uid="{00000000-0005-0000-0000-0000BD4D0000}"/>
    <cellStyle name="Output 15 49 2" xfId="22696" xr:uid="{00000000-0005-0000-0000-0000BE4D0000}"/>
    <cellStyle name="Output 15 5" xfId="5186" xr:uid="{00000000-0005-0000-0000-0000BF4D0000}"/>
    <cellStyle name="Output 15 5 2" xfId="10544" xr:uid="{00000000-0005-0000-0000-0000C04D0000}"/>
    <cellStyle name="Output 15 5 2 2" xfId="22697" xr:uid="{00000000-0005-0000-0000-0000C14D0000}"/>
    <cellStyle name="Output 15 50" xfId="10545" xr:uid="{00000000-0005-0000-0000-0000C24D0000}"/>
    <cellStyle name="Output 15 50 2" xfId="22698" xr:uid="{00000000-0005-0000-0000-0000C34D0000}"/>
    <cellStyle name="Output 15 51" xfId="10546" xr:uid="{00000000-0005-0000-0000-0000C44D0000}"/>
    <cellStyle name="Output 15 51 2" xfId="22699" xr:uid="{00000000-0005-0000-0000-0000C54D0000}"/>
    <cellStyle name="Output 15 52" xfId="10547" xr:uid="{00000000-0005-0000-0000-0000C64D0000}"/>
    <cellStyle name="Output 15 52 2" xfId="22700" xr:uid="{00000000-0005-0000-0000-0000C74D0000}"/>
    <cellStyle name="Output 15 53" xfId="10548" xr:uid="{00000000-0005-0000-0000-0000C84D0000}"/>
    <cellStyle name="Output 15 53 2" xfId="22701" xr:uid="{00000000-0005-0000-0000-0000C94D0000}"/>
    <cellStyle name="Output 15 54" xfId="10549" xr:uid="{00000000-0005-0000-0000-0000CA4D0000}"/>
    <cellStyle name="Output 15 54 2" xfId="22702" xr:uid="{00000000-0005-0000-0000-0000CB4D0000}"/>
    <cellStyle name="Output 15 55" xfId="10550" xr:uid="{00000000-0005-0000-0000-0000CC4D0000}"/>
    <cellStyle name="Output 15 55 2" xfId="22703" xr:uid="{00000000-0005-0000-0000-0000CD4D0000}"/>
    <cellStyle name="Output 15 56" xfId="10551" xr:uid="{00000000-0005-0000-0000-0000CE4D0000}"/>
    <cellStyle name="Output 15 56 2" xfId="22704" xr:uid="{00000000-0005-0000-0000-0000CF4D0000}"/>
    <cellStyle name="Output 15 57" xfId="10552" xr:uid="{00000000-0005-0000-0000-0000D04D0000}"/>
    <cellStyle name="Output 15 57 2" xfId="22705" xr:uid="{00000000-0005-0000-0000-0000D14D0000}"/>
    <cellStyle name="Output 15 58" xfId="10553" xr:uid="{00000000-0005-0000-0000-0000D24D0000}"/>
    <cellStyle name="Output 15 58 2" xfId="22706" xr:uid="{00000000-0005-0000-0000-0000D34D0000}"/>
    <cellStyle name="Output 15 59" xfId="10554" xr:uid="{00000000-0005-0000-0000-0000D44D0000}"/>
    <cellStyle name="Output 15 59 2" xfId="22707" xr:uid="{00000000-0005-0000-0000-0000D54D0000}"/>
    <cellStyle name="Output 15 6" xfId="10555" xr:uid="{00000000-0005-0000-0000-0000D64D0000}"/>
    <cellStyle name="Output 15 6 2" xfId="14260" xr:uid="{00000000-0005-0000-0000-0000D74D0000}"/>
    <cellStyle name="Output 15 6 3" xfId="22708" xr:uid="{00000000-0005-0000-0000-0000D84D0000}"/>
    <cellStyle name="Output 15 60" xfId="10556" xr:uid="{00000000-0005-0000-0000-0000D94D0000}"/>
    <cellStyle name="Output 15 60 2" xfId="22709" xr:uid="{00000000-0005-0000-0000-0000DA4D0000}"/>
    <cellStyle name="Output 15 61" xfId="10557" xr:uid="{00000000-0005-0000-0000-0000DB4D0000}"/>
    <cellStyle name="Output 15 61 2" xfId="22710" xr:uid="{00000000-0005-0000-0000-0000DC4D0000}"/>
    <cellStyle name="Output 15 62" xfId="10558" xr:uid="{00000000-0005-0000-0000-0000DD4D0000}"/>
    <cellStyle name="Output 15 62 2" xfId="22711" xr:uid="{00000000-0005-0000-0000-0000DE4D0000}"/>
    <cellStyle name="Output 15 63" xfId="10559" xr:uid="{00000000-0005-0000-0000-0000DF4D0000}"/>
    <cellStyle name="Output 15 63 2" xfId="22712" xr:uid="{00000000-0005-0000-0000-0000E04D0000}"/>
    <cellStyle name="Output 15 64" xfId="10560" xr:uid="{00000000-0005-0000-0000-0000E14D0000}"/>
    <cellStyle name="Output 15 64 2" xfId="22713" xr:uid="{00000000-0005-0000-0000-0000E24D0000}"/>
    <cellStyle name="Output 15 65" xfId="10561" xr:uid="{00000000-0005-0000-0000-0000E34D0000}"/>
    <cellStyle name="Output 15 65 2" xfId="22714" xr:uid="{00000000-0005-0000-0000-0000E44D0000}"/>
    <cellStyle name="Output 15 66" xfId="10562" xr:uid="{00000000-0005-0000-0000-0000E54D0000}"/>
    <cellStyle name="Output 15 66 2" xfId="22715" xr:uid="{00000000-0005-0000-0000-0000E64D0000}"/>
    <cellStyle name="Output 15 67" xfId="6098" xr:uid="{00000000-0005-0000-0000-0000E74D0000}"/>
    <cellStyle name="Output 15 67 2" xfId="18850" xr:uid="{00000000-0005-0000-0000-0000E84D0000}"/>
    <cellStyle name="Output 15 68" xfId="13200" xr:uid="{00000000-0005-0000-0000-0000E94D0000}"/>
    <cellStyle name="Output 15 69" xfId="13651" xr:uid="{00000000-0005-0000-0000-0000EA4D0000}"/>
    <cellStyle name="Output 15 7" xfId="10563" xr:uid="{00000000-0005-0000-0000-0000EB4D0000}"/>
    <cellStyle name="Output 15 7 2" xfId="22716" xr:uid="{00000000-0005-0000-0000-0000EC4D0000}"/>
    <cellStyle name="Output 15 70" xfId="14259" xr:uid="{00000000-0005-0000-0000-0000ED4D0000}"/>
    <cellStyle name="Output 15 8" xfId="10564" xr:uid="{00000000-0005-0000-0000-0000EE4D0000}"/>
    <cellStyle name="Output 15 8 2" xfId="22717" xr:uid="{00000000-0005-0000-0000-0000EF4D0000}"/>
    <cellStyle name="Output 15 9" xfId="10565" xr:uid="{00000000-0005-0000-0000-0000F04D0000}"/>
    <cellStyle name="Output 15 9 2" xfId="22718" xr:uid="{00000000-0005-0000-0000-0000F14D0000}"/>
    <cellStyle name="Output 16" xfId="5187" xr:uid="{00000000-0005-0000-0000-0000F24D0000}"/>
    <cellStyle name="Output 16 10" xfId="10566" xr:uid="{00000000-0005-0000-0000-0000F34D0000}"/>
    <cellStyle name="Output 16 10 2" xfId="22719" xr:uid="{00000000-0005-0000-0000-0000F44D0000}"/>
    <cellStyle name="Output 16 11" xfId="10567" xr:uid="{00000000-0005-0000-0000-0000F54D0000}"/>
    <cellStyle name="Output 16 11 2" xfId="22720" xr:uid="{00000000-0005-0000-0000-0000F64D0000}"/>
    <cellStyle name="Output 16 12" xfId="10568" xr:uid="{00000000-0005-0000-0000-0000F74D0000}"/>
    <cellStyle name="Output 16 12 2" xfId="22721" xr:uid="{00000000-0005-0000-0000-0000F84D0000}"/>
    <cellStyle name="Output 16 13" xfId="10569" xr:uid="{00000000-0005-0000-0000-0000F94D0000}"/>
    <cellStyle name="Output 16 13 2" xfId="22722" xr:uid="{00000000-0005-0000-0000-0000FA4D0000}"/>
    <cellStyle name="Output 16 14" xfId="10570" xr:uid="{00000000-0005-0000-0000-0000FB4D0000}"/>
    <cellStyle name="Output 16 14 2" xfId="22723" xr:uid="{00000000-0005-0000-0000-0000FC4D0000}"/>
    <cellStyle name="Output 16 15" xfId="10571" xr:uid="{00000000-0005-0000-0000-0000FD4D0000}"/>
    <cellStyle name="Output 16 15 2" xfId="22724" xr:uid="{00000000-0005-0000-0000-0000FE4D0000}"/>
    <cellStyle name="Output 16 16" xfId="10572" xr:uid="{00000000-0005-0000-0000-0000FF4D0000}"/>
    <cellStyle name="Output 16 16 2" xfId="22725" xr:uid="{00000000-0005-0000-0000-0000004E0000}"/>
    <cellStyle name="Output 16 17" xfId="10573" xr:uid="{00000000-0005-0000-0000-0000014E0000}"/>
    <cellStyle name="Output 16 17 2" xfId="22726" xr:uid="{00000000-0005-0000-0000-0000024E0000}"/>
    <cellStyle name="Output 16 18" xfId="10574" xr:uid="{00000000-0005-0000-0000-0000034E0000}"/>
    <cellStyle name="Output 16 18 2" xfId="22727" xr:uid="{00000000-0005-0000-0000-0000044E0000}"/>
    <cellStyle name="Output 16 19" xfId="10575" xr:uid="{00000000-0005-0000-0000-0000054E0000}"/>
    <cellStyle name="Output 16 19 2" xfId="22728" xr:uid="{00000000-0005-0000-0000-0000064E0000}"/>
    <cellStyle name="Output 16 2" xfId="5188" xr:uid="{00000000-0005-0000-0000-0000074E0000}"/>
    <cellStyle name="Output 16 2 2" xfId="10576" xr:uid="{00000000-0005-0000-0000-0000084E0000}"/>
    <cellStyle name="Output 16 2 2 2" xfId="22729" xr:uid="{00000000-0005-0000-0000-0000094E0000}"/>
    <cellStyle name="Output 16 2 3" xfId="13203" xr:uid="{00000000-0005-0000-0000-00000A4E0000}"/>
    <cellStyle name="Output 16 20" xfId="10577" xr:uid="{00000000-0005-0000-0000-00000B4E0000}"/>
    <cellStyle name="Output 16 20 2" xfId="22730" xr:uid="{00000000-0005-0000-0000-00000C4E0000}"/>
    <cellStyle name="Output 16 21" xfId="10578" xr:uid="{00000000-0005-0000-0000-00000D4E0000}"/>
    <cellStyle name="Output 16 21 2" xfId="22731" xr:uid="{00000000-0005-0000-0000-00000E4E0000}"/>
    <cellStyle name="Output 16 22" xfId="10579" xr:uid="{00000000-0005-0000-0000-00000F4E0000}"/>
    <cellStyle name="Output 16 22 2" xfId="22732" xr:uid="{00000000-0005-0000-0000-0000104E0000}"/>
    <cellStyle name="Output 16 23" xfId="10580" xr:uid="{00000000-0005-0000-0000-0000114E0000}"/>
    <cellStyle name="Output 16 23 2" xfId="22733" xr:uid="{00000000-0005-0000-0000-0000124E0000}"/>
    <cellStyle name="Output 16 24" xfId="10581" xr:uid="{00000000-0005-0000-0000-0000134E0000}"/>
    <cellStyle name="Output 16 24 2" xfId="22734" xr:uid="{00000000-0005-0000-0000-0000144E0000}"/>
    <cellStyle name="Output 16 25" xfId="10582" xr:uid="{00000000-0005-0000-0000-0000154E0000}"/>
    <cellStyle name="Output 16 25 2" xfId="22735" xr:uid="{00000000-0005-0000-0000-0000164E0000}"/>
    <cellStyle name="Output 16 26" xfId="10583" xr:uid="{00000000-0005-0000-0000-0000174E0000}"/>
    <cellStyle name="Output 16 26 2" xfId="22736" xr:uid="{00000000-0005-0000-0000-0000184E0000}"/>
    <cellStyle name="Output 16 27" xfId="10584" xr:uid="{00000000-0005-0000-0000-0000194E0000}"/>
    <cellStyle name="Output 16 27 2" xfId="22737" xr:uid="{00000000-0005-0000-0000-00001A4E0000}"/>
    <cellStyle name="Output 16 28" xfId="10585" xr:uid="{00000000-0005-0000-0000-00001B4E0000}"/>
    <cellStyle name="Output 16 28 2" xfId="22738" xr:uid="{00000000-0005-0000-0000-00001C4E0000}"/>
    <cellStyle name="Output 16 29" xfId="10586" xr:uid="{00000000-0005-0000-0000-00001D4E0000}"/>
    <cellStyle name="Output 16 29 2" xfId="22739" xr:uid="{00000000-0005-0000-0000-00001E4E0000}"/>
    <cellStyle name="Output 16 3" xfId="5189" xr:uid="{00000000-0005-0000-0000-00001F4E0000}"/>
    <cellStyle name="Output 16 3 2" xfId="10587" xr:uid="{00000000-0005-0000-0000-0000204E0000}"/>
    <cellStyle name="Output 16 3 2 2" xfId="22740" xr:uid="{00000000-0005-0000-0000-0000214E0000}"/>
    <cellStyle name="Output 16 30" xfId="10588" xr:uid="{00000000-0005-0000-0000-0000224E0000}"/>
    <cellStyle name="Output 16 30 2" xfId="22741" xr:uid="{00000000-0005-0000-0000-0000234E0000}"/>
    <cellStyle name="Output 16 31" xfId="10589" xr:uid="{00000000-0005-0000-0000-0000244E0000}"/>
    <cellStyle name="Output 16 31 2" xfId="22742" xr:uid="{00000000-0005-0000-0000-0000254E0000}"/>
    <cellStyle name="Output 16 32" xfId="10590" xr:uid="{00000000-0005-0000-0000-0000264E0000}"/>
    <cellStyle name="Output 16 32 2" xfId="22743" xr:uid="{00000000-0005-0000-0000-0000274E0000}"/>
    <cellStyle name="Output 16 33" xfId="10591" xr:uid="{00000000-0005-0000-0000-0000284E0000}"/>
    <cellStyle name="Output 16 33 2" xfId="22744" xr:uid="{00000000-0005-0000-0000-0000294E0000}"/>
    <cellStyle name="Output 16 34" xfId="10592" xr:uid="{00000000-0005-0000-0000-00002A4E0000}"/>
    <cellStyle name="Output 16 34 2" xfId="22745" xr:uid="{00000000-0005-0000-0000-00002B4E0000}"/>
    <cellStyle name="Output 16 35" xfId="10593" xr:uid="{00000000-0005-0000-0000-00002C4E0000}"/>
    <cellStyle name="Output 16 35 2" xfId="22746" xr:uid="{00000000-0005-0000-0000-00002D4E0000}"/>
    <cellStyle name="Output 16 36" xfId="10594" xr:uid="{00000000-0005-0000-0000-00002E4E0000}"/>
    <cellStyle name="Output 16 36 2" xfId="22747" xr:uid="{00000000-0005-0000-0000-00002F4E0000}"/>
    <cellStyle name="Output 16 37" xfId="10595" xr:uid="{00000000-0005-0000-0000-0000304E0000}"/>
    <cellStyle name="Output 16 37 2" xfId="22748" xr:uid="{00000000-0005-0000-0000-0000314E0000}"/>
    <cellStyle name="Output 16 38" xfId="10596" xr:uid="{00000000-0005-0000-0000-0000324E0000}"/>
    <cellStyle name="Output 16 38 2" xfId="22749" xr:uid="{00000000-0005-0000-0000-0000334E0000}"/>
    <cellStyle name="Output 16 39" xfId="10597" xr:uid="{00000000-0005-0000-0000-0000344E0000}"/>
    <cellStyle name="Output 16 39 2" xfId="22750" xr:uid="{00000000-0005-0000-0000-0000354E0000}"/>
    <cellStyle name="Output 16 4" xfId="5190" xr:uid="{00000000-0005-0000-0000-0000364E0000}"/>
    <cellStyle name="Output 16 4 2" xfId="10598" xr:uid="{00000000-0005-0000-0000-0000374E0000}"/>
    <cellStyle name="Output 16 4 2 2" xfId="22751" xr:uid="{00000000-0005-0000-0000-0000384E0000}"/>
    <cellStyle name="Output 16 40" xfId="10599" xr:uid="{00000000-0005-0000-0000-0000394E0000}"/>
    <cellStyle name="Output 16 40 2" xfId="22752" xr:uid="{00000000-0005-0000-0000-00003A4E0000}"/>
    <cellStyle name="Output 16 41" xfId="10600" xr:uid="{00000000-0005-0000-0000-00003B4E0000}"/>
    <cellStyle name="Output 16 41 2" xfId="22753" xr:uid="{00000000-0005-0000-0000-00003C4E0000}"/>
    <cellStyle name="Output 16 42" xfId="10601" xr:uid="{00000000-0005-0000-0000-00003D4E0000}"/>
    <cellStyle name="Output 16 42 2" xfId="22754" xr:uid="{00000000-0005-0000-0000-00003E4E0000}"/>
    <cellStyle name="Output 16 43" xfId="10602" xr:uid="{00000000-0005-0000-0000-00003F4E0000}"/>
    <cellStyle name="Output 16 43 2" xfId="22755" xr:uid="{00000000-0005-0000-0000-0000404E0000}"/>
    <cellStyle name="Output 16 44" xfId="10603" xr:uid="{00000000-0005-0000-0000-0000414E0000}"/>
    <cellStyle name="Output 16 44 2" xfId="22756" xr:uid="{00000000-0005-0000-0000-0000424E0000}"/>
    <cellStyle name="Output 16 45" xfId="10604" xr:uid="{00000000-0005-0000-0000-0000434E0000}"/>
    <cellStyle name="Output 16 45 2" xfId="22757" xr:uid="{00000000-0005-0000-0000-0000444E0000}"/>
    <cellStyle name="Output 16 46" xfId="10605" xr:uid="{00000000-0005-0000-0000-0000454E0000}"/>
    <cellStyle name="Output 16 46 2" xfId="22758" xr:uid="{00000000-0005-0000-0000-0000464E0000}"/>
    <cellStyle name="Output 16 47" xfId="10606" xr:uid="{00000000-0005-0000-0000-0000474E0000}"/>
    <cellStyle name="Output 16 47 2" xfId="22759" xr:uid="{00000000-0005-0000-0000-0000484E0000}"/>
    <cellStyle name="Output 16 48" xfId="10607" xr:uid="{00000000-0005-0000-0000-0000494E0000}"/>
    <cellStyle name="Output 16 48 2" xfId="22760" xr:uid="{00000000-0005-0000-0000-00004A4E0000}"/>
    <cellStyle name="Output 16 49" xfId="10608" xr:uid="{00000000-0005-0000-0000-00004B4E0000}"/>
    <cellStyle name="Output 16 49 2" xfId="22761" xr:uid="{00000000-0005-0000-0000-00004C4E0000}"/>
    <cellStyle name="Output 16 5" xfId="5191" xr:uid="{00000000-0005-0000-0000-00004D4E0000}"/>
    <cellStyle name="Output 16 5 2" xfId="10609" xr:uid="{00000000-0005-0000-0000-00004E4E0000}"/>
    <cellStyle name="Output 16 5 2 2" xfId="22762" xr:uid="{00000000-0005-0000-0000-00004F4E0000}"/>
    <cellStyle name="Output 16 50" xfId="10610" xr:uid="{00000000-0005-0000-0000-0000504E0000}"/>
    <cellStyle name="Output 16 50 2" xfId="22763" xr:uid="{00000000-0005-0000-0000-0000514E0000}"/>
    <cellStyle name="Output 16 51" xfId="10611" xr:uid="{00000000-0005-0000-0000-0000524E0000}"/>
    <cellStyle name="Output 16 51 2" xfId="22764" xr:uid="{00000000-0005-0000-0000-0000534E0000}"/>
    <cellStyle name="Output 16 52" xfId="10612" xr:uid="{00000000-0005-0000-0000-0000544E0000}"/>
    <cellStyle name="Output 16 52 2" xfId="22765" xr:uid="{00000000-0005-0000-0000-0000554E0000}"/>
    <cellStyle name="Output 16 53" xfId="10613" xr:uid="{00000000-0005-0000-0000-0000564E0000}"/>
    <cellStyle name="Output 16 53 2" xfId="22766" xr:uid="{00000000-0005-0000-0000-0000574E0000}"/>
    <cellStyle name="Output 16 54" xfId="10614" xr:uid="{00000000-0005-0000-0000-0000584E0000}"/>
    <cellStyle name="Output 16 54 2" xfId="22767" xr:uid="{00000000-0005-0000-0000-0000594E0000}"/>
    <cellStyle name="Output 16 55" xfId="10615" xr:uid="{00000000-0005-0000-0000-00005A4E0000}"/>
    <cellStyle name="Output 16 55 2" xfId="22768" xr:uid="{00000000-0005-0000-0000-00005B4E0000}"/>
    <cellStyle name="Output 16 56" xfId="10616" xr:uid="{00000000-0005-0000-0000-00005C4E0000}"/>
    <cellStyle name="Output 16 56 2" xfId="22769" xr:uid="{00000000-0005-0000-0000-00005D4E0000}"/>
    <cellStyle name="Output 16 57" xfId="10617" xr:uid="{00000000-0005-0000-0000-00005E4E0000}"/>
    <cellStyle name="Output 16 57 2" xfId="22770" xr:uid="{00000000-0005-0000-0000-00005F4E0000}"/>
    <cellStyle name="Output 16 58" xfId="10618" xr:uid="{00000000-0005-0000-0000-0000604E0000}"/>
    <cellStyle name="Output 16 58 2" xfId="22771" xr:uid="{00000000-0005-0000-0000-0000614E0000}"/>
    <cellStyle name="Output 16 59" xfId="10619" xr:uid="{00000000-0005-0000-0000-0000624E0000}"/>
    <cellStyle name="Output 16 59 2" xfId="22772" xr:uid="{00000000-0005-0000-0000-0000634E0000}"/>
    <cellStyle name="Output 16 6" xfId="10620" xr:uid="{00000000-0005-0000-0000-0000644E0000}"/>
    <cellStyle name="Output 16 6 2" xfId="14262" xr:uid="{00000000-0005-0000-0000-0000654E0000}"/>
    <cellStyle name="Output 16 6 3" xfId="22773" xr:uid="{00000000-0005-0000-0000-0000664E0000}"/>
    <cellStyle name="Output 16 60" xfId="10621" xr:uid="{00000000-0005-0000-0000-0000674E0000}"/>
    <cellStyle name="Output 16 60 2" xfId="22774" xr:uid="{00000000-0005-0000-0000-0000684E0000}"/>
    <cellStyle name="Output 16 61" xfId="10622" xr:uid="{00000000-0005-0000-0000-0000694E0000}"/>
    <cellStyle name="Output 16 61 2" xfId="22775" xr:uid="{00000000-0005-0000-0000-00006A4E0000}"/>
    <cellStyle name="Output 16 62" xfId="10623" xr:uid="{00000000-0005-0000-0000-00006B4E0000}"/>
    <cellStyle name="Output 16 62 2" xfId="22776" xr:uid="{00000000-0005-0000-0000-00006C4E0000}"/>
    <cellStyle name="Output 16 63" xfId="10624" xr:uid="{00000000-0005-0000-0000-00006D4E0000}"/>
    <cellStyle name="Output 16 63 2" xfId="22777" xr:uid="{00000000-0005-0000-0000-00006E4E0000}"/>
    <cellStyle name="Output 16 64" xfId="10625" xr:uid="{00000000-0005-0000-0000-00006F4E0000}"/>
    <cellStyle name="Output 16 64 2" xfId="22778" xr:uid="{00000000-0005-0000-0000-0000704E0000}"/>
    <cellStyle name="Output 16 65" xfId="10626" xr:uid="{00000000-0005-0000-0000-0000714E0000}"/>
    <cellStyle name="Output 16 65 2" xfId="22779" xr:uid="{00000000-0005-0000-0000-0000724E0000}"/>
    <cellStyle name="Output 16 66" xfId="10627" xr:uid="{00000000-0005-0000-0000-0000734E0000}"/>
    <cellStyle name="Output 16 66 2" xfId="22780" xr:uid="{00000000-0005-0000-0000-0000744E0000}"/>
    <cellStyle name="Output 16 67" xfId="6099" xr:uid="{00000000-0005-0000-0000-0000754E0000}"/>
    <cellStyle name="Output 16 67 2" xfId="18851" xr:uid="{00000000-0005-0000-0000-0000764E0000}"/>
    <cellStyle name="Output 16 68" xfId="13202" xr:uid="{00000000-0005-0000-0000-0000774E0000}"/>
    <cellStyle name="Output 16 69" xfId="13652" xr:uid="{00000000-0005-0000-0000-0000784E0000}"/>
    <cellStyle name="Output 16 7" xfId="10628" xr:uid="{00000000-0005-0000-0000-0000794E0000}"/>
    <cellStyle name="Output 16 7 2" xfId="22781" xr:uid="{00000000-0005-0000-0000-00007A4E0000}"/>
    <cellStyle name="Output 16 70" xfId="14261" xr:uid="{00000000-0005-0000-0000-00007B4E0000}"/>
    <cellStyle name="Output 16 8" xfId="10629" xr:uid="{00000000-0005-0000-0000-00007C4E0000}"/>
    <cellStyle name="Output 16 8 2" xfId="22782" xr:uid="{00000000-0005-0000-0000-00007D4E0000}"/>
    <cellStyle name="Output 16 9" xfId="10630" xr:uid="{00000000-0005-0000-0000-00007E4E0000}"/>
    <cellStyle name="Output 16 9 2" xfId="22783" xr:uid="{00000000-0005-0000-0000-00007F4E0000}"/>
    <cellStyle name="Output 17" xfId="5192" xr:uid="{00000000-0005-0000-0000-0000804E0000}"/>
    <cellStyle name="Output 17 10" xfId="10631" xr:uid="{00000000-0005-0000-0000-0000814E0000}"/>
    <cellStyle name="Output 17 10 2" xfId="22784" xr:uid="{00000000-0005-0000-0000-0000824E0000}"/>
    <cellStyle name="Output 17 11" xfId="10632" xr:uid="{00000000-0005-0000-0000-0000834E0000}"/>
    <cellStyle name="Output 17 11 2" xfId="22785" xr:uid="{00000000-0005-0000-0000-0000844E0000}"/>
    <cellStyle name="Output 17 12" xfId="10633" xr:uid="{00000000-0005-0000-0000-0000854E0000}"/>
    <cellStyle name="Output 17 12 2" xfId="22786" xr:uid="{00000000-0005-0000-0000-0000864E0000}"/>
    <cellStyle name="Output 17 13" xfId="10634" xr:uid="{00000000-0005-0000-0000-0000874E0000}"/>
    <cellStyle name="Output 17 13 2" xfId="22787" xr:uid="{00000000-0005-0000-0000-0000884E0000}"/>
    <cellStyle name="Output 17 14" xfId="10635" xr:uid="{00000000-0005-0000-0000-0000894E0000}"/>
    <cellStyle name="Output 17 14 2" xfId="22788" xr:uid="{00000000-0005-0000-0000-00008A4E0000}"/>
    <cellStyle name="Output 17 15" xfId="10636" xr:uid="{00000000-0005-0000-0000-00008B4E0000}"/>
    <cellStyle name="Output 17 15 2" xfId="22789" xr:uid="{00000000-0005-0000-0000-00008C4E0000}"/>
    <cellStyle name="Output 17 16" xfId="10637" xr:uid="{00000000-0005-0000-0000-00008D4E0000}"/>
    <cellStyle name="Output 17 16 2" xfId="22790" xr:uid="{00000000-0005-0000-0000-00008E4E0000}"/>
    <cellStyle name="Output 17 17" xfId="10638" xr:uid="{00000000-0005-0000-0000-00008F4E0000}"/>
    <cellStyle name="Output 17 17 2" xfId="22791" xr:uid="{00000000-0005-0000-0000-0000904E0000}"/>
    <cellStyle name="Output 17 18" xfId="10639" xr:uid="{00000000-0005-0000-0000-0000914E0000}"/>
    <cellStyle name="Output 17 18 2" xfId="22792" xr:uid="{00000000-0005-0000-0000-0000924E0000}"/>
    <cellStyle name="Output 17 19" xfId="10640" xr:uid="{00000000-0005-0000-0000-0000934E0000}"/>
    <cellStyle name="Output 17 19 2" xfId="22793" xr:uid="{00000000-0005-0000-0000-0000944E0000}"/>
    <cellStyle name="Output 17 2" xfId="5193" xr:uid="{00000000-0005-0000-0000-0000954E0000}"/>
    <cellStyle name="Output 17 2 2" xfId="10641" xr:uid="{00000000-0005-0000-0000-0000964E0000}"/>
    <cellStyle name="Output 17 2 2 2" xfId="22794" xr:uid="{00000000-0005-0000-0000-0000974E0000}"/>
    <cellStyle name="Output 17 2 3" xfId="13205" xr:uid="{00000000-0005-0000-0000-0000984E0000}"/>
    <cellStyle name="Output 17 20" xfId="10642" xr:uid="{00000000-0005-0000-0000-0000994E0000}"/>
    <cellStyle name="Output 17 20 2" xfId="22795" xr:uid="{00000000-0005-0000-0000-00009A4E0000}"/>
    <cellStyle name="Output 17 21" xfId="10643" xr:uid="{00000000-0005-0000-0000-00009B4E0000}"/>
    <cellStyle name="Output 17 21 2" xfId="22796" xr:uid="{00000000-0005-0000-0000-00009C4E0000}"/>
    <cellStyle name="Output 17 22" xfId="10644" xr:uid="{00000000-0005-0000-0000-00009D4E0000}"/>
    <cellStyle name="Output 17 22 2" xfId="22797" xr:uid="{00000000-0005-0000-0000-00009E4E0000}"/>
    <cellStyle name="Output 17 23" xfId="10645" xr:uid="{00000000-0005-0000-0000-00009F4E0000}"/>
    <cellStyle name="Output 17 23 2" xfId="22798" xr:uid="{00000000-0005-0000-0000-0000A04E0000}"/>
    <cellStyle name="Output 17 24" xfId="10646" xr:uid="{00000000-0005-0000-0000-0000A14E0000}"/>
    <cellStyle name="Output 17 24 2" xfId="22799" xr:uid="{00000000-0005-0000-0000-0000A24E0000}"/>
    <cellStyle name="Output 17 25" xfId="10647" xr:uid="{00000000-0005-0000-0000-0000A34E0000}"/>
    <cellStyle name="Output 17 25 2" xfId="22800" xr:uid="{00000000-0005-0000-0000-0000A44E0000}"/>
    <cellStyle name="Output 17 26" xfId="10648" xr:uid="{00000000-0005-0000-0000-0000A54E0000}"/>
    <cellStyle name="Output 17 26 2" xfId="22801" xr:uid="{00000000-0005-0000-0000-0000A64E0000}"/>
    <cellStyle name="Output 17 27" xfId="10649" xr:uid="{00000000-0005-0000-0000-0000A74E0000}"/>
    <cellStyle name="Output 17 27 2" xfId="22802" xr:uid="{00000000-0005-0000-0000-0000A84E0000}"/>
    <cellStyle name="Output 17 28" xfId="10650" xr:uid="{00000000-0005-0000-0000-0000A94E0000}"/>
    <cellStyle name="Output 17 28 2" xfId="22803" xr:uid="{00000000-0005-0000-0000-0000AA4E0000}"/>
    <cellStyle name="Output 17 29" xfId="10651" xr:uid="{00000000-0005-0000-0000-0000AB4E0000}"/>
    <cellStyle name="Output 17 29 2" xfId="22804" xr:uid="{00000000-0005-0000-0000-0000AC4E0000}"/>
    <cellStyle name="Output 17 3" xfId="5194" xr:uid="{00000000-0005-0000-0000-0000AD4E0000}"/>
    <cellStyle name="Output 17 3 2" xfId="10652" xr:uid="{00000000-0005-0000-0000-0000AE4E0000}"/>
    <cellStyle name="Output 17 3 2 2" xfId="22805" xr:uid="{00000000-0005-0000-0000-0000AF4E0000}"/>
    <cellStyle name="Output 17 30" xfId="10653" xr:uid="{00000000-0005-0000-0000-0000B04E0000}"/>
    <cellStyle name="Output 17 30 2" xfId="22806" xr:uid="{00000000-0005-0000-0000-0000B14E0000}"/>
    <cellStyle name="Output 17 31" xfId="10654" xr:uid="{00000000-0005-0000-0000-0000B24E0000}"/>
    <cellStyle name="Output 17 31 2" xfId="22807" xr:uid="{00000000-0005-0000-0000-0000B34E0000}"/>
    <cellStyle name="Output 17 32" xfId="10655" xr:uid="{00000000-0005-0000-0000-0000B44E0000}"/>
    <cellStyle name="Output 17 32 2" xfId="22808" xr:uid="{00000000-0005-0000-0000-0000B54E0000}"/>
    <cellStyle name="Output 17 33" xfId="10656" xr:uid="{00000000-0005-0000-0000-0000B64E0000}"/>
    <cellStyle name="Output 17 33 2" xfId="22809" xr:uid="{00000000-0005-0000-0000-0000B74E0000}"/>
    <cellStyle name="Output 17 34" xfId="10657" xr:uid="{00000000-0005-0000-0000-0000B84E0000}"/>
    <cellStyle name="Output 17 34 2" xfId="22810" xr:uid="{00000000-0005-0000-0000-0000B94E0000}"/>
    <cellStyle name="Output 17 35" xfId="10658" xr:uid="{00000000-0005-0000-0000-0000BA4E0000}"/>
    <cellStyle name="Output 17 35 2" xfId="22811" xr:uid="{00000000-0005-0000-0000-0000BB4E0000}"/>
    <cellStyle name="Output 17 36" xfId="10659" xr:uid="{00000000-0005-0000-0000-0000BC4E0000}"/>
    <cellStyle name="Output 17 36 2" xfId="22812" xr:uid="{00000000-0005-0000-0000-0000BD4E0000}"/>
    <cellStyle name="Output 17 37" xfId="10660" xr:uid="{00000000-0005-0000-0000-0000BE4E0000}"/>
    <cellStyle name="Output 17 37 2" xfId="22813" xr:uid="{00000000-0005-0000-0000-0000BF4E0000}"/>
    <cellStyle name="Output 17 38" xfId="10661" xr:uid="{00000000-0005-0000-0000-0000C04E0000}"/>
    <cellStyle name="Output 17 38 2" xfId="22814" xr:uid="{00000000-0005-0000-0000-0000C14E0000}"/>
    <cellStyle name="Output 17 39" xfId="10662" xr:uid="{00000000-0005-0000-0000-0000C24E0000}"/>
    <cellStyle name="Output 17 39 2" xfId="22815" xr:uid="{00000000-0005-0000-0000-0000C34E0000}"/>
    <cellStyle name="Output 17 4" xfId="5195" xr:uid="{00000000-0005-0000-0000-0000C44E0000}"/>
    <cellStyle name="Output 17 4 2" xfId="10663" xr:uid="{00000000-0005-0000-0000-0000C54E0000}"/>
    <cellStyle name="Output 17 4 2 2" xfId="22816" xr:uid="{00000000-0005-0000-0000-0000C64E0000}"/>
    <cellStyle name="Output 17 40" xfId="10664" xr:uid="{00000000-0005-0000-0000-0000C74E0000}"/>
    <cellStyle name="Output 17 40 2" xfId="22817" xr:uid="{00000000-0005-0000-0000-0000C84E0000}"/>
    <cellStyle name="Output 17 41" xfId="10665" xr:uid="{00000000-0005-0000-0000-0000C94E0000}"/>
    <cellStyle name="Output 17 41 2" xfId="22818" xr:uid="{00000000-0005-0000-0000-0000CA4E0000}"/>
    <cellStyle name="Output 17 42" xfId="10666" xr:uid="{00000000-0005-0000-0000-0000CB4E0000}"/>
    <cellStyle name="Output 17 42 2" xfId="22819" xr:uid="{00000000-0005-0000-0000-0000CC4E0000}"/>
    <cellStyle name="Output 17 43" xfId="10667" xr:uid="{00000000-0005-0000-0000-0000CD4E0000}"/>
    <cellStyle name="Output 17 43 2" xfId="22820" xr:uid="{00000000-0005-0000-0000-0000CE4E0000}"/>
    <cellStyle name="Output 17 44" xfId="10668" xr:uid="{00000000-0005-0000-0000-0000CF4E0000}"/>
    <cellStyle name="Output 17 44 2" xfId="22821" xr:uid="{00000000-0005-0000-0000-0000D04E0000}"/>
    <cellStyle name="Output 17 45" xfId="10669" xr:uid="{00000000-0005-0000-0000-0000D14E0000}"/>
    <cellStyle name="Output 17 45 2" xfId="22822" xr:uid="{00000000-0005-0000-0000-0000D24E0000}"/>
    <cellStyle name="Output 17 46" xfId="10670" xr:uid="{00000000-0005-0000-0000-0000D34E0000}"/>
    <cellStyle name="Output 17 46 2" xfId="22823" xr:uid="{00000000-0005-0000-0000-0000D44E0000}"/>
    <cellStyle name="Output 17 47" xfId="10671" xr:uid="{00000000-0005-0000-0000-0000D54E0000}"/>
    <cellStyle name="Output 17 47 2" xfId="22824" xr:uid="{00000000-0005-0000-0000-0000D64E0000}"/>
    <cellStyle name="Output 17 48" xfId="10672" xr:uid="{00000000-0005-0000-0000-0000D74E0000}"/>
    <cellStyle name="Output 17 48 2" xfId="22825" xr:uid="{00000000-0005-0000-0000-0000D84E0000}"/>
    <cellStyle name="Output 17 49" xfId="10673" xr:uid="{00000000-0005-0000-0000-0000D94E0000}"/>
    <cellStyle name="Output 17 49 2" xfId="22826" xr:uid="{00000000-0005-0000-0000-0000DA4E0000}"/>
    <cellStyle name="Output 17 5" xfId="5196" xr:uid="{00000000-0005-0000-0000-0000DB4E0000}"/>
    <cellStyle name="Output 17 5 2" xfId="10674" xr:uid="{00000000-0005-0000-0000-0000DC4E0000}"/>
    <cellStyle name="Output 17 5 2 2" xfId="22827" xr:uid="{00000000-0005-0000-0000-0000DD4E0000}"/>
    <cellStyle name="Output 17 50" xfId="10675" xr:uid="{00000000-0005-0000-0000-0000DE4E0000}"/>
    <cellStyle name="Output 17 50 2" xfId="22828" xr:uid="{00000000-0005-0000-0000-0000DF4E0000}"/>
    <cellStyle name="Output 17 51" xfId="10676" xr:uid="{00000000-0005-0000-0000-0000E04E0000}"/>
    <cellStyle name="Output 17 51 2" xfId="22829" xr:uid="{00000000-0005-0000-0000-0000E14E0000}"/>
    <cellStyle name="Output 17 52" xfId="10677" xr:uid="{00000000-0005-0000-0000-0000E24E0000}"/>
    <cellStyle name="Output 17 52 2" xfId="22830" xr:uid="{00000000-0005-0000-0000-0000E34E0000}"/>
    <cellStyle name="Output 17 53" xfId="10678" xr:uid="{00000000-0005-0000-0000-0000E44E0000}"/>
    <cellStyle name="Output 17 53 2" xfId="22831" xr:uid="{00000000-0005-0000-0000-0000E54E0000}"/>
    <cellStyle name="Output 17 54" xfId="10679" xr:uid="{00000000-0005-0000-0000-0000E64E0000}"/>
    <cellStyle name="Output 17 54 2" xfId="22832" xr:uid="{00000000-0005-0000-0000-0000E74E0000}"/>
    <cellStyle name="Output 17 55" xfId="10680" xr:uid="{00000000-0005-0000-0000-0000E84E0000}"/>
    <cellStyle name="Output 17 55 2" xfId="22833" xr:uid="{00000000-0005-0000-0000-0000E94E0000}"/>
    <cellStyle name="Output 17 56" xfId="10681" xr:uid="{00000000-0005-0000-0000-0000EA4E0000}"/>
    <cellStyle name="Output 17 56 2" xfId="22834" xr:uid="{00000000-0005-0000-0000-0000EB4E0000}"/>
    <cellStyle name="Output 17 57" xfId="10682" xr:uid="{00000000-0005-0000-0000-0000EC4E0000}"/>
    <cellStyle name="Output 17 57 2" xfId="22835" xr:uid="{00000000-0005-0000-0000-0000ED4E0000}"/>
    <cellStyle name="Output 17 58" xfId="10683" xr:uid="{00000000-0005-0000-0000-0000EE4E0000}"/>
    <cellStyle name="Output 17 58 2" xfId="22836" xr:uid="{00000000-0005-0000-0000-0000EF4E0000}"/>
    <cellStyle name="Output 17 59" xfId="10684" xr:uid="{00000000-0005-0000-0000-0000F04E0000}"/>
    <cellStyle name="Output 17 59 2" xfId="22837" xr:uid="{00000000-0005-0000-0000-0000F14E0000}"/>
    <cellStyle name="Output 17 6" xfId="10685" xr:uid="{00000000-0005-0000-0000-0000F24E0000}"/>
    <cellStyle name="Output 17 6 2" xfId="14264" xr:uid="{00000000-0005-0000-0000-0000F34E0000}"/>
    <cellStyle name="Output 17 6 3" xfId="22838" xr:uid="{00000000-0005-0000-0000-0000F44E0000}"/>
    <cellStyle name="Output 17 60" xfId="10686" xr:uid="{00000000-0005-0000-0000-0000F54E0000}"/>
    <cellStyle name="Output 17 60 2" xfId="22839" xr:uid="{00000000-0005-0000-0000-0000F64E0000}"/>
    <cellStyle name="Output 17 61" xfId="10687" xr:uid="{00000000-0005-0000-0000-0000F74E0000}"/>
    <cellStyle name="Output 17 61 2" xfId="22840" xr:uid="{00000000-0005-0000-0000-0000F84E0000}"/>
    <cellStyle name="Output 17 62" xfId="10688" xr:uid="{00000000-0005-0000-0000-0000F94E0000}"/>
    <cellStyle name="Output 17 62 2" xfId="22841" xr:uid="{00000000-0005-0000-0000-0000FA4E0000}"/>
    <cellStyle name="Output 17 63" xfId="10689" xr:uid="{00000000-0005-0000-0000-0000FB4E0000}"/>
    <cellStyle name="Output 17 63 2" xfId="22842" xr:uid="{00000000-0005-0000-0000-0000FC4E0000}"/>
    <cellStyle name="Output 17 64" xfId="10690" xr:uid="{00000000-0005-0000-0000-0000FD4E0000}"/>
    <cellStyle name="Output 17 64 2" xfId="22843" xr:uid="{00000000-0005-0000-0000-0000FE4E0000}"/>
    <cellStyle name="Output 17 65" xfId="10691" xr:uid="{00000000-0005-0000-0000-0000FF4E0000}"/>
    <cellStyle name="Output 17 65 2" xfId="22844" xr:uid="{00000000-0005-0000-0000-0000004F0000}"/>
    <cellStyle name="Output 17 66" xfId="10692" xr:uid="{00000000-0005-0000-0000-0000014F0000}"/>
    <cellStyle name="Output 17 66 2" xfId="22845" xr:uid="{00000000-0005-0000-0000-0000024F0000}"/>
    <cellStyle name="Output 17 67" xfId="6100" xr:uid="{00000000-0005-0000-0000-0000034F0000}"/>
    <cellStyle name="Output 17 67 2" xfId="18852" xr:uid="{00000000-0005-0000-0000-0000044F0000}"/>
    <cellStyle name="Output 17 68" xfId="13204" xr:uid="{00000000-0005-0000-0000-0000054F0000}"/>
    <cellStyle name="Output 17 69" xfId="13653" xr:uid="{00000000-0005-0000-0000-0000064F0000}"/>
    <cellStyle name="Output 17 7" xfId="10693" xr:uid="{00000000-0005-0000-0000-0000074F0000}"/>
    <cellStyle name="Output 17 7 2" xfId="22846" xr:uid="{00000000-0005-0000-0000-0000084F0000}"/>
    <cellStyle name="Output 17 70" xfId="14263" xr:uid="{00000000-0005-0000-0000-0000094F0000}"/>
    <cellStyle name="Output 17 8" xfId="10694" xr:uid="{00000000-0005-0000-0000-00000A4F0000}"/>
    <cellStyle name="Output 17 8 2" xfId="22847" xr:uid="{00000000-0005-0000-0000-00000B4F0000}"/>
    <cellStyle name="Output 17 9" xfId="10695" xr:uid="{00000000-0005-0000-0000-00000C4F0000}"/>
    <cellStyle name="Output 17 9 2" xfId="22848" xr:uid="{00000000-0005-0000-0000-00000D4F0000}"/>
    <cellStyle name="Output 18" xfId="5197" xr:uid="{00000000-0005-0000-0000-00000E4F0000}"/>
    <cellStyle name="Output 18 10" xfId="10696" xr:uid="{00000000-0005-0000-0000-00000F4F0000}"/>
    <cellStyle name="Output 18 10 2" xfId="22849" xr:uid="{00000000-0005-0000-0000-0000104F0000}"/>
    <cellStyle name="Output 18 11" xfId="10697" xr:uid="{00000000-0005-0000-0000-0000114F0000}"/>
    <cellStyle name="Output 18 11 2" xfId="22850" xr:uid="{00000000-0005-0000-0000-0000124F0000}"/>
    <cellStyle name="Output 18 12" xfId="10698" xr:uid="{00000000-0005-0000-0000-0000134F0000}"/>
    <cellStyle name="Output 18 12 2" xfId="22851" xr:uid="{00000000-0005-0000-0000-0000144F0000}"/>
    <cellStyle name="Output 18 13" xfId="10699" xr:uid="{00000000-0005-0000-0000-0000154F0000}"/>
    <cellStyle name="Output 18 13 2" xfId="22852" xr:uid="{00000000-0005-0000-0000-0000164F0000}"/>
    <cellStyle name="Output 18 14" xfId="10700" xr:uid="{00000000-0005-0000-0000-0000174F0000}"/>
    <cellStyle name="Output 18 14 2" xfId="22853" xr:uid="{00000000-0005-0000-0000-0000184F0000}"/>
    <cellStyle name="Output 18 15" xfId="10701" xr:uid="{00000000-0005-0000-0000-0000194F0000}"/>
    <cellStyle name="Output 18 15 2" xfId="22854" xr:uid="{00000000-0005-0000-0000-00001A4F0000}"/>
    <cellStyle name="Output 18 16" xfId="10702" xr:uid="{00000000-0005-0000-0000-00001B4F0000}"/>
    <cellStyle name="Output 18 16 2" xfId="22855" xr:uid="{00000000-0005-0000-0000-00001C4F0000}"/>
    <cellStyle name="Output 18 17" xfId="10703" xr:uid="{00000000-0005-0000-0000-00001D4F0000}"/>
    <cellStyle name="Output 18 17 2" xfId="22856" xr:uid="{00000000-0005-0000-0000-00001E4F0000}"/>
    <cellStyle name="Output 18 18" xfId="10704" xr:uid="{00000000-0005-0000-0000-00001F4F0000}"/>
    <cellStyle name="Output 18 18 2" xfId="22857" xr:uid="{00000000-0005-0000-0000-0000204F0000}"/>
    <cellStyle name="Output 18 19" xfId="10705" xr:uid="{00000000-0005-0000-0000-0000214F0000}"/>
    <cellStyle name="Output 18 19 2" xfId="22858" xr:uid="{00000000-0005-0000-0000-0000224F0000}"/>
    <cellStyle name="Output 18 2" xfId="5198" xr:uid="{00000000-0005-0000-0000-0000234F0000}"/>
    <cellStyle name="Output 18 2 2" xfId="10706" xr:uid="{00000000-0005-0000-0000-0000244F0000}"/>
    <cellStyle name="Output 18 2 2 2" xfId="22859" xr:uid="{00000000-0005-0000-0000-0000254F0000}"/>
    <cellStyle name="Output 18 2 3" xfId="13207" xr:uid="{00000000-0005-0000-0000-0000264F0000}"/>
    <cellStyle name="Output 18 20" xfId="10707" xr:uid="{00000000-0005-0000-0000-0000274F0000}"/>
    <cellStyle name="Output 18 20 2" xfId="22860" xr:uid="{00000000-0005-0000-0000-0000284F0000}"/>
    <cellStyle name="Output 18 21" xfId="10708" xr:uid="{00000000-0005-0000-0000-0000294F0000}"/>
    <cellStyle name="Output 18 21 2" xfId="22861" xr:uid="{00000000-0005-0000-0000-00002A4F0000}"/>
    <cellStyle name="Output 18 22" xfId="10709" xr:uid="{00000000-0005-0000-0000-00002B4F0000}"/>
    <cellStyle name="Output 18 22 2" xfId="22862" xr:uid="{00000000-0005-0000-0000-00002C4F0000}"/>
    <cellStyle name="Output 18 23" xfId="10710" xr:uid="{00000000-0005-0000-0000-00002D4F0000}"/>
    <cellStyle name="Output 18 23 2" xfId="22863" xr:uid="{00000000-0005-0000-0000-00002E4F0000}"/>
    <cellStyle name="Output 18 24" xfId="10711" xr:uid="{00000000-0005-0000-0000-00002F4F0000}"/>
    <cellStyle name="Output 18 24 2" xfId="22864" xr:uid="{00000000-0005-0000-0000-0000304F0000}"/>
    <cellStyle name="Output 18 25" xfId="10712" xr:uid="{00000000-0005-0000-0000-0000314F0000}"/>
    <cellStyle name="Output 18 25 2" xfId="22865" xr:uid="{00000000-0005-0000-0000-0000324F0000}"/>
    <cellStyle name="Output 18 26" xfId="10713" xr:uid="{00000000-0005-0000-0000-0000334F0000}"/>
    <cellStyle name="Output 18 26 2" xfId="22866" xr:uid="{00000000-0005-0000-0000-0000344F0000}"/>
    <cellStyle name="Output 18 27" xfId="10714" xr:uid="{00000000-0005-0000-0000-0000354F0000}"/>
    <cellStyle name="Output 18 27 2" xfId="22867" xr:uid="{00000000-0005-0000-0000-0000364F0000}"/>
    <cellStyle name="Output 18 28" xfId="10715" xr:uid="{00000000-0005-0000-0000-0000374F0000}"/>
    <cellStyle name="Output 18 28 2" xfId="22868" xr:uid="{00000000-0005-0000-0000-0000384F0000}"/>
    <cellStyle name="Output 18 29" xfId="10716" xr:uid="{00000000-0005-0000-0000-0000394F0000}"/>
    <cellStyle name="Output 18 29 2" xfId="22869" xr:uid="{00000000-0005-0000-0000-00003A4F0000}"/>
    <cellStyle name="Output 18 3" xfId="5199" xr:uid="{00000000-0005-0000-0000-00003B4F0000}"/>
    <cellStyle name="Output 18 3 2" xfId="10717" xr:uid="{00000000-0005-0000-0000-00003C4F0000}"/>
    <cellStyle name="Output 18 3 2 2" xfId="22870" xr:uid="{00000000-0005-0000-0000-00003D4F0000}"/>
    <cellStyle name="Output 18 30" xfId="10718" xr:uid="{00000000-0005-0000-0000-00003E4F0000}"/>
    <cellStyle name="Output 18 30 2" xfId="22871" xr:uid="{00000000-0005-0000-0000-00003F4F0000}"/>
    <cellStyle name="Output 18 31" xfId="10719" xr:uid="{00000000-0005-0000-0000-0000404F0000}"/>
    <cellStyle name="Output 18 31 2" xfId="22872" xr:uid="{00000000-0005-0000-0000-0000414F0000}"/>
    <cellStyle name="Output 18 32" xfId="10720" xr:uid="{00000000-0005-0000-0000-0000424F0000}"/>
    <cellStyle name="Output 18 32 2" xfId="22873" xr:uid="{00000000-0005-0000-0000-0000434F0000}"/>
    <cellStyle name="Output 18 33" xfId="10721" xr:uid="{00000000-0005-0000-0000-0000444F0000}"/>
    <cellStyle name="Output 18 33 2" xfId="22874" xr:uid="{00000000-0005-0000-0000-0000454F0000}"/>
    <cellStyle name="Output 18 34" xfId="10722" xr:uid="{00000000-0005-0000-0000-0000464F0000}"/>
    <cellStyle name="Output 18 34 2" xfId="22875" xr:uid="{00000000-0005-0000-0000-0000474F0000}"/>
    <cellStyle name="Output 18 35" xfId="10723" xr:uid="{00000000-0005-0000-0000-0000484F0000}"/>
    <cellStyle name="Output 18 35 2" xfId="22876" xr:uid="{00000000-0005-0000-0000-0000494F0000}"/>
    <cellStyle name="Output 18 36" xfId="10724" xr:uid="{00000000-0005-0000-0000-00004A4F0000}"/>
    <cellStyle name="Output 18 36 2" xfId="22877" xr:uid="{00000000-0005-0000-0000-00004B4F0000}"/>
    <cellStyle name="Output 18 37" xfId="10725" xr:uid="{00000000-0005-0000-0000-00004C4F0000}"/>
    <cellStyle name="Output 18 37 2" xfId="22878" xr:uid="{00000000-0005-0000-0000-00004D4F0000}"/>
    <cellStyle name="Output 18 38" xfId="10726" xr:uid="{00000000-0005-0000-0000-00004E4F0000}"/>
    <cellStyle name="Output 18 38 2" xfId="22879" xr:uid="{00000000-0005-0000-0000-00004F4F0000}"/>
    <cellStyle name="Output 18 39" xfId="10727" xr:uid="{00000000-0005-0000-0000-0000504F0000}"/>
    <cellStyle name="Output 18 39 2" xfId="22880" xr:uid="{00000000-0005-0000-0000-0000514F0000}"/>
    <cellStyle name="Output 18 4" xfId="5200" xr:uid="{00000000-0005-0000-0000-0000524F0000}"/>
    <cellStyle name="Output 18 4 2" xfId="10728" xr:uid="{00000000-0005-0000-0000-0000534F0000}"/>
    <cellStyle name="Output 18 4 2 2" xfId="22881" xr:uid="{00000000-0005-0000-0000-0000544F0000}"/>
    <cellStyle name="Output 18 40" xfId="10729" xr:uid="{00000000-0005-0000-0000-0000554F0000}"/>
    <cellStyle name="Output 18 40 2" xfId="22882" xr:uid="{00000000-0005-0000-0000-0000564F0000}"/>
    <cellStyle name="Output 18 41" xfId="10730" xr:uid="{00000000-0005-0000-0000-0000574F0000}"/>
    <cellStyle name="Output 18 41 2" xfId="22883" xr:uid="{00000000-0005-0000-0000-0000584F0000}"/>
    <cellStyle name="Output 18 42" xfId="10731" xr:uid="{00000000-0005-0000-0000-0000594F0000}"/>
    <cellStyle name="Output 18 42 2" xfId="22884" xr:uid="{00000000-0005-0000-0000-00005A4F0000}"/>
    <cellStyle name="Output 18 43" xfId="10732" xr:uid="{00000000-0005-0000-0000-00005B4F0000}"/>
    <cellStyle name="Output 18 43 2" xfId="22885" xr:uid="{00000000-0005-0000-0000-00005C4F0000}"/>
    <cellStyle name="Output 18 44" xfId="10733" xr:uid="{00000000-0005-0000-0000-00005D4F0000}"/>
    <cellStyle name="Output 18 44 2" xfId="22886" xr:uid="{00000000-0005-0000-0000-00005E4F0000}"/>
    <cellStyle name="Output 18 45" xfId="10734" xr:uid="{00000000-0005-0000-0000-00005F4F0000}"/>
    <cellStyle name="Output 18 45 2" xfId="22887" xr:uid="{00000000-0005-0000-0000-0000604F0000}"/>
    <cellStyle name="Output 18 46" xfId="10735" xr:uid="{00000000-0005-0000-0000-0000614F0000}"/>
    <cellStyle name="Output 18 46 2" xfId="22888" xr:uid="{00000000-0005-0000-0000-0000624F0000}"/>
    <cellStyle name="Output 18 47" xfId="10736" xr:uid="{00000000-0005-0000-0000-0000634F0000}"/>
    <cellStyle name="Output 18 47 2" xfId="22889" xr:uid="{00000000-0005-0000-0000-0000644F0000}"/>
    <cellStyle name="Output 18 48" xfId="10737" xr:uid="{00000000-0005-0000-0000-0000654F0000}"/>
    <cellStyle name="Output 18 48 2" xfId="22890" xr:uid="{00000000-0005-0000-0000-0000664F0000}"/>
    <cellStyle name="Output 18 49" xfId="10738" xr:uid="{00000000-0005-0000-0000-0000674F0000}"/>
    <cellStyle name="Output 18 49 2" xfId="22891" xr:uid="{00000000-0005-0000-0000-0000684F0000}"/>
    <cellStyle name="Output 18 5" xfId="5201" xr:uid="{00000000-0005-0000-0000-0000694F0000}"/>
    <cellStyle name="Output 18 5 2" xfId="10739" xr:uid="{00000000-0005-0000-0000-00006A4F0000}"/>
    <cellStyle name="Output 18 5 2 2" xfId="22892" xr:uid="{00000000-0005-0000-0000-00006B4F0000}"/>
    <cellStyle name="Output 18 50" xfId="10740" xr:uid="{00000000-0005-0000-0000-00006C4F0000}"/>
    <cellStyle name="Output 18 50 2" xfId="22893" xr:uid="{00000000-0005-0000-0000-00006D4F0000}"/>
    <cellStyle name="Output 18 51" xfId="10741" xr:uid="{00000000-0005-0000-0000-00006E4F0000}"/>
    <cellStyle name="Output 18 51 2" xfId="22894" xr:uid="{00000000-0005-0000-0000-00006F4F0000}"/>
    <cellStyle name="Output 18 52" xfId="10742" xr:uid="{00000000-0005-0000-0000-0000704F0000}"/>
    <cellStyle name="Output 18 52 2" xfId="22895" xr:uid="{00000000-0005-0000-0000-0000714F0000}"/>
    <cellStyle name="Output 18 53" xfId="10743" xr:uid="{00000000-0005-0000-0000-0000724F0000}"/>
    <cellStyle name="Output 18 53 2" xfId="22896" xr:uid="{00000000-0005-0000-0000-0000734F0000}"/>
    <cellStyle name="Output 18 54" xfId="10744" xr:uid="{00000000-0005-0000-0000-0000744F0000}"/>
    <cellStyle name="Output 18 54 2" xfId="22897" xr:uid="{00000000-0005-0000-0000-0000754F0000}"/>
    <cellStyle name="Output 18 55" xfId="10745" xr:uid="{00000000-0005-0000-0000-0000764F0000}"/>
    <cellStyle name="Output 18 55 2" xfId="22898" xr:uid="{00000000-0005-0000-0000-0000774F0000}"/>
    <cellStyle name="Output 18 56" xfId="10746" xr:uid="{00000000-0005-0000-0000-0000784F0000}"/>
    <cellStyle name="Output 18 56 2" xfId="22899" xr:uid="{00000000-0005-0000-0000-0000794F0000}"/>
    <cellStyle name="Output 18 57" xfId="10747" xr:uid="{00000000-0005-0000-0000-00007A4F0000}"/>
    <cellStyle name="Output 18 57 2" xfId="22900" xr:uid="{00000000-0005-0000-0000-00007B4F0000}"/>
    <cellStyle name="Output 18 58" xfId="10748" xr:uid="{00000000-0005-0000-0000-00007C4F0000}"/>
    <cellStyle name="Output 18 58 2" xfId="22901" xr:uid="{00000000-0005-0000-0000-00007D4F0000}"/>
    <cellStyle name="Output 18 59" xfId="10749" xr:uid="{00000000-0005-0000-0000-00007E4F0000}"/>
    <cellStyle name="Output 18 59 2" xfId="22902" xr:uid="{00000000-0005-0000-0000-00007F4F0000}"/>
    <cellStyle name="Output 18 6" xfId="10750" xr:uid="{00000000-0005-0000-0000-0000804F0000}"/>
    <cellStyle name="Output 18 6 2" xfId="14266" xr:uid="{00000000-0005-0000-0000-0000814F0000}"/>
    <cellStyle name="Output 18 6 3" xfId="22903" xr:uid="{00000000-0005-0000-0000-0000824F0000}"/>
    <cellStyle name="Output 18 60" xfId="10751" xr:uid="{00000000-0005-0000-0000-0000834F0000}"/>
    <cellStyle name="Output 18 60 2" xfId="22904" xr:uid="{00000000-0005-0000-0000-0000844F0000}"/>
    <cellStyle name="Output 18 61" xfId="10752" xr:uid="{00000000-0005-0000-0000-0000854F0000}"/>
    <cellStyle name="Output 18 61 2" xfId="22905" xr:uid="{00000000-0005-0000-0000-0000864F0000}"/>
    <cellStyle name="Output 18 62" xfId="10753" xr:uid="{00000000-0005-0000-0000-0000874F0000}"/>
    <cellStyle name="Output 18 62 2" xfId="22906" xr:uid="{00000000-0005-0000-0000-0000884F0000}"/>
    <cellStyle name="Output 18 63" xfId="10754" xr:uid="{00000000-0005-0000-0000-0000894F0000}"/>
    <cellStyle name="Output 18 63 2" xfId="22907" xr:uid="{00000000-0005-0000-0000-00008A4F0000}"/>
    <cellStyle name="Output 18 64" xfId="10755" xr:uid="{00000000-0005-0000-0000-00008B4F0000}"/>
    <cellStyle name="Output 18 64 2" xfId="22908" xr:uid="{00000000-0005-0000-0000-00008C4F0000}"/>
    <cellStyle name="Output 18 65" xfId="10756" xr:uid="{00000000-0005-0000-0000-00008D4F0000}"/>
    <cellStyle name="Output 18 65 2" xfId="22909" xr:uid="{00000000-0005-0000-0000-00008E4F0000}"/>
    <cellStyle name="Output 18 66" xfId="10757" xr:uid="{00000000-0005-0000-0000-00008F4F0000}"/>
    <cellStyle name="Output 18 66 2" xfId="22910" xr:uid="{00000000-0005-0000-0000-0000904F0000}"/>
    <cellStyle name="Output 18 67" xfId="6101" xr:uid="{00000000-0005-0000-0000-0000914F0000}"/>
    <cellStyle name="Output 18 67 2" xfId="18853" xr:uid="{00000000-0005-0000-0000-0000924F0000}"/>
    <cellStyle name="Output 18 68" xfId="13206" xr:uid="{00000000-0005-0000-0000-0000934F0000}"/>
    <cellStyle name="Output 18 69" xfId="13654" xr:uid="{00000000-0005-0000-0000-0000944F0000}"/>
    <cellStyle name="Output 18 7" xfId="10758" xr:uid="{00000000-0005-0000-0000-0000954F0000}"/>
    <cellStyle name="Output 18 7 2" xfId="22911" xr:uid="{00000000-0005-0000-0000-0000964F0000}"/>
    <cellStyle name="Output 18 70" xfId="14265" xr:uid="{00000000-0005-0000-0000-0000974F0000}"/>
    <cellStyle name="Output 18 8" xfId="10759" xr:uid="{00000000-0005-0000-0000-0000984F0000}"/>
    <cellStyle name="Output 18 8 2" xfId="22912" xr:uid="{00000000-0005-0000-0000-0000994F0000}"/>
    <cellStyle name="Output 18 9" xfId="10760" xr:uid="{00000000-0005-0000-0000-00009A4F0000}"/>
    <cellStyle name="Output 18 9 2" xfId="22913" xr:uid="{00000000-0005-0000-0000-00009B4F0000}"/>
    <cellStyle name="Output 19" xfId="5202" xr:uid="{00000000-0005-0000-0000-00009C4F0000}"/>
    <cellStyle name="Output 19 2" xfId="5203" xr:uid="{00000000-0005-0000-0000-00009D4F0000}"/>
    <cellStyle name="Output 19 2 2" xfId="13209" xr:uid="{00000000-0005-0000-0000-00009E4F0000}"/>
    <cellStyle name="Output 19 3" xfId="13208" xr:uid="{00000000-0005-0000-0000-00009F4F0000}"/>
    <cellStyle name="Output 2" xfId="5204" xr:uid="{00000000-0005-0000-0000-0000A04F0000}"/>
    <cellStyle name="Output 2 2" xfId="5205" xr:uid="{00000000-0005-0000-0000-0000A14F0000}"/>
    <cellStyle name="Output 2 2 10" xfId="10762" xr:uid="{00000000-0005-0000-0000-0000A24F0000}"/>
    <cellStyle name="Output 2 2 10 2" xfId="22915" xr:uid="{00000000-0005-0000-0000-0000A34F0000}"/>
    <cellStyle name="Output 2 2 11" xfId="10763" xr:uid="{00000000-0005-0000-0000-0000A44F0000}"/>
    <cellStyle name="Output 2 2 11 2" xfId="22916" xr:uid="{00000000-0005-0000-0000-0000A54F0000}"/>
    <cellStyle name="Output 2 2 12" xfId="10764" xr:uid="{00000000-0005-0000-0000-0000A64F0000}"/>
    <cellStyle name="Output 2 2 12 2" xfId="22917" xr:uid="{00000000-0005-0000-0000-0000A74F0000}"/>
    <cellStyle name="Output 2 2 13" xfId="10765" xr:uid="{00000000-0005-0000-0000-0000A84F0000}"/>
    <cellStyle name="Output 2 2 13 2" xfId="22918" xr:uid="{00000000-0005-0000-0000-0000A94F0000}"/>
    <cellStyle name="Output 2 2 14" xfId="10766" xr:uid="{00000000-0005-0000-0000-0000AA4F0000}"/>
    <cellStyle name="Output 2 2 14 2" xfId="22919" xr:uid="{00000000-0005-0000-0000-0000AB4F0000}"/>
    <cellStyle name="Output 2 2 15" xfId="10767" xr:uid="{00000000-0005-0000-0000-0000AC4F0000}"/>
    <cellStyle name="Output 2 2 15 2" xfId="22920" xr:uid="{00000000-0005-0000-0000-0000AD4F0000}"/>
    <cellStyle name="Output 2 2 16" xfId="10768" xr:uid="{00000000-0005-0000-0000-0000AE4F0000}"/>
    <cellStyle name="Output 2 2 16 2" xfId="22921" xr:uid="{00000000-0005-0000-0000-0000AF4F0000}"/>
    <cellStyle name="Output 2 2 17" xfId="10769" xr:uid="{00000000-0005-0000-0000-0000B04F0000}"/>
    <cellStyle name="Output 2 2 17 2" xfId="22922" xr:uid="{00000000-0005-0000-0000-0000B14F0000}"/>
    <cellStyle name="Output 2 2 18" xfId="10770" xr:uid="{00000000-0005-0000-0000-0000B24F0000}"/>
    <cellStyle name="Output 2 2 18 2" xfId="22923" xr:uid="{00000000-0005-0000-0000-0000B34F0000}"/>
    <cellStyle name="Output 2 2 19" xfId="10771" xr:uid="{00000000-0005-0000-0000-0000B44F0000}"/>
    <cellStyle name="Output 2 2 19 2" xfId="22924" xr:uid="{00000000-0005-0000-0000-0000B54F0000}"/>
    <cellStyle name="Output 2 2 2" xfId="10772" xr:uid="{00000000-0005-0000-0000-0000B64F0000}"/>
    <cellStyle name="Output 2 2 2 2" xfId="22925" xr:uid="{00000000-0005-0000-0000-0000B74F0000}"/>
    <cellStyle name="Output 2 2 20" xfId="10773" xr:uid="{00000000-0005-0000-0000-0000B84F0000}"/>
    <cellStyle name="Output 2 2 20 2" xfId="22926" xr:uid="{00000000-0005-0000-0000-0000B94F0000}"/>
    <cellStyle name="Output 2 2 21" xfId="10774" xr:uid="{00000000-0005-0000-0000-0000BA4F0000}"/>
    <cellStyle name="Output 2 2 21 2" xfId="22927" xr:uid="{00000000-0005-0000-0000-0000BB4F0000}"/>
    <cellStyle name="Output 2 2 22" xfId="10775" xr:uid="{00000000-0005-0000-0000-0000BC4F0000}"/>
    <cellStyle name="Output 2 2 22 2" xfId="22928" xr:uid="{00000000-0005-0000-0000-0000BD4F0000}"/>
    <cellStyle name="Output 2 2 23" xfId="10776" xr:uid="{00000000-0005-0000-0000-0000BE4F0000}"/>
    <cellStyle name="Output 2 2 23 2" xfId="22929" xr:uid="{00000000-0005-0000-0000-0000BF4F0000}"/>
    <cellStyle name="Output 2 2 24" xfId="10777" xr:uid="{00000000-0005-0000-0000-0000C04F0000}"/>
    <cellStyle name="Output 2 2 24 2" xfId="22930" xr:uid="{00000000-0005-0000-0000-0000C14F0000}"/>
    <cellStyle name="Output 2 2 25" xfId="10778" xr:uid="{00000000-0005-0000-0000-0000C24F0000}"/>
    <cellStyle name="Output 2 2 25 2" xfId="22931" xr:uid="{00000000-0005-0000-0000-0000C34F0000}"/>
    <cellStyle name="Output 2 2 26" xfId="10779" xr:uid="{00000000-0005-0000-0000-0000C44F0000}"/>
    <cellStyle name="Output 2 2 26 2" xfId="22932" xr:uid="{00000000-0005-0000-0000-0000C54F0000}"/>
    <cellStyle name="Output 2 2 27" xfId="10780" xr:uid="{00000000-0005-0000-0000-0000C64F0000}"/>
    <cellStyle name="Output 2 2 27 2" xfId="22933" xr:uid="{00000000-0005-0000-0000-0000C74F0000}"/>
    <cellStyle name="Output 2 2 28" xfId="10781" xr:uid="{00000000-0005-0000-0000-0000C84F0000}"/>
    <cellStyle name="Output 2 2 28 2" xfId="22934" xr:uid="{00000000-0005-0000-0000-0000C94F0000}"/>
    <cellStyle name="Output 2 2 29" xfId="10782" xr:uid="{00000000-0005-0000-0000-0000CA4F0000}"/>
    <cellStyle name="Output 2 2 29 2" xfId="22935" xr:uid="{00000000-0005-0000-0000-0000CB4F0000}"/>
    <cellStyle name="Output 2 2 3" xfId="10783" xr:uid="{00000000-0005-0000-0000-0000CC4F0000}"/>
    <cellStyle name="Output 2 2 3 2" xfId="22936" xr:uid="{00000000-0005-0000-0000-0000CD4F0000}"/>
    <cellStyle name="Output 2 2 30" xfId="10784" xr:uid="{00000000-0005-0000-0000-0000CE4F0000}"/>
    <cellStyle name="Output 2 2 30 2" xfId="22937" xr:uid="{00000000-0005-0000-0000-0000CF4F0000}"/>
    <cellStyle name="Output 2 2 31" xfId="10785" xr:uid="{00000000-0005-0000-0000-0000D04F0000}"/>
    <cellStyle name="Output 2 2 31 2" xfId="22938" xr:uid="{00000000-0005-0000-0000-0000D14F0000}"/>
    <cellStyle name="Output 2 2 32" xfId="10786" xr:uid="{00000000-0005-0000-0000-0000D24F0000}"/>
    <cellStyle name="Output 2 2 32 2" xfId="22939" xr:uid="{00000000-0005-0000-0000-0000D34F0000}"/>
    <cellStyle name="Output 2 2 33" xfId="10787" xr:uid="{00000000-0005-0000-0000-0000D44F0000}"/>
    <cellStyle name="Output 2 2 33 2" xfId="22940" xr:uid="{00000000-0005-0000-0000-0000D54F0000}"/>
    <cellStyle name="Output 2 2 34" xfId="10788" xr:uid="{00000000-0005-0000-0000-0000D64F0000}"/>
    <cellStyle name="Output 2 2 34 2" xfId="22941" xr:uid="{00000000-0005-0000-0000-0000D74F0000}"/>
    <cellStyle name="Output 2 2 35" xfId="10789" xr:uid="{00000000-0005-0000-0000-0000D84F0000}"/>
    <cellStyle name="Output 2 2 35 2" xfId="22942" xr:uid="{00000000-0005-0000-0000-0000D94F0000}"/>
    <cellStyle name="Output 2 2 36" xfId="10790" xr:uid="{00000000-0005-0000-0000-0000DA4F0000}"/>
    <cellStyle name="Output 2 2 36 2" xfId="22943" xr:uid="{00000000-0005-0000-0000-0000DB4F0000}"/>
    <cellStyle name="Output 2 2 37" xfId="10791" xr:uid="{00000000-0005-0000-0000-0000DC4F0000}"/>
    <cellStyle name="Output 2 2 37 2" xfId="22944" xr:uid="{00000000-0005-0000-0000-0000DD4F0000}"/>
    <cellStyle name="Output 2 2 38" xfId="10792" xr:uid="{00000000-0005-0000-0000-0000DE4F0000}"/>
    <cellStyle name="Output 2 2 38 2" xfId="22945" xr:uid="{00000000-0005-0000-0000-0000DF4F0000}"/>
    <cellStyle name="Output 2 2 39" xfId="10793" xr:uid="{00000000-0005-0000-0000-0000E04F0000}"/>
    <cellStyle name="Output 2 2 39 2" xfId="22946" xr:uid="{00000000-0005-0000-0000-0000E14F0000}"/>
    <cellStyle name="Output 2 2 4" xfId="10794" xr:uid="{00000000-0005-0000-0000-0000E24F0000}"/>
    <cellStyle name="Output 2 2 4 2" xfId="22947" xr:uid="{00000000-0005-0000-0000-0000E34F0000}"/>
    <cellStyle name="Output 2 2 40" xfId="10795" xr:uid="{00000000-0005-0000-0000-0000E44F0000}"/>
    <cellStyle name="Output 2 2 40 2" xfId="22948" xr:uid="{00000000-0005-0000-0000-0000E54F0000}"/>
    <cellStyle name="Output 2 2 41" xfId="10796" xr:uid="{00000000-0005-0000-0000-0000E64F0000}"/>
    <cellStyle name="Output 2 2 41 2" xfId="22949" xr:uid="{00000000-0005-0000-0000-0000E74F0000}"/>
    <cellStyle name="Output 2 2 42" xfId="10797" xr:uid="{00000000-0005-0000-0000-0000E84F0000}"/>
    <cellStyle name="Output 2 2 42 2" xfId="22950" xr:uid="{00000000-0005-0000-0000-0000E94F0000}"/>
    <cellStyle name="Output 2 2 43" xfId="10798" xr:uid="{00000000-0005-0000-0000-0000EA4F0000}"/>
    <cellStyle name="Output 2 2 43 2" xfId="22951" xr:uid="{00000000-0005-0000-0000-0000EB4F0000}"/>
    <cellStyle name="Output 2 2 44" xfId="10799" xr:uid="{00000000-0005-0000-0000-0000EC4F0000}"/>
    <cellStyle name="Output 2 2 44 2" xfId="22952" xr:uid="{00000000-0005-0000-0000-0000ED4F0000}"/>
    <cellStyle name="Output 2 2 45" xfId="10800" xr:uid="{00000000-0005-0000-0000-0000EE4F0000}"/>
    <cellStyle name="Output 2 2 45 2" xfId="22953" xr:uid="{00000000-0005-0000-0000-0000EF4F0000}"/>
    <cellStyle name="Output 2 2 46" xfId="10801" xr:uid="{00000000-0005-0000-0000-0000F04F0000}"/>
    <cellStyle name="Output 2 2 46 2" xfId="22954" xr:uid="{00000000-0005-0000-0000-0000F14F0000}"/>
    <cellStyle name="Output 2 2 47" xfId="10802" xr:uid="{00000000-0005-0000-0000-0000F24F0000}"/>
    <cellStyle name="Output 2 2 47 2" xfId="22955" xr:uid="{00000000-0005-0000-0000-0000F34F0000}"/>
    <cellStyle name="Output 2 2 48" xfId="10803" xr:uid="{00000000-0005-0000-0000-0000F44F0000}"/>
    <cellStyle name="Output 2 2 48 2" xfId="22956" xr:uid="{00000000-0005-0000-0000-0000F54F0000}"/>
    <cellStyle name="Output 2 2 49" xfId="10804" xr:uid="{00000000-0005-0000-0000-0000F64F0000}"/>
    <cellStyle name="Output 2 2 49 2" xfId="22957" xr:uid="{00000000-0005-0000-0000-0000F74F0000}"/>
    <cellStyle name="Output 2 2 5" xfId="10805" xr:uid="{00000000-0005-0000-0000-0000F84F0000}"/>
    <cellStyle name="Output 2 2 5 2" xfId="22958" xr:uid="{00000000-0005-0000-0000-0000F94F0000}"/>
    <cellStyle name="Output 2 2 50" xfId="10806" xr:uid="{00000000-0005-0000-0000-0000FA4F0000}"/>
    <cellStyle name="Output 2 2 50 2" xfId="22959" xr:uid="{00000000-0005-0000-0000-0000FB4F0000}"/>
    <cellStyle name="Output 2 2 51" xfId="10807" xr:uid="{00000000-0005-0000-0000-0000FC4F0000}"/>
    <cellStyle name="Output 2 2 51 2" xfId="22960" xr:uid="{00000000-0005-0000-0000-0000FD4F0000}"/>
    <cellStyle name="Output 2 2 52" xfId="10808" xr:uid="{00000000-0005-0000-0000-0000FE4F0000}"/>
    <cellStyle name="Output 2 2 52 2" xfId="22961" xr:uid="{00000000-0005-0000-0000-0000FF4F0000}"/>
    <cellStyle name="Output 2 2 53" xfId="10809" xr:uid="{00000000-0005-0000-0000-000000500000}"/>
    <cellStyle name="Output 2 2 53 2" xfId="22962" xr:uid="{00000000-0005-0000-0000-000001500000}"/>
    <cellStyle name="Output 2 2 54" xfId="10810" xr:uid="{00000000-0005-0000-0000-000002500000}"/>
    <cellStyle name="Output 2 2 54 2" xfId="22963" xr:uid="{00000000-0005-0000-0000-000003500000}"/>
    <cellStyle name="Output 2 2 55" xfId="10811" xr:uid="{00000000-0005-0000-0000-000004500000}"/>
    <cellStyle name="Output 2 2 55 2" xfId="22964" xr:uid="{00000000-0005-0000-0000-000005500000}"/>
    <cellStyle name="Output 2 2 56" xfId="10812" xr:uid="{00000000-0005-0000-0000-000006500000}"/>
    <cellStyle name="Output 2 2 56 2" xfId="22965" xr:uid="{00000000-0005-0000-0000-000007500000}"/>
    <cellStyle name="Output 2 2 57" xfId="10813" xr:uid="{00000000-0005-0000-0000-000008500000}"/>
    <cellStyle name="Output 2 2 57 2" xfId="22966" xr:uid="{00000000-0005-0000-0000-000009500000}"/>
    <cellStyle name="Output 2 2 58" xfId="10814" xr:uid="{00000000-0005-0000-0000-00000A500000}"/>
    <cellStyle name="Output 2 2 58 2" xfId="22967" xr:uid="{00000000-0005-0000-0000-00000B500000}"/>
    <cellStyle name="Output 2 2 59" xfId="10815" xr:uid="{00000000-0005-0000-0000-00000C500000}"/>
    <cellStyle name="Output 2 2 59 2" xfId="22968" xr:uid="{00000000-0005-0000-0000-00000D500000}"/>
    <cellStyle name="Output 2 2 6" xfId="10816" xr:uid="{00000000-0005-0000-0000-00000E500000}"/>
    <cellStyle name="Output 2 2 6 2" xfId="22969" xr:uid="{00000000-0005-0000-0000-00000F500000}"/>
    <cellStyle name="Output 2 2 60" xfId="10817" xr:uid="{00000000-0005-0000-0000-000010500000}"/>
    <cellStyle name="Output 2 2 60 2" xfId="22970" xr:uid="{00000000-0005-0000-0000-000011500000}"/>
    <cellStyle name="Output 2 2 61" xfId="10818" xr:uid="{00000000-0005-0000-0000-000012500000}"/>
    <cellStyle name="Output 2 2 61 2" xfId="22971" xr:uid="{00000000-0005-0000-0000-000013500000}"/>
    <cellStyle name="Output 2 2 62" xfId="10819" xr:uid="{00000000-0005-0000-0000-000014500000}"/>
    <cellStyle name="Output 2 2 62 2" xfId="22972" xr:uid="{00000000-0005-0000-0000-000015500000}"/>
    <cellStyle name="Output 2 2 63" xfId="10820" xr:uid="{00000000-0005-0000-0000-000016500000}"/>
    <cellStyle name="Output 2 2 63 2" xfId="22973" xr:uid="{00000000-0005-0000-0000-000017500000}"/>
    <cellStyle name="Output 2 2 64" xfId="10821" xr:uid="{00000000-0005-0000-0000-000018500000}"/>
    <cellStyle name="Output 2 2 64 2" xfId="22974" xr:uid="{00000000-0005-0000-0000-000019500000}"/>
    <cellStyle name="Output 2 2 65" xfId="10822" xr:uid="{00000000-0005-0000-0000-00001A500000}"/>
    <cellStyle name="Output 2 2 65 2" xfId="22975" xr:uid="{00000000-0005-0000-0000-00001B500000}"/>
    <cellStyle name="Output 2 2 66" xfId="10823" xr:uid="{00000000-0005-0000-0000-00001C500000}"/>
    <cellStyle name="Output 2 2 66 2" xfId="22976" xr:uid="{00000000-0005-0000-0000-00001D500000}"/>
    <cellStyle name="Output 2 2 67" xfId="10761" xr:uid="{00000000-0005-0000-0000-00001E500000}"/>
    <cellStyle name="Output 2 2 67 2" xfId="22914" xr:uid="{00000000-0005-0000-0000-00001F500000}"/>
    <cellStyle name="Output 2 2 68" xfId="13211" xr:uid="{00000000-0005-0000-0000-000020500000}"/>
    <cellStyle name="Output 2 2 7" xfId="10824" xr:uid="{00000000-0005-0000-0000-000021500000}"/>
    <cellStyle name="Output 2 2 7 2" xfId="22977" xr:uid="{00000000-0005-0000-0000-000022500000}"/>
    <cellStyle name="Output 2 2 8" xfId="10825" xr:uid="{00000000-0005-0000-0000-000023500000}"/>
    <cellStyle name="Output 2 2 8 2" xfId="22978" xr:uid="{00000000-0005-0000-0000-000024500000}"/>
    <cellStyle name="Output 2 2 9" xfId="10826" xr:uid="{00000000-0005-0000-0000-000025500000}"/>
    <cellStyle name="Output 2 2 9 2" xfId="22979" xr:uid="{00000000-0005-0000-0000-000026500000}"/>
    <cellStyle name="Output 2 3" xfId="5206" xr:uid="{00000000-0005-0000-0000-000027500000}"/>
    <cellStyle name="Output 2 4" xfId="5207" xr:uid="{00000000-0005-0000-0000-000028500000}"/>
    <cellStyle name="Output 2 5" xfId="5208" xr:uid="{00000000-0005-0000-0000-000029500000}"/>
    <cellStyle name="Output 2 6" xfId="6102" xr:uid="{00000000-0005-0000-0000-00002A500000}"/>
    <cellStyle name="Output 2 6 2" xfId="14268" xr:uid="{00000000-0005-0000-0000-00002B500000}"/>
    <cellStyle name="Output 2 6 3" xfId="18854" xr:uid="{00000000-0005-0000-0000-00002C500000}"/>
    <cellStyle name="Output 2 7" xfId="13210" xr:uid="{00000000-0005-0000-0000-00002D500000}"/>
    <cellStyle name="Output 2 7 2" xfId="17299" xr:uid="{00000000-0005-0000-0000-00002E500000}"/>
    <cellStyle name="Output 2 8" xfId="13655" xr:uid="{00000000-0005-0000-0000-00002F500000}"/>
    <cellStyle name="Output 2 8 2" xfId="24932" xr:uid="{00000000-0005-0000-0000-000030500000}"/>
    <cellStyle name="Output 2 8 3" xfId="25109" xr:uid="{00000000-0005-0000-0000-000031500000}"/>
    <cellStyle name="Output 2 9" xfId="14267" xr:uid="{00000000-0005-0000-0000-000032500000}"/>
    <cellStyle name="Output 20" xfId="5209" xr:uid="{00000000-0005-0000-0000-000033500000}"/>
    <cellStyle name="Output 20 2" xfId="5210" xr:uid="{00000000-0005-0000-0000-000034500000}"/>
    <cellStyle name="Output 20 2 2" xfId="13213" xr:uid="{00000000-0005-0000-0000-000035500000}"/>
    <cellStyle name="Output 20 3" xfId="13212" xr:uid="{00000000-0005-0000-0000-000036500000}"/>
    <cellStyle name="Output 21" xfId="5211" xr:uid="{00000000-0005-0000-0000-000037500000}"/>
    <cellStyle name="Output 21 2" xfId="5212" xr:uid="{00000000-0005-0000-0000-000038500000}"/>
    <cellStyle name="Output 21 2 2" xfId="13215" xr:uid="{00000000-0005-0000-0000-000039500000}"/>
    <cellStyle name="Output 21 3" xfId="13214" xr:uid="{00000000-0005-0000-0000-00003A500000}"/>
    <cellStyle name="Output 22" xfId="5213" xr:uid="{00000000-0005-0000-0000-00003B500000}"/>
    <cellStyle name="Output 22 2" xfId="5214" xr:uid="{00000000-0005-0000-0000-00003C500000}"/>
    <cellStyle name="Output 22 2 2" xfId="13217" xr:uid="{00000000-0005-0000-0000-00003D500000}"/>
    <cellStyle name="Output 22 3" xfId="13216" xr:uid="{00000000-0005-0000-0000-00003E500000}"/>
    <cellStyle name="Output 23" xfId="5215" xr:uid="{00000000-0005-0000-0000-00003F500000}"/>
    <cellStyle name="Output 23 2" xfId="5216" xr:uid="{00000000-0005-0000-0000-000040500000}"/>
    <cellStyle name="Output 23 2 2" xfId="13219" xr:uid="{00000000-0005-0000-0000-000041500000}"/>
    <cellStyle name="Output 23 3" xfId="13218" xr:uid="{00000000-0005-0000-0000-000042500000}"/>
    <cellStyle name="Output 24" xfId="5217" xr:uid="{00000000-0005-0000-0000-000043500000}"/>
    <cellStyle name="Output 24 2" xfId="13220" xr:uid="{00000000-0005-0000-0000-000044500000}"/>
    <cellStyle name="Output 25" xfId="17331" xr:uid="{00000000-0005-0000-0000-000045500000}"/>
    <cellStyle name="Output 3" xfId="5218" xr:uid="{00000000-0005-0000-0000-000046500000}"/>
    <cellStyle name="Output 3 10" xfId="10827" xr:uid="{00000000-0005-0000-0000-000047500000}"/>
    <cellStyle name="Output 3 10 2" xfId="22980" xr:uid="{00000000-0005-0000-0000-000048500000}"/>
    <cellStyle name="Output 3 11" xfId="10828" xr:uid="{00000000-0005-0000-0000-000049500000}"/>
    <cellStyle name="Output 3 11 2" xfId="22981" xr:uid="{00000000-0005-0000-0000-00004A500000}"/>
    <cellStyle name="Output 3 12" xfId="10829" xr:uid="{00000000-0005-0000-0000-00004B500000}"/>
    <cellStyle name="Output 3 12 2" xfId="22982" xr:uid="{00000000-0005-0000-0000-00004C500000}"/>
    <cellStyle name="Output 3 13" xfId="10830" xr:uid="{00000000-0005-0000-0000-00004D500000}"/>
    <cellStyle name="Output 3 13 2" xfId="22983" xr:uid="{00000000-0005-0000-0000-00004E500000}"/>
    <cellStyle name="Output 3 14" xfId="10831" xr:uid="{00000000-0005-0000-0000-00004F500000}"/>
    <cellStyle name="Output 3 14 2" xfId="22984" xr:uid="{00000000-0005-0000-0000-000050500000}"/>
    <cellStyle name="Output 3 15" xfId="10832" xr:uid="{00000000-0005-0000-0000-000051500000}"/>
    <cellStyle name="Output 3 15 2" xfId="22985" xr:uid="{00000000-0005-0000-0000-000052500000}"/>
    <cellStyle name="Output 3 16" xfId="10833" xr:uid="{00000000-0005-0000-0000-000053500000}"/>
    <cellStyle name="Output 3 16 2" xfId="22986" xr:uid="{00000000-0005-0000-0000-000054500000}"/>
    <cellStyle name="Output 3 17" xfId="10834" xr:uid="{00000000-0005-0000-0000-000055500000}"/>
    <cellStyle name="Output 3 17 2" xfId="22987" xr:uid="{00000000-0005-0000-0000-000056500000}"/>
    <cellStyle name="Output 3 18" xfId="10835" xr:uid="{00000000-0005-0000-0000-000057500000}"/>
    <cellStyle name="Output 3 18 2" xfId="22988" xr:uid="{00000000-0005-0000-0000-000058500000}"/>
    <cellStyle name="Output 3 19" xfId="10836" xr:uid="{00000000-0005-0000-0000-000059500000}"/>
    <cellStyle name="Output 3 19 2" xfId="22989" xr:uid="{00000000-0005-0000-0000-00005A500000}"/>
    <cellStyle name="Output 3 2" xfId="5219" xr:uid="{00000000-0005-0000-0000-00005B500000}"/>
    <cellStyle name="Output 3 2 2" xfId="10837" xr:uid="{00000000-0005-0000-0000-00005C500000}"/>
    <cellStyle name="Output 3 2 2 2" xfId="22990" xr:uid="{00000000-0005-0000-0000-00005D500000}"/>
    <cellStyle name="Output 3 2 3" xfId="13222" xr:uid="{00000000-0005-0000-0000-00005E500000}"/>
    <cellStyle name="Output 3 20" xfId="10838" xr:uid="{00000000-0005-0000-0000-00005F500000}"/>
    <cellStyle name="Output 3 20 2" xfId="22991" xr:uid="{00000000-0005-0000-0000-000060500000}"/>
    <cellStyle name="Output 3 21" xfId="10839" xr:uid="{00000000-0005-0000-0000-000061500000}"/>
    <cellStyle name="Output 3 21 2" xfId="22992" xr:uid="{00000000-0005-0000-0000-000062500000}"/>
    <cellStyle name="Output 3 22" xfId="10840" xr:uid="{00000000-0005-0000-0000-000063500000}"/>
    <cellStyle name="Output 3 22 2" xfId="22993" xr:uid="{00000000-0005-0000-0000-000064500000}"/>
    <cellStyle name="Output 3 23" xfId="10841" xr:uid="{00000000-0005-0000-0000-000065500000}"/>
    <cellStyle name="Output 3 23 2" xfId="22994" xr:uid="{00000000-0005-0000-0000-000066500000}"/>
    <cellStyle name="Output 3 24" xfId="10842" xr:uid="{00000000-0005-0000-0000-000067500000}"/>
    <cellStyle name="Output 3 24 2" xfId="22995" xr:uid="{00000000-0005-0000-0000-000068500000}"/>
    <cellStyle name="Output 3 25" xfId="10843" xr:uid="{00000000-0005-0000-0000-000069500000}"/>
    <cellStyle name="Output 3 25 2" xfId="22996" xr:uid="{00000000-0005-0000-0000-00006A500000}"/>
    <cellStyle name="Output 3 26" xfId="10844" xr:uid="{00000000-0005-0000-0000-00006B500000}"/>
    <cellStyle name="Output 3 26 2" xfId="22997" xr:uid="{00000000-0005-0000-0000-00006C500000}"/>
    <cellStyle name="Output 3 27" xfId="10845" xr:uid="{00000000-0005-0000-0000-00006D500000}"/>
    <cellStyle name="Output 3 27 2" xfId="22998" xr:uid="{00000000-0005-0000-0000-00006E500000}"/>
    <cellStyle name="Output 3 28" xfId="10846" xr:uid="{00000000-0005-0000-0000-00006F500000}"/>
    <cellStyle name="Output 3 28 2" xfId="22999" xr:uid="{00000000-0005-0000-0000-000070500000}"/>
    <cellStyle name="Output 3 29" xfId="10847" xr:uid="{00000000-0005-0000-0000-000071500000}"/>
    <cellStyle name="Output 3 29 2" xfId="23000" xr:uid="{00000000-0005-0000-0000-000072500000}"/>
    <cellStyle name="Output 3 3" xfId="5220" xr:uid="{00000000-0005-0000-0000-000073500000}"/>
    <cellStyle name="Output 3 3 2" xfId="10848" xr:uid="{00000000-0005-0000-0000-000074500000}"/>
    <cellStyle name="Output 3 3 2 2" xfId="23001" xr:uid="{00000000-0005-0000-0000-000075500000}"/>
    <cellStyle name="Output 3 30" xfId="10849" xr:uid="{00000000-0005-0000-0000-000076500000}"/>
    <cellStyle name="Output 3 30 2" xfId="23002" xr:uid="{00000000-0005-0000-0000-000077500000}"/>
    <cellStyle name="Output 3 31" xfId="10850" xr:uid="{00000000-0005-0000-0000-000078500000}"/>
    <cellStyle name="Output 3 31 2" xfId="23003" xr:uid="{00000000-0005-0000-0000-000079500000}"/>
    <cellStyle name="Output 3 32" xfId="10851" xr:uid="{00000000-0005-0000-0000-00007A500000}"/>
    <cellStyle name="Output 3 32 2" xfId="23004" xr:uid="{00000000-0005-0000-0000-00007B500000}"/>
    <cellStyle name="Output 3 33" xfId="10852" xr:uid="{00000000-0005-0000-0000-00007C500000}"/>
    <cellStyle name="Output 3 33 2" xfId="23005" xr:uid="{00000000-0005-0000-0000-00007D500000}"/>
    <cellStyle name="Output 3 34" xfId="10853" xr:uid="{00000000-0005-0000-0000-00007E500000}"/>
    <cellStyle name="Output 3 34 2" xfId="23006" xr:uid="{00000000-0005-0000-0000-00007F500000}"/>
    <cellStyle name="Output 3 35" xfId="10854" xr:uid="{00000000-0005-0000-0000-000080500000}"/>
    <cellStyle name="Output 3 35 2" xfId="23007" xr:uid="{00000000-0005-0000-0000-000081500000}"/>
    <cellStyle name="Output 3 36" xfId="10855" xr:uid="{00000000-0005-0000-0000-000082500000}"/>
    <cellStyle name="Output 3 36 2" xfId="23008" xr:uid="{00000000-0005-0000-0000-000083500000}"/>
    <cellStyle name="Output 3 37" xfId="10856" xr:uid="{00000000-0005-0000-0000-000084500000}"/>
    <cellStyle name="Output 3 37 2" xfId="23009" xr:uid="{00000000-0005-0000-0000-000085500000}"/>
    <cellStyle name="Output 3 38" xfId="10857" xr:uid="{00000000-0005-0000-0000-000086500000}"/>
    <cellStyle name="Output 3 38 2" xfId="23010" xr:uid="{00000000-0005-0000-0000-000087500000}"/>
    <cellStyle name="Output 3 39" xfId="10858" xr:uid="{00000000-0005-0000-0000-000088500000}"/>
    <cellStyle name="Output 3 39 2" xfId="23011" xr:uid="{00000000-0005-0000-0000-000089500000}"/>
    <cellStyle name="Output 3 4" xfId="5221" xr:uid="{00000000-0005-0000-0000-00008A500000}"/>
    <cellStyle name="Output 3 4 2" xfId="10859" xr:uid="{00000000-0005-0000-0000-00008B500000}"/>
    <cellStyle name="Output 3 4 2 2" xfId="23012" xr:uid="{00000000-0005-0000-0000-00008C500000}"/>
    <cellStyle name="Output 3 40" xfId="10860" xr:uid="{00000000-0005-0000-0000-00008D500000}"/>
    <cellStyle name="Output 3 40 2" xfId="23013" xr:uid="{00000000-0005-0000-0000-00008E500000}"/>
    <cellStyle name="Output 3 41" xfId="10861" xr:uid="{00000000-0005-0000-0000-00008F500000}"/>
    <cellStyle name="Output 3 41 2" xfId="23014" xr:uid="{00000000-0005-0000-0000-000090500000}"/>
    <cellStyle name="Output 3 42" xfId="10862" xr:uid="{00000000-0005-0000-0000-000091500000}"/>
    <cellStyle name="Output 3 42 2" xfId="23015" xr:uid="{00000000-0005-0000-0000-000092500000}"/>
    <cellStyle name="Output 3 43" xfId="10863" xr:uid="{00000000-0005-0000-0000-000093500000}"/>
    <cellStyle name="Output 3 43 2" xfId="23016" xr:uid="{00000000-0005-0000-0000-000094500000}"/>
    <cellStyle name="Output 3 44" xfId="10864" xr:uid="{00000000-0005-0000-0000-000095500000}"/>
    <cellStyle name="Output 3 44 2" xfId="23017" xr:uid="{00000000-0005-0000-0000-000096500000}"/>
    <cellStyle name="Output 3 45" xfId="10865" xr:uid="{00000000-0005-0000-0000-000097500000}"/>
    <cellStyle name="Output 3 45 2" xfId="23018" xr:uid="{00000000-0005-0000-0000-000098500000}"/>
    <cellStyle name="Output 3 46" xfId="10866" xr:uid="{00000000-0005-0000-0000-000099500000}"/>
    <cellStyle name="Output 3 46 2" xfId="23019" xr:uid="{00000000-0005-0000-0000-00009A500000}"/>
    <cellStyle name="Output 3 47" xfId="10867" xr:uid="{00000000-0005-0000-0000-00009B500000}"/>
    <cellStyle name="Output 3 47 2" xfId="23020" xr:uid="{00000000-0005-0000-0000-00009C500000}"/>
    <cellStyle name="Output 3 48" xfId="10868" xr:uid="{00000000-0005-0000-0000-00009D500000}"/>
    <cellStyle name="Output 3 48 2" xfId="23021" xr:uid="{00000000-0005-0000-0000-00009E500000}"/>
    <cellStyle name="Output 3 49" xfId="10869" xr:uid="{00000000-0005-0000-0000-00009F500000}"/>
    <cellStyle name="Output 3 49 2" xfId="23022" xr:uid="{00000000-0005-0000-0000-0000A0500000}"/>
    <cellStyle name="Output 3 5" xfId="5222" xr:uid="{00000000-0005-0000-0000-0000A1500000}"/>
    <cellStyle name="Output 3 5 2" xfId="10870" xr:uid="{00000000-0005-0000-0000-0000A2500000}"/>
    <cellStyle name="Output 3 5 2 2" xfId="23023" xr:uid="{00000000-0005-0000-0000-0000A3500000}"/>
    <cellStyle name="Output 3 50" xfId="10871" xr:uid="{00000000-0005-0000-0000-0000A4500000}"/>
    <cellStyle name="Output 3 50 2" xfId="23024" xr:uid="{00000000-0005-0000-0000-0000A5500000}"/>
    <cellStyle name="Output 3 51" xfId="10872" xr:uid="{00000000-0005-0000-0000-0000A6500000}"/>
    <cellStyle name="Output 3 51 2" xfId="23025" xr:uid="{00000000-0005-0000-0000-0000A7500000}"/>
    <cellStyle name="Output 3 52" xfId="10873" xr:uid="{00000000-0005-0000-0000-0000A8500000}"/>
    <cellStyle name="Output 3 52 2" xfId="23026" xr:uid="{00000000-0005-0000-0000-0000A9500000}"/>
    <cellStyle name="Output 3 53" xfId="10874" xr:uid="{00000000-0005-0000-0000-0000AA500000}"/>
    <cellStyle name="Output 3 53 2" xfId="23027" xr:uid="{00000000-0005-0000-0000-0000AB500000}"/>
    <cellStyle name="Output 3 54" xfId="10875" xr:uid="{00000000-0005-0000-0000-0000AC500000}"/>
    <cellStyle name="Output 3 54 2" xfId="23028" xr:uid="{00000000-0005-0000-0000-0000AD500000}"/>
    <cellStyle name="Output 3 55" xfId="10876" xr:uid="{00000000-0005-0000-0000-0000AE500000}"/>
    <cellStyle name="Output 3 55 2" xfId="23029" xr:uid="{00000000-0005-0000-0000-0000AF500000}"/>
    <cellStyle name="Output 3 56" xfId="10877" xr:uid="{00000000-0005-0000-0000-0000B0500000}"/>
    <cellStyle name="Output 3 56 2" xfId="23030" xr:uid="{00000000-0005-0000-0000-0000B1500000}"/>
    <cellStyle name="Output 3 57" xfId="10878" xr:uid="{00000000-0005-0000-0000-0000B2500000}"/>
    <cellStyle name="Output 3 57 2" xfId="23031" xr:uid="{00000000-0005-0000-0000-0000B3500000}"/>
    <cellStyle name="Output 3 58" xfId="10879" xr:uid="{00000000-0005-0000-0000-0000B4500000}"/>
    <cellStyle name="Output 3 58 2" xfId="23032" xr:uid="{00000000-0005-0000-0000-0000B5500000}"/>
    <cellStyle name="Output 3 59" xfId="10880" xr:uid="{00000000-0005-0000-0000-0000B6500000}"/>
    <cellStyle name="Output 3 59 2" xfId="23033" xr:uid="{00000000-0005-0000-0000-0000B7500000}"/>
    <cellStyle name="Output 3 6" xfId="10881" xr:uid="{00000000-0005-0000-0000-0000B8500000}"/>
    <cellStyle name="Output 3 6 2" xfId="14270" xr:uid="{00000000-0005-0000-0000-0000B9500000}"/>
    <cellStyle name="Output 3 6 3" xfId="23034" xr:uid="{00000000-0005-0000-0000-0000BA500000}"/>
    <cellStyle name="Output 3 60" xfId="10882" xr:uid="{00000000-0005-0000-0000-0000BB500000}"/>
    <cellStyle name="Output 3 60 2" xfId="23035" xr:uid="{00000000-0005-0000-0000-0000BC500000}"/>
    <cellStyle name="Output 3 61" xfId="10883" xr:uid="{00000000-0005-0000-0000-0000BD500000}"/>
    <cellStyle name="Output 3 61 2" xfId="23036" xr:uid="{00000000-0005-0000-0000-0000BE500000}"/>
    <cellStyle name="Output 3 62" xfId="10884" xr:uid="{00000000-0005-0000-0000-0000BF500000}"/>
    <cellStyle name="Output 3 62 2" xfId="23037" xr:uid="{00000000-0005-0000-0000-0000C0500000}"/>
    <cellStyle name="Output 3 63" xfId="10885" xr:uid="{00000000-0005-0000-0000-0000C1500000}"/>
    <cellStyle name="Output 3 63 2" xfId="23038" xr:uid="{00000000-0005-0000-0000-0000C2500000}"/>
    <cellStyle name="Output 3 64" xfId="10886" xr:uid="{00000000-0005-0000-0000-0000C3500000}"/>
    <cellStyle name="Output 3 64 2" xfId="23039" xr:uid="{00000000-0005-0000-0000-0000C4500000}"/>
    <cellStyle name="Output 3 65" xfId="10887" xr:uid="{00000000-0005-0000-0000-0000C5500000}"/>
    <cellStyle name="Output 3 65 2" xfId="23040" xr:uid="{00000000-0005-0000-0000-0000C6500000}"/>
    <cellStyle name="Output 3 66" xfId="10888" xr:uid="{00000000-0005-0000-0000-0000C7500000}"/>
    <cellStyle name="Output 3 66 2" xfId="23041" xr:uid="{00000000-0005-0000-0000-0000C8500000}"/>
    <cellStyle name="Output 3 67" xfId="6103" xr:uid="{00000000-0005-0000-0000-0000C9500000}"/>
    <cellStyle name="Output 3 67 2" xfId="18855" xr:uid="{00000000-0005-0000-0000-0000CA500000}"/>
    <cellStyle name="Output 3 68" xfId="13221" xr:uid="{00000000-0005-0000-0000-0000CB500000}"/>
    <cellStyle name="Output 3 69" xfId="13656" xr:uid="{00000000-0005-0000-0000-0000CC500000}"/>
    <cellStyle name="Output 3 7" xfId="10889" xr:uid="{00000000-0005-0000-0000-0000CD500000}"/>
    <cellStyle name="Output 3 7 2" xfId="18750" xr:uid="{00000000-0005-0000-0000-0000CE500000}"/>
    <cellStyle name="Output 3 7 3" xfId="23042" xr:uid="{00000000-0005-0000-0000-0000CF500000}"/>
    <cellStyle name="Output 3 70" xfId="14269" xr:uid="{00000000-0005-0000-0000-0000D0500000}"/>
    <cellStyle name="Output 3 8" xfId="10890" xr:uid="{00000000-0005-0000-0000-0000D1500000}"/>
    <cellStyle name="Output 3 8 2" xfId="23043" xr:uid="{00000000-0005-0000-0000-0000D2500000}"/>
    <cellStyle name="Output 3 9" xfId="10891" xr:uid="{00000000-0005-0000-0000-0000D3500000}"/>
    <cellStyle name="Output 3 9 2" xfId="23044" xr:uid="{00000000-0005-0000-0000-0000D4500000}"/>
    <cellStyle name="Output 4" xfId="5223" xr:uid="{00000000-0005-0000-0000-0000D5500000}"/>
    <cellStyle name="Output 4 10" xfId="10892" xr:uid="{00000000-0005-0000-0000-0000D6500000}"/>
    <cellStyle name="Output 4 10 2" xfId="23045" xr:uid="{00000000-0005-0000-0000-0000D7500000}"/>
    <cellStyle name="Output 4 11" xfId="10893" xr:uid="{00000000-0005-0000-0000-0000D8500000}"/>
    <cellStyle name="Output 4 11 2" xfId="23046" xr:uid="{00000000-0005-0000-0000-0000D9500000}"/>
    <cellStyle name="Output 4 12" xfId="10894" xr:uid="{00000000-0005-0000-0000-0000DA500000}"/>
    <cellStyle name="Output 4 12 2" xfId="23047" xr:uid="{00000000-0005-0000-0000-0000DB500000}"/>
    <cellStyle name="Output 4 13" xfId="10895" xr:uid="{00000000-0005-0000-0000-0000DC500000}"/>
    <cellStyle name="Output 4 13 2" xfId="23048" xr:uid="{00000000-0005-0000-0000-0000DD500000}"/>
    <cellStyle name="Output 4 14" xfId="10896" xr:uid="{00000000-0005-0000-0000-0000DE500000}"/>
    <cellStyle name="Output 4 14 2" xfId="23049" xr:uid="{00000000-0005-0000-0000-0000DF500000}"/>
    <cellStyle name="Output 4 15" xfId="10897" xr:uid="{00000000-0005-0000-0000-0000E0500000}"/>
    <cellStyle name="Output 4 15 2" xfId="23050" xr:uid="{00000000-0005-0000-0000-0000E1500000}"/>
    <cellStyle name="Output 4 16" xfId="10898" xr:uid="{00000000-0005-0000-0000-0000E2500000}"/>
    <cellStyle name="Output 4 16 2" xfId="23051" xr:uid="{00000000-0005-0000-0000-0000E3500000}"/>
    <cellStyle name="Output 4 17" xfId="10899" xr:uid="{00000000-0005-0000-0000-0000E4500000}"/>
    <cellStyle name="Output 4 17 2" xfId="23052" xr:uid="{00000000-0005-0000-0000-0000E5500000}"/>
    <cellStyle name="Output 4 18" xfId="10900" xr:uid="{00000000-0005-0000-0000-0000E6500000}"/>
    <cellStyle name="Output 4 18 2" xfId="23053" xr:uid="{00000000-0005-0000-0000-0000E7500000}"/>
    <cellStyle name="Output 4 19" xfId="10901" xr:uid="{00000000-0005-0000-0000-0000E8500000}"/>
    <cellStyle name="Output 4 19 2" xfId="23054" xr:uid="{00000000-0005-0000-0000-0000E9500000}"/>
    <cellStyle name="Output 4 2" xfId="5224" xr:uid="{00000000-0005-0000-0000-0000EA500000}"/>
    <cellStyle name="Output 4 2 2" xfId="10902" xr:uid="{00000000-0005-0000-0000-0000EB500000}"/>
    <cellStyle name="Output 4 2 2 2" xfId="23055" xr:uid="{00000000-0005-0000-0000-0000EC500000}"/>
    <cellStyle name="Output 4 2 3" xfId="13224" xr:uid="{00000000-0005-0000-0000-0000ED500000}"/>
    <cellStyle name="Output 4 20" xfId="10903" xr:uid="{00000000-0005-0000-0000-0000EE500000}"/>
    <cellStyle name="Output 4 20 2" xfId="23056" xr:uid="{00000000-0005-0000-0000-0000EF500000}"/>
    <cellStyle name="Output 4 21" xfId="10904" xr:uid="{00000000-0005-0000-0000-0000F0500000}"/>
    <cellStyle name="Output 4 21 2" xfId="23057" xr:uid="{00000000-0005-0000-0000-0000F1500000}"/>
    <cellStyle name="Output 4 22" xfId="10905" xr:uid="{00000000-0005-0000-0000-0000F2500000}"/>
    <cellStyle name="Output 4 22 2" xfId="23058" xr:uid="{00000000-0005-0000-0000-0000F3500000}"/>
    <cellStyle name="Output 4 23" xfId="10906" xr:uid="{00000000-0005-0000-0000-0000F4500000}"/>
    <cellStyle name="Output 4 23 2" xfId="23059" xr:uid="{00000000-0005-0000-0000-0000F5500000}"/>
    <cellStyle name="Output 4 24" xfId="10907" xr:uid="{00000000-0005-0000-0000-0000F6500000}"/>
    <cellStyle name="Output 4 24 2" xfId="23060" xr:uid="{00000000-0005-0000-0000-0000F7500000}"/>
    <cellStyle name="Output 4 25" xfId="10908" xr:uid="{00000000-0005-0000-0000-0000F8500000}"/>
    <cellStyle name="Output 4 25 2" xfId="23061" xr:uid="{00000000-0005-0000-0000-0000F9500000}"/>
    <cellStyle name="Output 4 26" xfId="10909" xr:uid="{00000000-0005-0000-0000-0000FA500000}"/>
    <cellStyle name="Output 4 26 2" xfId="23062" xr:uid="{00000000-0005-0000-0000-0000FB500000}"/>
    <cellStyle name="Output 4 27" xfId="10910" xr:uid="{00000000-0005-0000-0000-0000FC500000}"/>
    <cellStyle name="Output 4 27 2" xfId="23063" xr:uid="{00000000-0005-0000-0000-0000FD500000}"/>
    <cellStyle name="Output 4 28" xfId="10911" xr:uid="{00000000-0005-0000-0000-0000FE500000}"/>
    <cellStyle name="Output 4 28 2" xfId="23064" xr:uid="{00000000-0005-0000-0000-0000FF500000}"/>
    <cellStyle name="Output 4 29" xfId="10912" xr:uid="{00000000-0005-0000-0000-000000510000}"/>
    <cellStyle name="Output 4 29 2" xfId="23065" xr:uid="{00000000-0005-0000-0000-000001510000}"/>
    <cellStyle name="Output 4 3" xfId="5225" xr:uid="{00000000-0005-0000-0000-000002510000}"/>
    <cellStyle name="Output 4 3 2" xfId="10913" xr:uid="{00000000-0005-0000-0000-000003510000}"/>
    <cellStyle name="Output 4 3 2 2" xfId="23066" xr:uid="{00000000-0005-0000-0000-000004510000}"/>
    <cellStyle name="Output 4 30" xfId="10914" xr:uid="{00000000-0005-0000-0000-000005510000}"/>
    <cellStyle name="Output 4 30 2" xfId="23067" xr:uid="{00000000-0005-0000-0000-000006510000}"/>
    <cellStyle name="Output 4 31" xfId="10915" xr:uid="{00000000-0005-0000-0000-000007510000}"/>
    <cellStyle name="Output 4 31 2" xfId="23068" xr:uid="{00000000-0005-0000-0000-000008510000}"/>
    <cellStyle name="Output 4 32" xfId="10916" xr:uid="{00000000-0005-0000-0000-000009510000}"/>
    <cellStyle name="Output 4 32 2" xfId="23069" xr:uid="{00000000-0005-0000-0000-00000A510000}"/>
    <cellStyle name="Output 4 33" xfId="10917" xr:uid="{00000000-0005-0000-0000-00000B510000}"/>
    <cellStyle name="Output 4 33 2" xfId="23070" xr:uid="{00000000-0005-0000-0000-00000C510000}"/>
    <cellStyle name="Output 4 34" xfId="10918" xr:uid="{00000000-0005-0000-0000-00000D510000}"/>
    <cellStyle name="Output 4 34 2" xfId="23071" xr:uid="{00000000-0005-0000-0000-00000E510000}"/>
    <cellStyle name="Output 4 35" xfId="10919" xr:uid="{00000000-0005-0000-0000-00000F510000}"/>
    <cellStyle name="Output 4 35 2" xfId="23072" xr:uid="{00000000-0005-0000-0000-000010510000}"/>
    <cellStyle name="Output 4 36" xfId="10920" xr:uid="{00000000-0005-0000-0000-000011510000}"/>
    <cellStyle name="Output 4 36 2" xfId="23073" xr:uid="{00000000-0005-0000-0000-000012510000}"/>
    <cellStyle name="Output 4 37" xfId="10921" xr:uid="{00000000-0005-0000-0000-000013510000}"/>
    <cellStyle name="Output 4 37 2" xfId="23074" xr:uid="{00000000-0005-0000-0000-000014510000}"/>
    <cellStyle name="Output 4 38" xfId="10922" xr:uid="{00000000-0005-0000-0000-000015510000}"/>
    <cellStyle name="Output 4 38 2" xfId="23075" xr:uid="{00000000-0005-0000-0000-000016510000}"/>
    <cellStyle name="Output 4 39" xfId="10923" xr:uid="{00000000-0005-0000-0000-000017510000}"/>
    <cellStyle name="Output 4 39 2" xfId="23076" xr:uid="{00000000-0005-0000-0000-000018510000}"/>
    <cellStyle name="Output 4 4" xfId="5226" xr:uid="{00000000-0005-0000-0000-000019510000}"/>
    <cellStyle name="Output 4 4 2" xfId="10924" xr:uid="{00000000-0005-0000-0000-00001A510000}"/>
    <cellStyle name="Output 4 4 2 2" xfId="23077" xr:uid="{00000000-0005-0000-0000-00001B510000}"/>
    <cellStyle name="Output 4 40" xfId="10925" xr:uid="{00000000-0005-0000-0000-00001C510000}"/>
    <cellStyle name="Output 4 40 2" xfId="23078" xr:uid="{00000000-0005-0000-0000-00001D510000}"/>
    <cellStyle name="Output 4 41" xfId="10926" xr:uid="{00000000-0005-0000-0000-00001E510000}"/>
    <cellStyle name="Output 4 41 2" xfId="23079" xr:uid="{00000000-0005-0000-0000-00001F510000}"/>
    <cellStyle name="Output 4 42" xfId="10927" xr:uid="{00000000-0005-0000-0000-000020510000}"/>
    <cellStyle name="Output 4 42 2" xfId="23080" xr:uid="{00000000-0005-0000-0000-000021510000}"/>
    <cellStyle name="Output 4 43" xfId="10928" xr:uid="{00000000-0005-0000-0000-000022510000}"/>
    <cellStyle name="Output 4 43 2" xfId="23081" xr:uid="{00000000-0005-0000-0000-000023510000}"/>
    <cellStyle name="Output 4 44" xfId="10929" xr:uid="{00000000-0005-0000-0000-000024510000}"/>
    <cellStyle name="Output 4 44 2" xfId="23082" xr:uid="{00000000-0005-0000-0000-000025510000}"/>
    <cellStyle name="Output 4 45" xfId="10930" xr:uid="{00000000-0005-0000-0000-000026510000}"/>
    <cellStyle name="Output 4 45 2" xfId="23083" xr:uid="{00000000-0005-0000-0000-000027510000}"/>
    <cellStyle name="Output 4 46" xfId="10931" xr:uid="{00000000-0005-0000-0000-000028510000}"/>
    <cellStyle name="Output 4 46 2" xfId="23084" xr:uid="{00000000-0005-0000-0000-000029510000}"/>
    <cellStyle name="Output 4 47" xfId="10932" xr:uid="{00000000-0005-0000-0000-00002A510000}"/>
    <cellStyle name="Output 4 47 2" xfId="23085" xr:uid="{00000000-0005-0000-0000-00002B510000}"/>
    <cellStyle name="Output 4 48" xfId="10933" xr:uid="{00000000-0005-0000-0000-00002C510000}"/>
    <cellStyle name="Output 4 48 2" xfId="23086" xr:uid="{00000000-0005-0000-0000-00002D510000}"/>
    <cellStyle name="Output 4 49" xfId="10934" xr:uid="{00000000-0005-0000-0000-00002E510000}"/>
    <cellStyle name="Output 4 49 2" xfId="23087" xr:uid="{00000000-0005-0000-0000-00002F510000}"/>
    <cellStyle name="Output 4 5" xfId="5227" xr:uid="{00000000-0005-0000-0000-000030510000}"/>
    <cellStyle name="Output 4 5 2" xfId="10935" xr:uid="{00000000-0005-0000-0000-000031510000}"/>
    <cellStyle name="Output 4 5 2 2" xfId="23088" xr:uid="{00000000-0005-0000-0000-000032510000}"/>
    <cellStyle name="Output 4 50" xfId="10936" xr:uid="{00000000-0005-0000-0000-000033510000}"/>
    <cellStyle name="Output 4 50 2" xfId="23089" xr:uid="{00000000-0005-0000-0000-000034510000}"/>
    <cellStyle name="Output 4 51" xfId="10937" xr:uid="{00000000-0005-0000-0000-000035510000}"/>
    <cellStyle name="Output 4 51 2" xfId="23090" xr:uid="{00000000-0005-0000-0000-000036510000}"/>
    <cellStyle name="Output 4 52" xfId="10938" xr:uid="{00000000-0005-0000-0000-000037510000}"/>
    <cellStyle name="Output 4 52 2" xfId="23091" xr:uid="{00000000-0005-0000-0000-000038510000}"/>
    <cellStyle name="Output 4 53" xfId="10939" xr:uid="{00000000-0005-0000-0000-000039510000}"/>
    <cellStyle name="Output 4 53 2" xfId="23092" xr:uid="{00000000-0005-0000-0000-00003A510000}"/>
    <cellStyle name="Output 4 54" xfId="10940" xr:uid="{00000000-0005-0000-0000-00003B510000}"/>
    <cellStyle name="Output 4 54 2" xfId="23093" xr:uid="{00000000-0005-0000-0000-00003C510000}"/>
    <cellStyle name="Output 4 55" xfId="10941" xr:uid="{00000000-0005-0000-0000-00003D510000}"/>
    <cellStyle name="Output 4 55 2" xfId="23094" xr:uid="{00000000-0005-0000-0000-00003E510000}"/>
    <cellStyle name="Output 4 56" xfId="10942" xr:uid="{00000000-0005-0000-0000-00003F510000}"/>
    <cellStyle name="Output 4 56 2" xfId="23095" xr:uid="{00000000-0005-0000-0000-000040510000}"/>
    <cellStyle name="Output 4 57" xfId="10943" xr:uid="{00000000-0005-0000-0000-000041510000}"/>
    <cellStyle name="Output 4 57 2" xfId="23096" xr:uid="{00000000-0005-0000-0000-000042510000}"/>
    <cellStyle name="Output 4 58" xfId="10944" xr:uid="{00000000-0005-0000-0000-000043510000}"/>
    <cellStyle name="Output 4 58 2" xfId="23097" xr:uid="{00000000-0005-0000-0000-000044510000}"/>
    <cellStyle name="Output 4 59" xfId="10945" xr:uid="{00000000-0005-0000-0000-000045510000}"/>
    <cellStyle name="Output 4 59 2" xfId="23098" xr:uid="{00000000-0005-0000-0000-000046510000}"/>
    <cellStyle name="Output 4 6" xfId="10946" xr:uid="{00000000-0005-0000-0000-000047510000}"/>
    <cellStyle name="Output 4 6 2" xfId="14272" xr:uid="{00000000-0005-0000-0000-000048510000}"/>
    <cellStyle name="Output 4 6 3" xfId="23099" xr:uid="{00000000-0005-0000-0000-000049510000}"/>
    <cellStyle name="Output 4 60" xfId="10947" xr:uid="{00000000-0005-0000-0000-00004A510000}"/>
    <cellStyle name="Output 4 60 2" xfId="23100" xr:uid="{00000000-0005-0000-0000-00004B510000}"/>
    <cellStyle name="Output 4 61" xfId="10948" xr:uid="{00000000-0005-0000-0000-00004C510000}"/>
    <cellStyle name="Output 4 61 2" xfId="23101" xr:uid="{00000000-0005-0000-0000-00004D510000}"/>
    <cellStyle name="Output 4 62" xfId="10949" xr:uid="{00000000-0005-0000-0000-00004E510000}"/>
    <cellStyle name="Output 4 62 2" xfId="23102" xr:uid="{00000000-0005-0000-0000-00004F510000}"/>
    <cellStyle name="Output 4 63" xfId="10950" xr:uid="{00000000-0005-0000-0000-000050510000}"/>
    <cellStyle name="Output 4 63 2" xfId="23103" xr:uid="{00000000-0005-0000-0000-000051510000}"/>
    <cellStyle name="Output 4 64" xfId="10951" xr:uid="{00000000-0005-0000-0000-000052510000}"/>
    <cellStyle name="Output 4 64 2" xfId="23104" xr:uid="{00000000-0005-0000-0000-000053510000}"/>
    <cellStyle name="Output 4 65" xfId="10952" xr:uid="{00000000-0005-0000-0000-000054510000}"/>
    <cellStyle name="Output 4 65 2" xfId="23105" xr:uid="{00000000-0005-0000-0000-000055510000}"/>
    <cellStyle name="Output 4 66" xfId="10953" xr:uid="{00000000-0005-0000-0000-000056510000}"/>
    <cellStyle name="Output 4 66 2" xfId="23106" xr:uid="{00000000-0005-0000-0000-000057510000}"/>
    <cellStyle name="Output 4 67" xfId="6104" xr:uid="{00000000-0005-0000-0000-000058510000}"/>
    <cellStyle name="Output 4 67 2" xfId="18856" xr:uid="{00000000-0005-0000-0000-000059510000}"/>
    <cellStyle name="Output 4 68" xfId="13223" xr:uid="{00000000-0005-0000-0000-00005A510000}"/>
    <cellStyle name="Output 4 69" xfId="13657" xr:uid="{00000000-0005-0000-0000-00005B510000}"/>
    <cellStyle name="Output 4 7" xfId="10954" xr:uid="{00000000-0005-0000-0000-00005C510000}"/>
    <cellStyle name="Output 4 7 2" xfId="23107" xr:uid="{00000000-0005-0000-0000-00005D510000}"/>
    <cellStyle name="Output 4 70" xfId="14271" xr:uid="{00000000-0005-0000-0000-00005E510000}"/>
    <cellStyle name="Output 4 8" xfId="10955" xr:uid="{00000000-0005-0000-0000-00005F510000}"/>
    <cellStyle name="Output 4 8 2" xfId="23108" xr:uid="{00000000-0005-0000-0000-000060510000}"/>
    <cellStyle name="Output 4 9" xfId="10956" xr:uid="{00000000-0005-0000-0000-000061510000}"/>
    <cellStyle name="Output 4 9 2" xfId="23109" xr:uid="{00000000-0005-0000-0000-000062510000}"/>
    <cellStyle name="Output 5" xfId="5228" xr:uid="{00000000-0005-0000-0000-000063510000}"/>
    <cellStyle name="Output 5 10" xfId="10957" xr:uid="{00000000-0005-0000-0000-000064510000}"/>
    <cellStyle name="Output 5 10 2" xfId="23110" xr:uid="{00000000-0005-0000-0000-000065510000}"/>
    <cellStyle name="Output 5 11" xfId="10958" xr:uid="{00000000-0005-0000-0000-000066510000}"/>
    <cellStyle name="Output 5 11 2" xfId="23111" xr:uid="{00000000-0005-0000-0000-000067510000}"/>
    <cellStyle name="Output 5 12" xfId="10959" xr:uid="{00000000-0005-0000-0000-000068510000}"/>
    <cellStyle name="Output 5 12 2" xfId="23112" xr:uid="{00000000-0005-0000-0000-000069510000}"/>
    <cellStyle name="Output 5 13" xfId="10960" xr:uid="{00000000-0005-0000-0000-00006A510000}"/>
    <cellStyle name="Output 5 13 2" xfId="23113" xr:uid="{00000000-0005-0000-0000-00006B510000}"/>
    <cellStyle name="Output 5 14" xfId="10961" xr:uid="{00000000-0005-0000-0000-00006C510000}"/>
    <cellStyle name="Output 5 14 2" xfId="23114" xr:uid="{00000000-0005-0000-0000-00006D510000}"/>
    <cellStyle name="Output 5 15" xfId="10962" xr:uid="{00000000-0005-0000-0000-00006E510000}"/>
    <cellStyle name="Output 5 15 2" xfId="23115" xr:uid="{00000000-0005-0000-0000-00006F510000}"/>
    <cellStyle name="Output 5 16" xfId="10963" xr:uid="{00000000-0005-0000-0000-000070510000}"/>
    <cellStyle name="Output 5 16 2" xfId="23116" xr:uid="{00000000-0005-0000-0000-000071510000}"/>
    <cellStyle name="Output 5 17" xfId="10964" xr:uid="{00000000-0005-0000-0000-000072510000}"/>
    <cellStyle name="Output 5 17 2" xfId="23117" xr:uid="{00000000-0005-0000-0000-000073510000}"/>
    <cellStyle name="Output 5 18" xfId="10965" xr:uid="{00000000-0005-0000-0000-000074510000}"/>
    <cellStyle name="Output 5 18 2" xfId="23118" xr:uid="{00000000-0005-0000-0000-000075510000}"/>
    <cellStyle name="Output 5 19" xfId="10966" xr:uid="{00000000-0005-0000-0000-000076510000}"/>
    <cellStyle name="Output 5 19 2" xfId="23119" xr:uid="{00000000-0005-0000-0000-000077510000}"/>
    <cellStyle name="Output 5 2" xfId="5229" xr:uid="{00000000-0005-0000-0000-000078510000}"/>
    <cellStyle name="Output 5 2 2" xfId="10967" xr:uid="{00000000-0005-0000-0000-000079510000}"/>
    <cellStyle name="Output 5 2 2 2" xfId="23120" xr:uid="{00000000-0005-0000-0000-00007A510000}"/>
    <cellStyle name="Output 5 2 3" xfId="13226" xr:uid="{00000000-0005-0000-0000-00007B510000}"/>
    <cellStyle name="Output 5 20" xfId="10968" xr:uid="{00000000-0005-0000-0000-00007C510000}"/>
    <cellStyle name="Output 5 20 2" xfId="23121" xr:uid="{00000000-0005-0000-0000-00007D510000}"/>
    <cellStyle name="Output 5 21" xfId="10969" xr:uid="{00000000-0005-0000-0000-00007E510000}"/>
    <cellStyle name="Output 5 21 2" xfId="23122" xr:uid="{00000000-0005-0000-0000-00007F510000}"/>
    <cellStyle name="Output 5 22" xfId="10970" xr:uid="{00000000-0005-0000-0000-000080510000}"/>
    <cellStyle name="Output 5 22 2" xfId="23123" xr:uid="{00000000-0005-0000-0000-000081510000}"/>
    <cellStyle name="Output 5 23" xfId="10971" xr:uid="{00000000-0005-0000-0000-000082510000}"/>
    <cellStyle name="Output 5 23 2" xfId="23124" xr:uid="{00000000-0005-0000-0000-000083510000}"/>
    <cellStyle name="Output 5 24" xfId="10972" xr:uid="{00000000-0005-0000-0000-000084510000}"/>
    <cellStyle name="Output 5 24 2" xfId="23125" xr:uid="{00000000-0005-0000-0000-000085510000}"/>
    <cellStyle name="Output 5 25" xfId="10973" xr:uid="{00000000-0005-0000-0000-000086510000}"/>
    <cellStyle name="Output 5 25 2" xfId="23126" xr:uid="{00000000-0005-0000-0000-000087510000}"/>
    <cellStyle name="Output 5 26" xfId="10974" xr:uid="{00000000-0005-0000-0000-000088510000}"/>
    <cellStyle name="Output 5 26 2" xfId="23127" xr:uid="{00000000-0005-0000-0000-000089510000}"/>
    <cellStyle name="Output 5 27" xfId="10975" xr:uid="{00000000-0005-0000-0000-00008A510000}"/>
    <cellStyle name="Output 5 27 2" xfId="23128" xr:uid="{00000000-0005-0000-0000-00008B510000}"/>
    <cellStyle name="Output 5 28" xfId="10976" xr:uid="{00000000-0005-0000-0000-00008C510000}"/>
    <cellStyle name="Output 5 28 2" xfId="23129" xr:uid="{00000000-0005-0000-0000-00008D510000}"/>
    <cellStyle name="Output 5 29" xfId="10977" xr:uid="{00000000-0005-0000-0000-00008E510000}"/>
    <cellStyle name="Output 5 29 2" xfId="23130" xr:uid="{00000000-0005-0000-0000-00008F510000}"/>
    <cellStyle name="Output 5 3" xfId="5230" xr:uid="{00000000-0005-0000-0000-000090510000}"/>
    <cellStyle name="Output 5 3 2" xfId="10978" xr:uid="{00000000-0005-0000-0000-000091510000}"/>
    <cellStyle name="Output 5 3 2 2" xfId="23131" xr:uid="{00000000-0005-0000-0000-000092510000}"/>
    <cellStyle name="Output 5 30" xfId="10979" xr:uid="{00000000-0005-0000-0000-000093510000}"/>
    <cellStyle name="Output 5 30 2" xfId="23132" xr:uid="{00000000-0005-0000-0000-000094510000}"/>
    <cellStyle name="Output 5 31" xfId="10980" xr:uid="{00000000-0005-0000-0000-000095510000}"/>
    <cellStyle name="Output 5 31 2" xfId="23133" xr:uid="{00000000-0005-0000-0000-000096510000}"/>
    <cellStyle name="Output 5 32" xfId="10981" xr:uid="{00000000-0005-0000-0000-000097510000}"/>
    <cellStyle name="Output 5 32 2" xfId="23134" xr:uid="{00000000-0005-0000-0000-000098510000}"/>
    <cellStyle name="Output 5 33" xfId="10982" xr:uid="{00000000-0005-0000-0000-000099510000}"/>
    <cellStyle name="Output 5 33 2" xfId="23135" xr:uid="{00000000-0005-0000-0000-00009A510000}"/>
    <cellStyle name="Output 5 34" xfId="10983" xr:uid="{00000000-0005-0000-0000-00009B510000}"/>
    <cellStyle name="Output 5 34 2" xfId="23136" xr:uid="{00000000-0005-0000-0000-00009C510000}"/>
    <cellStyle name="Output 5 35" xfId="10984" xr:uid="{00000000-0005-0000-0000-00009D510000}"/>
    <cellStyle name="Output 5 35 2" xfId="23137" xr:uid="{00000000-0005-0000-0000-00009E510000}"/>
    <cellStyle name="Output 5 36" xfId="10985" xr:uid="{00000000-0005-0000-0000-00009F510000}"/>
    <cellStyle name="Output 5 36 2" xfId="23138" xr:uid="{00000000-0005-0000-0000-0000A0510000}"/>
    <cellStyle name="Output 5 37" xfId="10986" xr:uid="{00000000-0005-0000-0000-0000A1510000}"/>
    <cellStyle name="Output 5 37 2" xfId="23139" xr:uid="{00000000-0005-0000-0000-0000A2510000}"/>
    <cellStyle name="Output 5 38" xfId="10987" xr:uid="{00000000-0005-0000-0000-0000A3510000}"/>
    <cellStyle name="Output 5 38 2" xfId="23140" xr:uid="{00000000-0005-0000-0000-0000A4510000}"/>
    <cellStyle name="Output 5 39" xfId="10988" xr:uid="{00000000-0005-0000-0000-0000A5510000}"/>
    <cellStyle name="Output 5 39 2" xfId="23141" xr:uid="{00000000-0005-0000-0000-0000A6510000}"/>
    <cellStyle name="Output 5 4" xfId="5231" xr:uid="{00000000-0005-0000-0000-0000A7510000}"/>
    <cellStyle name="Output 5 4 2" xfId="10989" xr:uid="{00000000-0005-0000-0000-0000A8510000}"/>
    <cellStyle name="Output 5 4 2 2" xfId="23142" xr:uid="{00000000-0005-0000-0000-0000A9510000}"/>
    <cellStyle name="Output 5 40" xfId="10990" xr:uid="{00000000-0005-0000-0000-0000AA510000}"/>
    <cellStyle name="Output 5 40 2" xfId="23143" xr:uid="{00000000-0005-0000-0000-0000AB510000}"/>
    <cellStyle name="Output 5 41" xfId="10991" xr:uid="{00000000-0005-0000-0000-0000AC510000}"/>
    <cellStyle name="Output 5 41 2" xfId="23144" xr:uid="{00000000-0005-0000-0000-0000AD510000}"/>
    <cellStyle name="Output 5 42" xfId="10992" xr:uid="{00000000-0005-0000-0000-0000AE510000}"/>
    <cellStyle name="Output 5 42 2" xfId="23145" xr:uid="{00000000-0005-0000-0000-0000AF510000}"/>
    <cellStyle name="Output 5 43" xfId="10993" xr:uid="{00000000-0005-0000-0000-0000B0510000}"/>
    <cellStyle name="Output 5 43 2" xfId="23146" xr:uid="{00000000-0005-0000-0000-0000B1510000}"/>
    <cellStyle name="Output 5 44" xfId="10994" xr:uid="{00000000-0005-0000-0000-0000B2510000}"/>
    <cellStyle name="Output 5 44 2" xfId="23147" xr:uid="{00000000-0005-0000-0000-0000B3510000}"/>
    <cellStyle name="Output 5 45" xfId="10995" xr:uid="{00000000-0005-0000-0000-0000B4510000}"/>
    <cellStyle name="Output 5 45 2" xfId="23148" xr:uid="{00000000-0005-0000-0000-0000B5510000}"/>
    <cellStyle name="Output 5 46" xfId="10996" xr:uid="{00000000-0005-0000-0000-0000B6510000}"/>
    <cellStyle name="Output 5 46 2" xfId="23149" xr:uid="{00000000-0005-0000-0000-0000B7510000}"/>
    <cellStyle name="Output 5 47" xfId="10997" xr:uid="{00000000-0005-0000-0000-0000B8510000}"/>
    <cellStyle name="Output 5 47 2" xfId="23150" xr:uid="{00000000-0005-0000-0000-0000B9510000}"/>
    <cellStyle name="Output 5 48" xfId="10998" xr:uid="{00000000-0005-0000-0000-0000BA510000}"/>
    <cellStyle name="Output 5 48 2" xfId="23151" xr:uid="{00000000-0005-0000-0000-0000BB510000}"/>
    <cellStyle name="Output 5 49" xfId="10999" xr:uid="{00000000-0005-0000-0000-0000BC510000}"/>
    <cellStyle name="Output 5 49 2" xfId="23152" xr:uid="{00000000-0005-0000-0000-0000BD510000}"/>
    <cellStyle name="Output 5 5" xfId="5232" xr:uid="{00000000-0005-0000-0000-0000BE510000}"/>
    <cellStyle name="Output 5 5 2" xfId="11000" xr:uid="{00000000-0005-0000-0000-0000BF510000}"/>
    <cellStyle name="Output 5 5 2 2" xfId="23153" xr:uid="{00000000-0005-0000-0000-0000C0510000}"/>
    <cellStyle name="Output 5 50" xfId="11001" xr:uid="{00000000-0005-0000-0000-0000C1510000}"/>
    <cellStyle name="Output 5 50 2" xfId="23154" xr:uid="{00000000-0005-0000-0000-0000C2510000}"/>
    <cellStyle name="Output 5 51" xfId="11002" xr:uid="{00000000-0005-0000-0000-0000C3510000}"/>
    <cellStyle name="Output 5 51 2" xfId="23155" xr:uid="{00000000-0005-0000-0000-0000C4510000}"/>
    <cellStyle name="Output 5 52" xfId="11003" xr:uid="{00000000-0005-0000-0000-0000C5510000}"/>
    <cellStyle name="Output 5 52 2" xfId="23156" xr:uid="{00000000-0005-0000-0000-0000C6510000}"/>
    <cellStyle name="Output 5 53" xfId="11004" xr:uid="{00000000-0005-0000-0000-0000C7510000}"/>
    <cellStyle name="Output 5 53 2" xfId="23157" xr:uid="{00000000-0005-0000-0000-0000C8510000}"/>
    <cellStyle name="Output 5 54" xfId="11005" xr:uid="{00000000-0005-0000-0000-0000C9510000}"/>
    <cellStyle name="Output 5 54 2" xfId="23158" xr:uid="{00000000-0005-0000-0000-0000CA510000}"/>
    <cellStyle name="Output 5 55" xfId="11006" xr:uid="{00000000-0005-0000-0000-0000CB510000}"/>
    <cellStyle name="Output 5 55 2" xfId="23159" xr:uid="{00000000-0005-0000-0000-0000CC510000}"/>
    <cellStyle name="Output 5 56" xfId="11007" xr:uid="{00000000-0005-0000-0000-0000CD510000}"/>
    <cellStyle name="Output 5 56 2" xfId="23160" xr:uid="{00000000-0005-0000-0000-0000CE510000}"/>
    <cellStyle name="Output 5 57" xfId="11008" xr:uid="{00000000-0005-0000-0000-0000CF510000}"/>
    <cellStyle name="Output 5 57 2" xfId="23161" xr:uid="{00000000-0005-0000-0000-0000D0510000}"/>
    <cellStyle name="Output 5 58" xfId="11009" xr:uid="{00000000-0005-0000-0000-0000D1510000}"/>
    <cellStyle name="Output 5 58 2" xfId="23162" xr:uid="{00000000-0005-0000-0000-0000D2510000}"/>
    <cellStyle name="Output 5 59" xfId="11010" xr:uid="{00000000-0005-0000-0000-0000D3510000}"/>
    <cellStyle name="Output 5 59 2" xfId="23163" xr:uid="{00000000-0005-0000-0000-0000D4510000}"/>
    <cellStyle name="Output 5 6" xfId="11011" xr:uid="{00000000-0005-0000-0000-0000D5510000}"/>
    <cellStyle name="Output 5 6 2" xfId="14274" xr:uid="{00000000-0005-0000-0000-0000D6510000}"/>
    <cellStyle name="Output 5 6 3" xfId="23164" xr:uid="{00000000-0005-0000-0000-0000D7510000}"/>
    <cellStyle name="Output 5 60" xfId="11012" xr:uid="{00000000-0005-0000-0000-0000D8510000}"/>
    <cellStyle name="Output 5 60 2" xfId="23165" xr:uid="{00000000-0005-0000-0000-0000D9510000}"/>
    <cellStyle name="Output 5 61" xfId="11013" xr:uid="{00000000-0005-0000-0000-0000DA510000}"/>
    <cellStyle name="Output 5 61 2" xfId="23166" xr:uid="{00000000-0005-0000-0000-0000DB510000}"/>
    <cellStyle name="Output 5 62" xfId="11014" xr:uid="{00000000-0005-0000-0000-0000DC510000}"/>
    <cellStyle name="Output 5 62 2" xfId="23167" xr:uid="{00000000-0005-0000-0000-0000DD510000}"/>
    <cellStyle name="Output 5 63" xfId="11015" xr:uid="{00000000-0005-0000-0000-0000DE510000}"/>
    <cellStyle name="Output 5 63 2" xfId="23168" xr:uid="{00000000-0005-0000-0000-0000DF510000}"/>
    <cellStyle name="Output 5 64" xfId="11016" xr:uid="{00000000-0005-0000-0000-0000E0510000}"/>
    <cellStyle name="Output 5 64 2" xfId="23169" xr:uid="{00000000-0005-0000-0000-0000E1510000}"/>
    <cellStyle name="Output 5 65" xfId="11017" xr:uid="{00000000-0005-0000-0000-0000E2510000}"/>
    <cellStyle name="Output 5 65 2" xfId="23170" xr:uid="{00000000-0005-0000-0000-0000E3510000}"/>
    <cellStyle name="Output 5 66" xfId="11018" xr:uid="{00000000-0005-0000-0000-0000E4510000}"/>
    <cellStyle name="Output 5 66 2" xfId="23171" xr:uid="{00000000-0005-0000-0000-0000E5510000}"/>
    <cellStyle name="Output 5 67" xfId="6105" xr:uid="{00000000-0005-0000-0000-0000E6510000}"/>
    <cellStyle name="Output 5 67 2" xfId="18857" xr:uid="{00000000-0005-0000-0000-0000E7510000}"/>
    <cellStyle name="Output 5 68" xfId="13225" xr:uid="{00000000-0005-0000-0000-0000E8510000}"/>
    <cellStyle name="Output 5 69" xfId="13658" xr:uid="{00000000-0005-0000-0000-0000E9510000}"/>
    <cellStyle name="Output 5 7" xfId="11019" xr:uid="{00000000-0005-0000-0000-0000EA510000}"/>
    <cellStyle name="Output 5 7 2" xfId="23172" xr:uid="{00000000-0005-0000-0000-0000EB510000}"/>
    <cellStyle name="Output 5 70" xfId="14273" xr:uid="{00000000-0005-0000-0000-0000EC510000}"/>
    <cellStyle name="Output 5 8" xfId="11020" xr:uid="{00000000-0005-0000-0000-0000ED510000}"/>
    <cellStyle name="Output 5 8 2" xfId="23173" xr:uid="{00000000-0005-0000-0000-0000EE510000}"/>
    <cellStyle name="Output 5 9" xfId="11021" xr:uid="{00000000-0005-0000-0000-0000EF510000}"/>
    <cellStyle name="Output 5 9 2" xfId="23174" xr:uid="{00000000-0005-0000-0000-0000F0510000}"/>
    <cellStyle name="Output 6" xfId="5233" xr:uid="{00000000-0005-0000-0000-0000F1510000}"/>
    <cellStyle name="Output 6 10" xfId="11022" xr:uid="{00000000-0005-0000-0000-0000F2510000}"/>
    <cellStyle name="Output 6 10 2" xfId="23175" xr:uid="{00000000-0005-0000-0000-0000F3510000}"/>
    <cellStyle name="Output 6 11" xfId="11023" xr:uid="{00000000-0005-0000-0000-0000F4510000}"/>
    <cellStyle name="Output 6 11 2" xfId="23176" xr:uid="{00000000-0005-0000-0000-0000F5510000}"/>
    <cellStyle name="Output 6 12" xfId="11024" xr:uid="{00000000-0005-0000-0000-0000F6510000}"/>
    <cellStyle name="Output 6 12 2" xfId="23177" xr:uid="{00000000-0005-0000-0000-0000F7510000}"/>
    <cellStyle name="Output 6 13" xfId="11025" xr:uid="{00000000-0005-0000-0000-0000F8510000}"/>
    <cellStyle name="Output 6 13 2" xfId="23178" xr:uid="{00000000-0005-0000-0000-0000F9510000}"/>
    <cellStyle name="Output 6 14" xfId="11026" xr:uid="{00000000-0005-0000-0000-0000FA510000}"/>
    <cellStyle name="Output 6 14 2" xfId="23179" xr:uid="{00000000-0005-0000-0000-0000FB510000}"/>
    <cellStyle name="Output 6 15" xfId="11027" xr:uid="{00000000-0005-0000-0000-0000FC510000}"/>
    <cellStyle name="Output 6 15 2" xfId="23180" xr:uid="{00000000-0005-0000-0000-0000FD510000}"/>
    <cellStyle name="Output 6 16" xfId="11028" xr:uid="{00000000-0005-0000-0000-0000FE510000}"/>
    <cellStyle name="Output 6 16 2" xfId="23181" xr:uid="{00000000-0005-0000-0000-0000FF510000}"/>
    <cellStyle name="Output 6 17" xfId="11029" xr:uid="{00000000-0005-0000-0000-000000520000}"/>
    <cellStyle name="Output 6 17 2" xfId="23182" xr:uid="{00000000-0005-0000-0000-000001520000}"/>
    <cellStyle name="Output 6 18" xfId="11030" xr:uid="{00000000-0005-0000-0000-000002520000}"/>
    <cellStyle name="Output 6 18 2" xfId="23183" xr:uid="{00000000-0005-0000-0000-000003520000}"/>
    <cellStyle name="Output 6 19" xfId="11031" xr:uid="{00000000-0005-0000-0000-000004520000}"/>
    <cellStyle name="Output 6 19 2" xfId="23184" xr:uid="{00000000-0005-0000-0000-000005520000}"/>
    <cellStyle name="Output 6 2" xfId="5234" xr:uid="{00000000-0005-0000-0000-000006520000}"/>
    <cellStyle name="Output 6 2 2" xfId="11032" xr:uid="{00000000-0005-0000-0000-000007520000}"/>
    <cellStyle name="Output 6 2 2 2" xfId="23185" xr:uid="{00000000-0005-0000-0000-000008520000}"/>
    <cellStyle name="Output 6 2 3" xfId="13228" xr:uid="{00000000-0005-0000-0000-000009520000}"/>
    <cellStyle name="Output 6 20" xfId="11033" xr:uid="{00000000-0005-0000-0000-00000A520000}"/>
    <cellStyle name="Output 6 20 2" xfId="23186" xr:uid="{00000000-0005-0000-0000-00000B520000}"/>
    <cellStyle name="Output 6 21" xfId="11034" xr:uid="{00000000-0005-0000-0000-00000C520000}"/>
    <cellStyle name="Output 6 21 2" xfId="23187" xr:uid="{00000000-0005-0000-0000-00000D520000}"/>
    <cellStyle name="Output 6 22" xfId="11035" xr:uid="{00000000-0005-0000-0000-00000E520000}"/>
    <cellStyle name="Output 6 22 2" xfId="23188" xr:uid="{00000000-0005-0000-0000-00000F520000}"/>
    <cellStyle name="Output 6 23" xfId="11036" xr:uid="{00000000-0005-0000-0000-000010520000}"/>
    <cellStyle name="Output 6 23 2" xfId="23189" xr:uid="{00000000-0005-0000-0000-000011520000}"/>
    <cellStyle name="Output 6 24" xfId="11037" xr:uid="{00000000-0005-0000-0000-000012520000}"/>
    <cellStyle name="Output 6 24 2" xfId="23190" xr:uid="{00000000-0005-0000-0000-000013520000}"/>
    <cellStyle name="Output 6 25" xfId="11038" xr:uid="{00000000-0005-0000-0000-000014520000}"/>
    <cellStyle name="Output 6 25 2" xfId="23191" xr:uid="{00000000-0005-0000-0000-000015520000}"/>
    <cellStyle name="Output 6 26" xfId="11039" xr:uid="{00000000-0005-0000-0000-000016520000}"/>
    <cellStyle name="Output 6 26 2" xfId="23192" xr:uid="{00000000-0005-0000-0000-000017520000}"/>
    <cellStyle name="Output 6 27" xfId="11040" xr:uid="{00000000-0005-0000-0000-000018520000}"/>
    <cellStyle name="Output 6 27 2" xfId="23193" xr:uid="{00000000-0005-0000-0000-000019520000}"/>
    <cellStyle name="Output 6 28" xfId="11041" xr:uid="{00000000-0005-0000-0000-00001A520000}"/>
    <cellStyle name="Output 6 28 2" xfId="23194" xr:uid="{00000000-0005-0000-0000-00001B520000}"/>
    <cellStyle name="Output 6 29" xfId="11042" xr:uid="{00000000-0005-0000-0000-00001C520000}"/>
    <cellStyle name="Output 6 29 2" xfId="23195" xr:uid="{00000000-0005-0000-0000-00001D520000}"/>
    <cellStyle name="Output 6 3" xfId="5235" xr:uid="{00000000-0005-0000-0000-00001E520000}"/>
    <cellStyle name="Output 6 3 2" xfId="11043" xr:uid="{00000000-0005-0000-0000-00001F520000}"/>
    <cellStyle name="Output 6 3 2 2" xfId="23196" xr:uid="{00000000-0005-0000-0000-000020520000}"/>
    <cellStyle name="Output 6 30" xfId="11044" xr:uid="{00000000-0005-0000-0000-000021520000}"/>
    <cellStyle name="Output 6 30 2" xfId="23197" xr:uid="{00000000-0005-0000-0000-000022520000}"/>
    <cellStyle name="Output 6 31" xfId="11045" xr:uid="{00000000-0005-0000-0000-000023520000}"/>
    <cellStyle name="Output 6 31 2" xfId="23198" xr:uid="{00000000-0005-0000-0000-000024520000}"/>
    <cellStyle name="Output 6 32" xfId="11046" xr:uid="{00000000-0005-0000-0000-000025520000}"/>
    <cellStyle name="Output 6 32 2" xfId="23199" xr:uid="{00000000-0005-0000-0000-000026520000}"/>
    <cellStyle name="Output 6 33" xfId="11047" xr:uid="{00000000-0005-0000-0000-000027520000}"/>
    <cellStyle name="Output 6 33 2" xfId="23200" xr:uid="{00000000-0005-0000-0000-000028520000}"/>
    <cellStyle name="Output 6 34" xfId="11048" xr:uid="{00000000-0005-0000-0000-000029520000}"/>
    <cellStyle name="Output 6 34 2" xfId="23201" xr:uid="{00000000-0005-0000-0000-00002A520000}"/>
    <cellStyle name="Output 6 35" xfId="11049" xr:uid="{00000000-0005-0000-0000-00002B520000}"/>
    <cellStyle name="Output 6 35 2" xfId="23202" xr:uid="{00000000-0005-0000-0000-00002C520000}"/>
    <cellStyle name="Output 6 36" xfId="11050" xr:uid="{00000000-0005-0000-0000-00002D520000}"/>
    <cellStyle name="Output 6 36 2" xfId="23203" xr:uid="{00000000-0005-0000-0000-00002E520000}"/>
    <cellStyle name="Output 6 37" xfId="11051" xr:uid="{00000000-0005-0000-0000-00002F520000}"/>
    <cellStyle name="Output 6 37 2" xfId="23204" xr:uid="{00000000-0005-0000-0000-000030520000}"/>
    <cellStyle name="Output 6 38" xfId="11052" xr:uid="{00000000-0005-0000-0000-000031520000}"/>
    <cellStyle name="Output 6 38 2" xfId="23205" xr:uid="{00000000-0005-0000-0000-000032520000}"/>
    <cellStyle name="Output 6 39" xfId="11053" xr:uid="{00000000-0005-0000-0000-000033520000}"/>
    <cellStyle name="Output 6 39 2" xfId="23206" xr:uid="{00000000-0005-0000-0000-000034520000}"/>
    <cellStyle name="Output 6 4" xfId="5236" xr:uid="{00000000-0005-0000-0000-000035520000}"/>
    <cellStyle name="Output 6 4 2" xfId="11054" xr:uid="{00000000-0005-0000-0000-000036520000}"/>
    <cellStyle name="Output 6 4 2 2" xfId="23207" xr:uid="{00000000-0005-0000-0000-000037520000}"/>
    <cellStyle name="Output 6 40" xfId="11055" xr:uid="{00000000-0005-0000-0000-000038520000}"/>
    <cellStyle name="Output 6 40 2" xfId="23208" xr:uid="{00000000-0005-0000-0000-000039520000}"/>
    <cellStyle name="Output 6 41" xfId="11056" xr:uid="{00000000-0005-0000-0000-00003A520000}"/>
    <cellStyle name="Output 6 41 2" xfId="23209" xr:uid="{00000000-0005-0000-0000-00003B520000}"/>
    <cellStyle name="Output 6 42" xfId="11057" xr:uid="{00000000-0005-0000-0000-00003C520000}"/>
    <cellStyle name="Output 6 42 2" xfId="23210" xr:uid="{00000000-0005-0000-0000-00003D520000}"/>
    <cellStyle name="Output 6 43" xfId="11058" xr:uid="{00000000-0005-0000-0000-00003E520000}"/>
    <cellStyle name="Output 6 43 2" xfId="23211" xr:uid="{00000000-0005-0000-0000-00003F520000}"/>
    <cellStyle name="Output 6 44" xfId="11059" xr:uid="{00000000-0005-0000-0000-000040520000}"/>
    <cellStyle name="Output 6 44 2" xfId="23212" xr:uid="{00000000-0005-0000-0000-000041520000}"/>
    <cellStyle name="Output 6 45" xfId="11060" xr:uid="{00000000-0005-0000-0000-000042520000}"/>
    <cellStyle name="Output 6 45 2" xfId="23213" xr:uid="{00000000-0005-0000-0000-000043520000}"/>
    <cellStyle name="Output 6 46" xfId="11061" xr:uid="{00000000-0005-0000-0000-000044520000}"/>
    <cellStyle name="Output 6 46 2" xfId="23214" xr:uid="{00000000-0005-0000-0000-000045520000}"/>
    <cellStyle name="Output 6 47" xfId="11062" xr:uid="{00000000-0005-0000-0000-000046520000}"/>
    <cellStyle name="Output 6 47 2" xfId="23215" xr:uid="{00000000-0005-0000-0000-000047520000}"/>
    <cellStyle name="Output 6 48" xfId="11063" xr:uid="{00000000-0005-0000-0000-000048520000}"/>
    <cellStyle name="Output 6 48 2" xfId="23216" xr:uid="{00000000-0005-0000-0000-000049520000}"/>
    <cellStyle name="Output 6 49" xfId="11064" xr:uid="{00000000-0005-0000-0000-00004A520000}"/>
    <cellStyle name="Output 6 49 2" xfId="23217" xr:uid="{00000000-0005-0000-0000-00004B520000}"/>
    <cellStyle name="Output 6 5" xfId="5237" xr:uid="{00000000-0005-0000-0000-00004C520000}"/>
    <cellStyle name="Output 6 5 2" xfId="11065" xr:uid="{00000000-0005-0000-0000-00004D520000}"/>
    <cellStyle name="Output 6 5 2 2" xfId="23218" xr:uid="{00000000-0005-0000-0000-00004E520000}"/>
    <cellStyle name="Output 6 50" xfId="11066" xr:uid="{00000000-0005-0000-0000-00004F520000}"/>
    <cellStyle name="Output 6 50 2" xfId="23219" xr:uid="{00000000-0005-0000-0000-000050520000}"/>
    <cellStyle name="Output 6 51" xfId="11067" xr:uid="{00000000-0005-0000-0000-000051520000}"/>
    <cellStyle name="Output 6 51 2" xfId="23220" xr:uid="{00000000-0005-0000-0000-000052520000}"/>
    <cellStyle name="Output 6 52" xfId="11068" xr:uid="{00000000-0005-0000-0000-000053520000}"/>
    <cellStyle name="Output 6 52 2" xfId="23221" xr:uid="{00000000-0005-0000-0000-000054520000}"/>
    <cellStyle name="Output 6 53" xfId="11069" xr:uid="{00000000-0005-0000-0000-000055520000}"/>
    <cellStyle name="Output 6 53 2" xfId="23222" xr:uid="{00000000-0005-0000-0000-000056520000}"/>
    <cellStyle name="Output 6 54" xfId="11070" xr:uid="{00000000-0005-0000-0000-000057520000}"/>
    <cellStyle name="Output 6 54 2" xfId="23223" xr:uid="{00000000-0005-0000-0000-000058520000}"/>
    <cellStyle name="Output 6 55" xfId="11071" xr:uid="{00000000-0005-0000-0000-000059520000}"/>
    <cellStyle name="Output 6 55 2" xfId="23224" xr:uid="{00000000-0005-0000-0000-00005A520000}"/>
    <cellStyle name="Output 6 56" xfId="11072" xr:uid="{00000000-0005-0000-0000-00005B520000}"/>
    <cellStyle name="Output 6 56 2" xfId="23225" xr:uid="{00000000-0005-0000-0000-00005C520000}"/>
    <cellStyle name="Output 6 57" xfId="11073" xr:uid="{00000000-0005-0000-0000-00005D520000}"/>
    <cellStyle name="Output 6 57 2" xfId="23226" xr:uid="{00000000-0005-0000-0000-00005E520000}"/>
    <cellStyle name="Output 6 58" xfId="11074" xr:uid="{00000000-0005-0000-0000-00005F520000}"/>
    <cellStyle name="Output 6 58 2" xfId="23227" xr:uid="{00000000-0005-0000-0000-000060520000}"/>
    <cellStyle name="Output 6 59" xfId="11075" xr:uid="{00000000-0005-0000-0000-000061520000}"/>
    <cellStyle name="Output 6 59 2" xfId="23228" xr:uid="{00000000-0005-0000-0000-000062520000}"/>
    <cellStyle name="Output 6 6" xfId="11076" xr:uid="{00000000-0005-0000-0000-000063520000}"/>
    <cellStyle name="Output 6 6 2" xfId="14276" xr:uid="{00000000-0005-0000-0000-000064520000}"/>
    <cellStyle name="Output 6 6 3" xfId="23229" xr:uid="{00000000-0005-0000-0000-000065520000}"/>
    <cellStyle name="Output 6 60" xfId="11077" xr:uid="{00000000-0005-0000-0000-000066520000}"/>
    <cellStyle name="Output 6 60 2" xfId="23230" xr:uid="{00000000-0005-0000-0000-000067520000}"/>
    <cellStyle name="Output 6 61" xfId="11078" xr:uid="{00000000-0005-0000-0000-000068520000}"/>
    <cellStyle name="Output 6 61 2" xfId="23231" xr:uid="{00000000-0005-0000-0000-000069520000}"/>
    <cellStyle name="Output 6 62" xfId="11079" xr:uid="{00000000-0005-0000-0000-00006A520000}"/>
    <cellStyle name="Output 6 62 2" xfId="23232" xr:uid="{00000000-0005-0000-0000-00006B520000}"/>
    <cellStyle name="Output 6 63" xfId="11080" xr:uid="{00000000-0005-0000-0000-00006C520000}"/>
    <cellStyle name="Output 6 63 2" xfId="23233" xr:uid="{00000000-0005-0000-0000-00006D520000}"/>
    <cellStyle name="Output 6 64" xfId="11081" xr:uid="{00000000-0005-0000-0000-00006E520000}"/>
    <cellStyle name="Output 6 64 2" xfId="23234" xr:uid="{00000000-0005-0000-0000-00006F520000}"/>
    <cellStyle name="Output 6 65" xfId="11082" xr:uid="{00000000-0005-0000-0000-000070520000}"/>
    <cellStyle name="Output 6 65 2" xfId="23235" xr:uid="{00000000-0005-0000-0000-000071520000}"/>
    <cellStyle name="Output 6 66" xfId="11083" xr:uid="{00000000-0005-0000-0000-000072520000}"/>
    <cellStyle name="Output 6 66 2" xfId="23236" xr:uid="{00000000-0005-0000-0000-000073520000}"/>
    <cellStyle name="Output 6 67" xfId="6106" xr:uid="{00000000-0005-0000-0000-000074520000}"/>
    <cellStyle name="Output 6 67 2" xfId="18858" xr:uid="{00000000-0005-0000-0000-000075520000}"/>
    <cellStyle name="Output 6 68" xfId="13227" xr:uid="{00000000-0005-0000-0000-000076520000}"/>
    <cellStyle name="Output 6 69" xfId="13659" xr:uid="{00000000-0005-0000-0000-000077520000}"/>
    <cellStyle name="Output 6 7" xfId="11084" xr:uid="{00000000-0005-0000-0000-000078520000}"/>
    <cellStyle name="Output 6 7 2" xfId="23237" xr:uid="{00000000-0005-0000-0000-000079520000}"/>
    <cellStyle name="Output 6 70" xfId="14275" xr:uid="{00000000-0005-0000-0000-00007A520000}"/>
    <cellStyle name="Output 6 8" xfId="11085" xr:uid="{00000000-0005-0000-0000-00007B520000}"/>
    <cellStyle name="Output 6 8 2" xfId="23238" xr:uid="{00000000-0005-0000-0000-00007C520000}"/>
    <cellStyle name="Output 6 9" xfId="11086" xr:uid="{00000000-0005-0000-0000-00007D520000}"/>
    <cellStyle name="Output 6 9 2" xfId="23239" xr:uid="{00000000-0005-0000-0000-00007E520000}"/>
    <cellStyle name="Output 7" xfId="5238" xr:uid="{00000000-0005-0000-0000-00007F520000}"/>
    <cellStyle name="Output 7 10" xfId="11087" xr:uid="{00000000-0005-0000-0000-000080520000}"/>
    <cellStyle name="Output 7 10 2" xfId="23240" xr:uid="{00000000-0005-0000-0000-000081520000}"/>
    <cellStyle name="Output 7 11" xfId="11088" xr:uid="{00000000-0005-0000-0000-000082520000}"/>
    <cellStyle name="Output 7 11 2" xfId="23241" xr:uid="{00000000-0005-0000-0000-000083520000}"/>
    <cellStyle name="Output 7 12" xfId="11089" xr:uid="{00000000-0005-0000-0000-000084520000}"/>
    <cellStyle name="Output 7 12 2" xfId="23242" xr:uid="{00000000-0005-0000-0000-000085520000}"/>
    <cellStyle name="Output 7 13" xfId="11090" xr:uid="{00000000-0005-0000-0000-000086520000}"/>
    <cellStyle name="Output 7 13 2" xfId="23243" xr:uid="{00000000-0005-0000-0000-000087520000}"/>
    <cellStyle name="Output 7 14" xfId="11091" xr:uid="{00000000-0005-0000-0000-000088520000}"/>
    <cellStyle name="Output 7 14 2" xfId="23244" xr:uid="{00000000-0005-0000-0000-000089520000}"/>
    <cellStyle name="Output 7 15" xfId="11092" xr:uid="{00000000-0005-0000-0000-00008A520000}"/>
    <cellStyle name="Output 7 15 2" xfId="23245" xr:uid="{00000000-0005-0000-0000-00008B520000}"/>
    <cellStyle name="Output 7 16" xfId="11093" xr:uid="{00000000-0005-0000-0000-00008C520000}"/>
    <cellStyle name="Output 7 16 2" xfId="23246" xr:uid="{00000000-0005-0000-0000-00008D520000}"/>
    <cellStyle name="Output 7 17" xfId="11094" xr:uid="{00000000-0005-0000-0000-00008E520000}"/>
    <cellStyle name="Output 7 17 2" xfId="23247" xr:uid="{00000000-0005-0000-0000-00008F520000}"/>
    <cellStyle name="Output 7 18" xfId="11095" xr:uid="{00000000-0005-0000-0000-000090520000}"/>
    <cellStyle name="Output 7 18 2" xfId="23248" xr:uid="{00000000-0005-0000-0000-000091520000}"/>
    <cellStyle name="Output 7 19" xfId="11096" xr:uid="{00000000-0005-0000-0000-000092520000}"/>
    <cellStyle name="Output 7 19 2" xfId="23249" xr:uid="{00000000-0005-0000-0000-000093520000}"/>
    <cellStyle name="Output 7 2" xfId="5239" xr:uid="{00000000-0005-0000-0000-000094520000}"/>
    <cellStyle name="Output 7 2 2" xfId="11097" xr:uid="{00000000-0005-0000-0000-000095520000}"/>
    <cellStyle name="Output 7 2 2 2" xfId="23250" xr:uid="{00000000-0005-0000-0000-000096520000}"/>
    <cellStyle name="Output 7 2 3" xfId="13230" xr:uid="{00000000-0005-0000-0000-000097520000}"/>
    <cellStyle name="Output 7 20" xfId="11098" xr:uid="{00000000-0005-0000-0000-000098520000}"/>
    <cellStyle name="Output 7 20 2" xfId="23251" xr:uid="{00000000-0005-0000-0000-000099520000}"/>
    <cellStyle name="Output 7 21" xfId="11099" xr:uid="{00000000-0005-0000-0000-00009A520000}"/>
    <cellStyle name="Output 7 21 2" xfId="23252" xr:uid="{00000000-0005-0000-0000-00009B520000}"/>
    <cellStyle name="Output 7 22" xfId="11100" xr:uid="{00000000-0005-0000-0000-00009C520000}"/>
    <cellStyle name="Output 7 22 2" xfId="23253" xr:uid="{00000000-0005-0000-0000-00009D520000}"/>
    <cellStyle name="Output 7 23" xfId="11101" xr:uid="{00000000-0005-0000-0000-00009E520000}"/>
    <cellStyle name="Output 7 23 2" xfId="23254" xr:uid="{00000000-0005-0000-0000-00009F520000}"/>
    <cellStyle name="Output 7 24" xfId="11102" xr:uid="{00000000-0005-0000-0000-0000A0520000}"/>
    <cellStyle name="Output 7 24 2" xfId="23255" xr:uid="{00000000-0005-0000-0000-0000A1520000}"/>
    <cellStyle name="Output 7 25" xfId="11103" xr:uid="{00000000-0005-0000-0000-0000A2520000}"/>
    <cellStyle name="Output 7 25 2" xfId="23256" xr:uid="{00000000-0005-0000-0000-0000A3520000}"/>
    <cellStyle name="Output 7 26" xfId="11104" xr:uid="{00000000-0005-0000-0000-0000A4520000}"/>
    <cellStyle name="Output 7 26 2" xfId="23257" xr:uid="{00000000-0005-0000-0000-0000A5520000}"/>
    <cellStyle name="Output 7 27" xfId="11105" xr:uid="{00000000-0005-0000-0000-0000A6520000}"/>
    <cellStyle name="Output 7 27 2" xfId="23258" xr:uid="{00000000-0005-0000-0000-0000A7520000}"/>
    <cellStyle name="Output 7 28" xfId="11106" xr:uid="{00000000-0005-0000-0000-0000A8520000}"/>
    <cellStyle name="Output 7 28 2" xfId="23259" xr:uid="{00000000-0005-0000-0000-0000A9520000}"/>
    <cellStyle name="Output 7 29" xfId="11107" xr:uid="{00000000-0005-0000-0000-0000AA520000}"/>
    <cellStyle name="Output 7 29 2" xfId="23260" xr:uid="{00000000-0005-0000-0000-0000AB520000}"/>
    <cellStyle name="Output 7 3" xfId="5240" xr:uid="{00000000-0005-0000-0000-0000AC520000}"/>
    <cellStyle name="Output 7 3 2" xfId="11108" xr:uid="{00000000-0005-0000-0000-0000AD520000}"/>
    <cellStyle name="Output 7 3 2 2" xfId="23261" xr:uid="{00000000-0005-0000-0000-0000AE520000}"/>
    <cellStyle name="Output 7 30" xfId="11109" xr:uid="{00000000-0005-0000-0000-0000AF520000}"/>
    <cellStyle name="Output 7 30 2" xfId="23262" xr:uid="{00000000-0005-0000-0000-0000B0520000}"/>
    <cellStyle name="Output 7 31" xfId="11110" xr:uid="{00000000-0005-0000-0000-0000B1520000}"/>
    <cellStyle name="Output 7 31 2" xfId="23263" xr:uid="{00000000-0005-0000-0000-0000B2520000}"/>
    <cellStyle name="Output 7 32" xfId="11111" xr:uid="{00000000-0005-0000-0000-0000B3520000}"/>
    <cellStyle name="Output 7 32 2" xfId="23264" xr:uid="{00000000-0005-0000-0000-0000B4520000}"/>
    <cellStyle name="Output 7 33" xfId="11112" xr:uid="{00000000-0005-0000-0000-0000B5520000}"/>
    <cellStyle name="Output 7 33 2" xfId="23265" xr:uid="{00000000-0005-0000-0000-0000B6520000}"/>
    <cellStyle name="Output 7 34" xfId="11113" xr:uid="{00000000-0005-0000-0000-0000B7520000}"/>
    <cellStyle name="Output 7 34 2" xfId="23266" xr:uid="{00000000-0005-0000-0000-0000B8520000}"/>
    <cellStyle name="Output 7 35" xfId="11114" xr:uid="{00000000-0005-0000-0000-0000B9520000}"/>
    <cellStyle name="Output 7 35 2" xfId="23267" xr:uid="{00000000-0005-0000-0000-0000BA520000}"/>
    <cellStyle name="Output 7 36" xfId="11115" xr:uid="{00000000-0005-0000-0000-0000BB520000}"/>
    <cellStyle name="Output 7 36 2" xfId="23268" xr:uid="{00000000-0005-0000-0000-0000BC520000}"/>
    <cellStyle name="Output 7 37" xfId="11116" xr:uid="{00000000-0005-0000-0000-0000BD520000}"/>
    <cellStyle name="Output 7 37 2" xfId="23269" xr:uid="{00000000-0005-0000-0000-0000BE520000}"/>
    <cellStyle name="Output 7 38" xfId="11117" xr:uid="{00000000-0005-0000-0000-0000BF520000}"/>
    <cellStyle name="Output 7 38 2" xfId="23270" xr:uid="{00000000-0005-0000-0000-0000C0520000}"/>
    <cellStyle name="Output 7 39" xfId="11118" xr:uid="{00000000-0005-0000-0000-0000C1520000}"/>
    <cellStyle name="Output 7 39 2" xfId="23271" xr:uid="{00000000-0005-0000-0000-0000C2520000}"/>
    <cellStyle name="Output 7 4" xfId="5241" xr:uid="{00000000-0005-0000-0000-0000C3520000}"/>
    <cellStyle name="Output 7 4 2" xfId="11119" xr:uid="{00000000-0005-0000-0000-0000C4520000}"/>
    <cellStyle name="Output 7 4 2 2" xfId="23272" xr:uid="{00000000-0005-0000-0000-0000C5520000}"/>
    <cellStyle name="Output 7 40" xfId="11120" xr:uid="{00000000-0005-0000-0000-0000C6520000}"/>
    <cellStyle name="Output 7 40 2" xfId="23273" xr:uid="{00000000-0005-0000-0000-0000C7520000}"/>
    <cellStyle name="Output 7 41" xfId="11121" xr:uid="{00000000-0005-0000-0000-0000C8520000}"/>
    <cellStyle name="Output 7 41 2" xfId="23274" xr:uid="{00000000-0005-0000-0000-0000C9520000}"/>
    <cellStyle name="Output 7 42" xfId="11122" xr:uid="{00000000-0005-0000-0000-0000CA520000}"/>
    <cellStyle name="Output 7 42 2" xfId="23275" xr:uid="{00000000-0005-0000-0000-0000CB520000}"/>
    <cellStyle name="Output 7 43" xfId="11123" xr:uid="{00000000-0005-0000-0000-0000CC520000}"/>
    <cellStyle name="Output 7 43 2" xfId="23276" xr:uid="{00000000-0005-0000-0000-0000CD520000}"/>
    <cellStyle name="Output 7 44" xfId="11124" xr:uid="{00000000-0005-0000-0000-0000CE520000}"/>
    <cellStyle name="Output 7 44 2" xfId="23277" xr:uid="{00000000-0005-0000-0000-0000CF520000}"/>
    <cellStyle name="Output 7 45" xfId="11125" xr:uid="{00000000-0005-0000-0000-0000D0520000}"/>
    <cellStyle name="Output 7 45 2" xfId="23278" xr:uid="{00000000-0005-0000-0000-0000D1520000}"/>
    <cellStyle name="Output 7 46" xfId="11126" xr:uid="{00000000-0005-0000-0000-0000D2520000}"/>
    <cellStyle name="Output 7 46 2" xfId="23279" xr:uid="{00000000-0005-0000-0000-0000D3520000}"/>
    <cellStyle name="Output 7 47" xfId="11127" xr:uid="{00000000-0005-0000-0000-0000D4520000}"/>
    <cellStyle name="Output 7 47 2" xfId="23280" xr:uid="{00000000-0005-0000-0000-0000D5520000}"/>
    <cellStyle name="Output 7 48" xfId="11128" xr:uid="{00000000-0005-0000-0000-0000D6520000}"/>
    <cellStyle name="Output 7 48 2" xfId="23281" xr:uid="{00000000-0005-0000-0000-0000D7520000}"/>
    <cellStyle name="Output 7 49" xfId="11129" xr:uid="{00000000-0005-0000-0000-0000D8520000}"/>
    <cellStyle name="Output 7 49 2" xfId="23282" xr:uid="{00000000-0005-0000-0000-0000D9520000}"/>
    <cellStyle name="Output 7 5" xfId="5242" xr:uid="{00000000-0005-0000-0000-0000DA520000}"/>
    <cellStyle name="Output 7 5 2" xfId="11130" xr:uid="{00000000-0005-0000-0000-0000DB520000}"/>
    <cellStyle name="Output 7 5 2 2" xfId="23283" xr:uid="{00000000-0005-0000-0000-0000DC520000}"/>
    <cellStyle name="Output 7 50" xfId="11131" xr:uid="{00000000-0005-0000-0000-0000DD520000}"/>
    <cellStyle name="Output 7 50 2" xfId="23284" xr:uid="{00000000-0005-0000-0000-0000DE520000}"/>
    <cellStyle name="Output 7 51" xfId="11132" xr:uid="{00000000-0005-0000-0000-0000DF520000}"/>
    <cellStyle name="Output 7 51 2" xfId="23285" xr:uid="{00000000-0005-0000-0000-0000E0520000}"/>
    <cellStyle name="Output 7 52" xfId="11133" xr:uid="{00000000-0005-0000-0000-0000E1520000}"/>
    <cellStyle name="Output 7 52 2" xfId="23286" xr:uid="{00000000-0005-0000-0000-0000E2520000}"/>
    <cellStyle name="Output 7 53" xfId="11134" xr:uid="{00000000-0005-0000-0000-0000E3520000}"/>
    <cellStyle name="Output 7 53 2" xfId="23287" xr:uid="{00000000-0005-0000-0000-0000E4520000}"/>
    <cellStyle name="Output 7 54" xfId="11135" xr:uid="{00000000-0005-0000-0000-0000E5520000}"/>
    <cellStyle name="Output 7 54 2" xfId="23288" xr:uid="{00000000-0005-0000-0000-0000E6520000}"/>
    <cellStyle name="Output 7 55" xfId="11136" xr:uid="{00000000-0005-0000-0000-0000E7520000}"/>
    <cellStyle name="Output 7 55 2" xfId="23289" xr:uid="{00000000-0005-0000-0000-0000E8520000}"/>
    <cellStyle name="Output 7 56" xfId="11137" xr:uid="{00000000-0005-0000-0000-0000E9520000}"/>
    <cellStyle name="Output 7 56 2" xfId="23290" xr:uid="{00000000-0005-0000-0000-0000EA520000}"/>
    <cellStyle name="Output 7 57" xfId="11138" xr:uid="{00000000-0005-0000-0000-0000EB520000}"/>
    <cellStyle name="Output 7 57 2" xfId="23291" xr:uid="{00000000-0005-0000-0000-0000EC520000}"/>
    <cellStyle name="Output 7 58" xfId="11139" xr:uid="{00000000-0005-0000-0000-0000ED520000}"/>
    <cellStyle name="Output 7 58 2" xfId="23292" xr:uid="{00000000-0005-0000-0000-0000EE520000}"/>
    <cellStyle name="Output 7 59" xfId="11140" xr:uid="{00000000-0005-0000-0000-0000EF520000}"/>
    <cellStyle name="Output 7 59 2" xfId="23293" xr:uid="{00000000-0005-0000-0000-0000F0520000}"/>
    <cellStyle name="Output 7 6" xfId="11141" xr:uid="{00000000-0005-0000-0000-0000F1520000}"/>
    <cellStyle name="Output 7 6 2" xfId="14278" xr:uid="{00000000-0005-0000-0000-0000F2520000}"/>
    <cellStyle name="Output 7 6 3" xfId="23294" xr:uid="{00000000-0005-0000-0000-0000F3520000}"/>
    <cellStyle name="Output 7 60" xfId="11142" xr:uid="{00000000-0005-0000-0000-0000F4520000}"/>
    <cellStyle name="Output 7 60 2" xfId="23295" xr:uid="{00000000-0005-0000-0000-0000F5520000}"/>
    <cellStyle name="Output 7 61" xfId="11143" xr:uid="{00000000-0005-0000-0000-0000F6520000}"/>
    <cellStyle name="Output 7 61 2" xfId="23296" xr:uid="{00000000-0005-0000-0000-0000F7520000}"/>
    <cellStyle name="Output 7 62" xfId="11144" xr:uid="{00000000-0005-0000-0000-0000F8520000}"/>
    <cellStyle name="Output 7 62 2" xfId="23297" xr:uid="{00000000-0005-0000-0000-0000F9520000}"/>
    <cellStyle name="Output 7 63" xfId="11145" xr:uid="{00000000-0005-0000-0000-0000FA520000}"/>
    <cellStyle name="Output 7 63 2" xfId="23298" xr:uid="{00000000-0005-0000-0000-0000FB520000}"/>
    <cellStyle name="Output 7 64" xfId="11146" xr:uid="{00000000-0005-0000-0000-0000FC520000}"/>
    <cellStyle name="Output 7 64 2" xfId="23299" xr:uid="{00000000-0005-0000-0000-0000FD520000}"/>
    <cellStyle name="Output 7 65" xfId="11147" xr:uid="{00000000-0005-0000-0000-0000FE520000}"/>
    <cellStyle name="Output 7 65 2" xfId="23300" xr:uid="{00000000-0005-0000-0000-0000FF520000}"/>
    <cellStyle name="Output 7 66" xfId="11148" xr:uid="{00000000-0005-0000-0000-000000530000}"/>
    <cellStyle name="Output 7 66 2" xfId="23301" xr:uid="{00000000-0005-0000-0000-000001530000}"/>
    <cellStyle name="Output 7 67" xfId="6107" xr:uid="{00000000-0005-0000-0000-000002530000}"/>
    <cellStyle name="Output 7 67 2" xfId="18859" xr:uid="{00000000-0005-0000-0000-000003530000}"/>
    <cellStyle name="Output 7 68" xfId="13229" xr:uid="{00000000-0005-0000-0000-000004530000}"/>
    <cellStyle name="Output 7 69" xfId="13660" xr:uid="{00000000-0005-0000-0000-000005530000}"/>
    <cellStyle name="Output 7 7" xfId="11149" xr:uid="{00000000-0005-0000-0000-000006530000}"/>
    <cellStyle name="Output 7 7 2" xfId="23302" xr:uid="{00000000-0005-0000-0000-000007530000}"/>
    <cellStyle name="Output 7 70" xfId="14277" xr:uid="{00000000-0005-0000-0000-000008530000}"/>
    <cellStyle name="Output 7 8" xfId="11150" xr:uid="{00000000-0005-0000-0000-000009530000}"/>
    <cellStyle name="Output 7 8 2" xfId="23303" xr:uid="{00000000-0005-0000-0000-00000A530000}"/>
    <cellStyle name="Output 7 9" xfId="11151" xr:uid="{00000000-0005-0000-0000-00000B530000}"/>
    <cellStyle name="Output 7 9 2" xfId="23304" xr:uid="{00000000-0005-0000-0000-00000C530000}"/>
    <cellStyle name="Output 8" xfId="5243" xr:uid="{00000000-0005-0000-0000-00000D530000}"/>
    <cellStyle name="Output 8 10" xfId="11152" xr:uid="{00000000-0005-0000-0000-00000E530000}"/>
    <cellStyle name="Output 8 10 2" xfId="23305" xr:uid="{00000000-0005-0000-0000-00000F530000}"/>
    <cellStyle name="Output 8 11" xfId="11153" xr:uid="{00000000-0005-0000-0000-000010530000}"/>
    <cellStyle name="Output 8 11 2" xfId="23306" xr:uid="{00000000-0005-0000-0000-000011530000}"/>
    <cellStyle name="Output 8 12" xfId="11154" xr:uid="{00000000-0005-0000-0000-000012530000}"/>
    <cellStyle name="Output 8 12 2" xfId="23307" xr:uid="{00000000-0005-0000-0000-000013530000}"/>
    <cellStyle name="Output 8 13" xfId="11155" xr:uid="{00000000-0005-0000-0000-000014530000}"/>
    <cellStyle name="Output 8 13 2" xfId="23308" xr:uid="{00000000-0005-0000-0000-000015530000}"/>
    <cellStyle name="Output 8 14" xfId="11156" xr:uid="{00000000-0005-0000-0000-000016530000}"/>
    <cellStyle name="Output 8 14 2" xfId="23309" xr:uid="{00000000-0005-0000-0000-000017530000}"/>
    <cellStyle name="Output 8 15" xfId="11157" xr:uid="{00000000-0005-0000-0000-000018530000}"/>
    <cellStyle name="Output 8 15 2" xfId="23310" xr:uid="{00000000-0005-0000-0000-000019530000}"/>
    <cellStyle name="Output 8 16" xfId="11158" xr:uid="{00000000-0005-0000-0000-00001A530000}"/>
    <cellStyle name="Output 8 16 2" xfId="23311" xr:uid="{00000000-0005-0000-0000-00001B530000}"/>
    <cellStyle name="Output 8 17" xfId="11159" xr:uid="{00000000-0005-0000-0000-00001C530000}"/>
    <cellStyle name="Output 8 17 2" xfId="23312" xr:uid="{00000000-0005-0000-0000-00001D530000}"/>
    <cellStyle name="Output 8 18" xfId="11160" xr:uid="{00000000-0005-0000-0000-00001E530000}"/>
    <cellStyle name="Output 8 18 2" xfId="23313" xr:uid="{00000000-0005-0000-0000-00001F530000}"/>
    <cellStyle name="Output 8 19" xfId="11161" xr:uid="{00000000-0005-0000-0000-000020530000}"/>
    <cellStyle name="Output 8 19 2" xfId="23314" xr:uid="{00000000-0005-0000-0000-000021530000}"/>
    <cellStyle name="Output 8 2" xfId="5244" xr:uid="{00000000-0005-0000-0000-000022530000}"/>
    <cellStyle name="Output 8 2 2" xfId="11162" xr:uid="{00000000-0005-0000-0000-000023530000}"/>
    <cellStyle name="Output 8 2 2 2" xfId="23315" xr:uid="{00000000-0005-0000-0000-000024530000}"/>
    <cellStyle name="Output 8 2 3" xfId="13232" xr:uid="{00000000-0005-0000-0000-000025530000}"/>
    <cellStyle name="Output 8 20" xfId="11163" xr:uid="{00000000-0005-0000-0000-000026530000}"/>
    <cellStyle name="Output 8 20 2" xfId="23316" xr:uid="{00000000-0005-0000-0000-000027530000}"/>
    <cellStyle name="Output 8 21" xfId="11164" xr:uid="{00000000-0005-0000-0000-000028530000}"/>
    <cellStyle name="Output 8 21 2" xfId="23317" xr:uid="{00000000-0005-0000-0000-000029530000}"/>
    <cellStyle name="Output 8 22" xfId="11165" xr:uid="{00000000-0005-0000-0000-00002A530000}"/>
    <cellStyle name="Output 8 22 2" xfId="23318" xr:uid="{00000000-0005-0000-0000-00002B530000}"/>
    <cellStyle name="Output 8 23" xfId="11166" xr:uid="{00000000-0005-0000-0000-00002C530000}"/>
    <cellStyle name="Output 8 23 2" xfId="23319" xr:uid="{00000000-0005-0000-0000-00002D530000}"/>
    <cellStyle name="Output 8 24" xfId="11167" xr:uid="{00000000-0005-0000-0000-00002E530000}"/>
    <cellStyle name="Output 8 24 2" xfId="23320" xr:uid="{00000000-0005-0000-0000-00002F530000}"/>
    <cellStyle name="Output 8 25" xfId="11168" xr:uid="{00000000-0005-0000-0000-000030530000}"/>
    <cellStyle name="Output 8 25 2" xfId="23321" xr:uid="{00000000-0005-0000-0000-000031530000}"/>
    <cellStyle name="Output 8 26" xfId="11169" xr:uid="{00000000-0005-0000-0000-000032530000}"/>
    <cellStyle name="Output 8 26 2" xfId="23322" xr:uid="{00000000-0005-0000-0000-000033530000}"/>
    <cellStyle name="Output 8 27" xfId="11170" xr:uid="{00000000-0005-0000-0000-000034530000}"/>
    <cellStyle name="Output 8 27 2" xfId="23323" xr:uid="{00000000-0005-0000-0000-000035530000}"/>
    <cellStyle name="Output 8 28" xfId="11171" xr:uid="{00000000-0005-0000-0000-000036530000}"/>
    <cellStyle name="Output 8 28 2" xfId="23324" xr:uid="{00000000-0005-0000-0000-000037530000}"/>
    <cellStyle name="Output 8 29" xfId="11172" xr:uid="{00000000-0005-0000-0000-000038530000}"/>
    <cellStyle name="Output 8 29 2" xfId="23325" xr:uid="{00000000-0005-0000-0000-000039530000}"/>
    <cellStyle name="Output 8 3" xfId="5245" xr:uid="{00000000-0005-0000-0000-00003A530000}"/>
    <cellStyle name="Output 8 3 2" xfId="11173" xr:uid="{00000000-0005-0000-0000-00003B530000}"/>
    <cellStyle name="Output 8 3 2 2" xfId="23326" xr:uid="{00000000-0005-0000-0000-00003C530000}"/>
    <cellStyle name="Output 8 30" xfId="11174" xr:uid="{00000000-0005-0000-0000-00003D530000}"/>
    <cellStyle name="Output 8 30 2" xfId="23327" xr:uid="{00000000-0005-0000-0000-00003E530000}"/>
    <cellStyle name="Output 8 31" xfId="11175" xr:uid="{00000000-0005-0000-0000-00003F530000}"/>
    <cellStyle name="Output 8 31 2" xfId="23328" xr:uid="{00000000-0005-0000-0000-000040530000}"/>
    <cellStyle name="Output 8 32" xfId="11176" xr:uid="{00000000-0005-0000-0000-000041530000}"/>
    <cellStyle name="Output 8 32 2" xfId="23329" xr:uid="{00000000-0005-0000-0000-000042530000}"/>
    <cellStyle name="Output 8 33" xfId="11177" xr:uid="{00000000-0005-0000-0000-000043530000}"/>
    <cellStyle name="Output 8 33 2" xfId="23330" xr:uid="{00000000-0005-0000-0000-000044530000}"/>
    <cellStyle name="Output 8 34" xfId="11178" xr:uid="{00000000-0005-0000-0000-000045530000}"/>
    <cellStyle name="Output 8 34 2" xfId="23331" xr:uid="{00000000-0005-0000-0000-000046530000}"/>
    <cellStyle name="Output 8 35" xfId="11179" xr:uid="{00000000-0005-0000-0000-000047530000}"/>
    <cellStyle name="Output 8 35 2" xfId="23332" xr:uid="{00000000-0005-0000-0000-000048530000}"/>
    <cellStyle name="Output 8 36" xfId="11180" xr:uid="{00000000-0005-0000-0000-000049530000}"/>
    <cellStyle name="Output 8 36 2" xfId="23333" xr:uid="{00000000-0005-0000-0000-00004A530000}"/>
    <cellStyle name="Output 8 37" xfId="11181" xr:uid="{00000000-0005-0000-0000-00004B530000}"/>
    <cellStyle name="Output 8 37 2" xfId="23334" xr:uid="{00000000-0005-0000-0000-00004C530000}"/>
    <cellStyle name="Output 8 38" xfId="11182" xr:uid="{00000000-0005-0000-0000-00004D530000}"/>
    <cellStyle name="Output 8 38 2" xfId="23335" xr:uid="{00000000-0005-0000-0000-00004E530000}"/>
    <cellStyle name="Output 8 39" xfId="11183" xr:uid="{00000000-0005-0000-0000-00004F530000}"/>
    <cellStyle name="Output 8 39 2" xfId="23336" xr:uid="{00000000-0005-0000-0000-000050530000}"/>
    <cellStyle name="Output 8 4" xfId="5246" xr:uid="{00000000-0005-0000-0000-000051530000}"/>
    <cellStyle name="Output 8 4 2" xfId="11184" xr:uid="{00000000-0005-0000-0000-000052530000}"/>
    <cellStyle name="Output 8 4 2 2" xfId="23337" xr:uid="{00000000-0005-0000-0000-000053530000}"/>
    <cellStyle name="Output 8 40" xfId="11185" xr:uid="{00000000-0005-0000-0000-000054530000}"/>
    <cellStyle name="Output 8 40 2" xfId="23338" xr:uid="{00000000-0005-0000-0000-000055530000}"/>
    <cellStyle name="Output 8 41" xfId="11186" xr:uid="{00000000-0005-0000-0000-000056530000}"/>
    <cellStyle name="Output 8 41 2" xfId="23339" xr:uid="{00000000-0005-0000-0000-000057530000}"/>
    <cellStyle name="Output 8 42" xfId="11187" xr:uid="{00000000-0005-0000-0000-000058530000}"/>
    <cellStyle name="Output 8 42 2" xfId="23340" xr:uid="{00000000-0005-0000-0000-000059530000}"/>
    <cellStyle name="Output 8 43" xfId="11188" xr:uid="{00000000-0005-0000-0000-00005A530000}"/>
    <cellStyle name="Output 8 43 2" xfId="23341" xr:uid="{00000000-0005-0000-0000-00005B530000}"/>
    <cellStyle name="Output 8 44" xfId="11189" xr:uid="{00000000-0005-0000-0000-00005C530000}"/>
    <cellStyle name="Output 8 44 2" xfId="23342" xr:uid="{00000000-0005-0000-0000-00005D530000}"/>
    <cellStyle name="Output 8 45" xfId="11190" xr:uid="{00000000-0005-0000-0000-00005E530000}"/>
    <cellStyle name="Output 8 45 2" xfId="23343" xr:uid="{00000000-0005-0000-0000-00005F530000}"/>
    <cellStyle name="Output 8 46" xfId="11191" xr:uid="{00000000-0005-0000-0000-000060530000}"/>
    <cellStyle name="Output 8 46 2" xfId="23344" xr:uid="{00000000-0005-0000-0000-000061530000}"/>
    <cellStyle name="Output 8 47" xfId="11192" xr:uid="{00000000-0005-0000-0000-000062530000}"/>
    <cellStyle name="Output 8 47 2" xfId="23345" xr:uid="{00000000-0005-0000-0000-000063530000}"/>
    <cellStyle name="Output 8 48" xfId="11193" xr:uid="{00000000-0005-0000-0000-000064530000}"/>
    <cellStyle name="Output 8 48 2" xfId="23346" xr:uid="{00000000-0005-0000-0000-000065530000}"/>
    <cellStyle name="Output 8 49" xfId="11194" xr:uid="{00000000-0005-0000-0000-000066530000}"/>
    <cellStyle name="Output 8 49 2" xfId="23347" xr:uid="{00000000-0005-0000-0000-000067530000}"/>
    <cellStyle name="Output 8 5" xfId="5247" xr:uid="{00000000-0005-0000-0000-000068530000}"/>
    <cellStyle name="Output 8 5 2" xfId="11195" xr:uid="{00000000-0005-0000-0000-000069530000}"/>
    <cellStyle name="Output 8 5 2 2" xfId="23348" xr:uid="{00000000-0005-0000-0000-00006A530000}"/>
    <cellStyle name="Output 8 50" xfId="11196" xr:uid="{00000000-0005-0000-0000-00006B530000}"/>
    <cellStyle name="Output 8 50 2" xfId="23349" xr:uid="{00000000-0005-0000-0000-00006C530000}"/>
    <cellStyle name="Output 8 51" xfId="11197" xr:uid="{00000000-0005-0000-0000-00006D530000}"/>
    <cellStyle name="Output 8 51 2" xfId="23350" xr:uid="{00000000-0005-0000-0000-00006E530000}"/>
    <cellStyle name="Output 8 52" xfId="11198" xr:uid="{00000000-0005-0000-0000-00006F530000}"/>
    <cellStyle name="Output 8 52 2" xfId="23351" xr:uid="{00000000-0005-0000-0000-000070530000}"/>
    <cellStyle name="Output 8 53" xfId="11199" xr:uid="{00000000-0005-0000-0000-000071530000}"/>
    <cellStyle name="Output 8 53 2" xfId="23352" xr:uid="{00000000-0005-0000-0000-000072530000}"/>
    <cellStyle name="Output 8 54" xfId="11200" xr:uid="{00000000-0005-0000-0000-000073530000}"/>
    <cellStyle name="Output 8 54 2" xfId="23353" xr:uid="{00000000-0005-0000-0000-000074530000}"/>
    <cellStyle name="Output 8 55" xfId="11201" xr:uid="{00000000-0005-0000-0000-000075530000}"/>
    <cellStyle name="Output 8 55 2" xfId="23354" xr:uid="{00000000-0005-0000-0000-000076530000}"/>
    <cellStyle name="Output 8 56" xfId="11202" xr:uid="{00000000-0005-0000-0000-000077530000}"/>
    <cellStyle name="Output 8 56 2" xfId="23355" xr:uid="{00000000-0005-0000-0000-000078530000}"/>
    <cellStyle name="Output 8 57" xfId="11203" xr:uid="{00000000-0005-0000-0000-000079530000}"/>
    <cellStyle name="Output 8 57 2" xfId="23356" xr:uid="{00000000-0005-0000-0000-00007A530000}"/>
    <cellStyle name="Output 8 58" xfId="11204" xr:uid="{00000000-0005-0000-0000-00007B530000}"/>
    <cellStyle name="Output 8 58 2" xfId="23357" xr:uid="{00000000-0005-0000-0000-00007C530000}"/>
    <cellStyle name="Output 8 59" xfId="11205" xr:uid="{00000000-0005-0000-0000-00007D530000}"/>
    <cellStyle name="Output 8 59 2" xfId="23358" xr:uid="{00000000-0005-0000-0000-00007E530000}"/>
    <cellStyle name="Output 8 6" xfId="11206" xr:uid="{00000000-0005-0000-0000-00007F530000}"/>
    <cellStyle name="Output 8 6 2" xfId="14280" xr:uid="{00000000-0005-0000-0000-000080530000}"/>
    <cellStyle name="Output 8 6 3" xfId="23359" xr:uid="{00000000-0005-0000-0000-000081530000}"/>
    <cellStyle name="Output 8 60" xfId="11207" xr:uid="{00000000-0005-0000-0000-000082530000}"/>
    <cellStyle name="Output 8 60 2" xfId="23360" xr:uid="{00000000-0005-0000-0000-000083530000}"/>
    <cellStyle name="Output 8 61" xfId="11208" xr:uid="{00000000-0005-0000-0000-000084530000}"/>
    <cellStyle name="Output 8 61 2" xfId="23361" xr:uid="{00000000-0005-0000-0000-000085530000}"/>
    <cellStyle name="Output 8 62" xfId="11209" xr:uid="{00000000-0005-0000-0000-000086530000}"/>
    <cellStyle name="Output 8 62 2" xfId="23362" xr:uid="{00000000-0005-0000-0000-000087530000}"/>
    <cellStyle name="Output 8 63" xfId="11210" xr:uid="{00000000-0005-0000-0000-000088530000}"/>
    <cellStyle name="Output 8 63 2" xfId="23363" xr:uid="{00000000-0005-0000-0000-000089530000}"/>
    <cellStyle name="Output 8 64" xfId="11211" xr:uid="{00000000-0005-0000-0000-00008A530000}"/>
    <cellStyle name="Output 8 64 2" xfId="23364" xr:uid="{00000000-0005-0000-0000-00008B530000}"/>
    <cellStyle name="Output 8 65" xfId="11212" xr:uid="{00000000-0005-0000-0000-00008C530000}"/>
    <cellStyle name="Output 8 65 2" xfId="23365" xr:uid="{00000000-0005-0000-0000-00008D530000}"/>
    <cellStyle name="Output 8 66" xfId="11213" xr:uid="{00000000-0005-0000-0000-00008E530000}"/>
    <cellStyle name="Output 8 66 2" xfId="23366" xr:uid="{00000000-0005-0000-0000-00008F530000}"/>
    <cellStyle name="Output 8 67" xfId="6108" xr:uid="{00000000-0005-0000-0000-000090530000}"/>
    <cellStyle name="Output 8 67 2" xfId="18860" xr:uid="{00000000-0005-0000-0000-000091530000}"/>
    <cellStyle name="Output 8 68" xfId="13231" xr:uid="{00000000-0005-0000-0000-000092530000}"/>
    <cellStyle name="Output 8 69" xfId="13661" xr:uid="{00000000-0005-0000-0000-000093530000}"/>
    <cellStyle name="Output 8 7" xfId="11214" xr:uid="{00000000-0005-0000-0000-000094530000}"/>
    <cellStyle name="Output 8 7 2" xfId="23367" xr:uid="{00000000-0005-0000-0000-000095530000}"/>
    <cellStyle name="Output 8 70" xfId="14279" xr:uid="{00000000-0005-0000-0000-000096530000}"/>
    <cellStyle name="Output 8 8" xfId="11215" xr:uid="{00000000-0005-0000-0000-000097530000}"/>
    <cellStyle name="Output 8 8 2" xfId="23368" xr:uid="{00000000-0005-0000-0000-000098530000}"/>
    <cellStyle name="Output 8 9" xfId="11216" xr:uid="{00000000-0005-0000-0000-000099530000}"/>
    <cellStyle name="Output 8 9 2" xfId="23369" xr:uid="{00000000-0005-0000-0000-00009A530000}"/>
    <cellStyle name="Output 9" xfId="5248" xr:uid="{00000000-0005-0000-0000-00009B530000}"/>
    <cellStyle name="Output 9 10" xfId="11217" xr:uid="{00000000-0005-0000-0000-00009C530000}"/>
    <cellStyle name="Output 9 10 2" xfId="23370" xr:uid="{00000000-0005-0000-0000-00009D530000}"/>
    <cellStyle name="Output 9 11" xfId="11218" xr:uid="{00000000-0005-0000-0000-00009E530000}"/>
    <cellStyle name="Output 9 11 2" xfId="23371" xr:uid="{00000000-0005-0000-0000-00009F530000}"/>
    <cellStyle name="Output 9 12" xfId="11219" xr:uid="{00000000-0005-0000-0000-0000A0530000}"/>
    <cellStyle name="Output 9 12 2" xfId="23372" xr:uid="{00000000-0005-0000-0000-0000A1530000}"/>
    <cellStyle name="Output 9 13" xfId="11220" xr:uid="{00000000-0005-0000-0000-0000A2530000}"/>
    <cellStyle name="Output 9 13 2" xfId="23373" xr:uid="{00000000-0005-0000-0000-0000A3530000}"/>
    <cellStyle name="Output 9 14" xfId="11221" xr:uid="{00000000-0005-0000-0000-0000A4530000}"/>
    <cellStyle name="Output 9 14 2" xfId="23374" xr:uid="{00000000-0005-0000-0000-0000A5530000}"/>
    <cellStyle name="Output 9 15" xfId="11222" xr:uid="{00000000-0005-0000-0000-0000A6530000}"/>
    <cellStyle name="Output 9 15 2" xfId="23375" xr:uid="{00000000-0005-0000-0000-0000A7530000}"/>
    <cellStyle name="Output 9 16" xfId="11223" xr:uid="{00000000-0005-0000-0000-0000A8530000}"/>
    <cellStyle name="Output 9 16 2" xfId="23376" xr:uid="{00000000-0005-0000-0000-0000A9530000}"/>
    <cellStyle name="Output 9 17" xfId="11224" xr:uid="{00000000-0005-0000-0000-0000AA530000}"/>
    <cellStyle name="Output 9 17 2" xfId="23377" xr:uid="{00000000-0005-0000-0000-0000AB530000}"/>
    <cellStyle name="Output 9 18" xfId="11225" xr:uid="{00000000-0005-0000-0000-0000AC530000}"/>
    <cellStyle name="Output 9 18 2" xfId="23378" xr:uid="{00000000-0005-0000-0000-0000AD530000}"/>
    <cellStyle name="Output 9 19" xfId="11226" xr:uid="{00000000-0005-0000-0000-0000AE530000}"/>
    <cellStyle name="Output 9 19 2" xfId="23379" xr:uid="{00000000-0005-0000-0000-0000AF530000}"/>
    <cellStyle name="Output 9 2" xfId="5249" xr:uid="{00000000-0005-0000-0000-0000B0530000}"/>
    <cellStyle name="Output 9 2 2" xfId="11227" xr:uid="{00000000-0005-0000-0000-0000B1530000}"/>
    <cellStyle name="Output 9 2 2 2" xfId="23380" xr:uid="{00000000-0005-0000-0000-0000B2530000}"/>
    <cellStyle name="Output 9 2 3" xfId="13234" xr:uid="{00000000-0005-0000-0000-0000B3530000}"/>
    <cellStyle name="Output 9 20" xfId="11228" xr:uid="{00000000-0005-0000-0000-0000B4530000}"/>
    <cellStyle name="Output 9 20 2" xfId="23381" xr:uid="{00000000-0005-0000-0000-0000B5530000}"/>
    <cellStyle name="Output 9 21" xfId="11229" xr:uid="{00000000-0005-0000-0000-0000B6530000}"/>
    <cellStyle name="Output 9 21 2" xfId="23382" xr:uid="{00000000-0005-0000-0000-0000B7530000}"/>
    <cellStyle name="Output 9 22" xfId="11230" xr:uid="{00000000-0005-0000-0000-0000B8530000}"/>
    <cellStyle name="Output 9 22 2" xfId="23383" xr:uid="{00000000-0005-0000-0000-0000B9530000}"/>
    <cellStyle name="Output 9 23" xfId="11231" xr:uid="{00000000-0005-0000-0000-0000BA530000}"/>
    <cellStyle name="Output 9 23 2" xfId="23384" xr:uid="{00000000-0005-0000-0000-0000BB530000}"/>
    <cellStyle name="Output 9 24" xfId="11232" xr:uid="{00000000-0005-0000-0000-0000BC530000}"/>
    <cellStyle name="Output 9 24 2" xfId="23385" xr:uid="{00000000-0005-0000-0000-0000BD530000}"/>
    <cellStyle name="Output 9 25" xfId="11233" xr:uid="{00000000-0005-0000-0000-0000BE530000}"/>
    <cellStyle name="Output 9 25 2" xfId="23386" xr:uid="{00000000-0005-0000-0000-0000BF530000}"/>
    <cellStyle name="Output 9 26" xfId="11234" xr:uid="{00000000-0005-0000-0000-0000C0530000}"/>
    <cellStyle name="Output 9 26 2" xfId="23387" xr:uid="{00000000-0005-0000-0000-0000C1530000}"/>
    <cellStyle name="Output 9 27" xfId="11235" xr:uid="{00000000-0005-0000-0000-0000C2530000}"/>
    <cellStyle name="Output 9 27 2" xfId="23388" xr:uid="{00000000-0005-0000-0000-0000C3530000}"/>
    <cellStyle name="Output 9 28" xfId="11236" xr:uid="{00000000-0005-0000-0000-0000C4530000}"/>
    <cellStyle name="Output 9 28 2" xfId="23389" xr:uid="{00000000-0005-0000-0000-0000C5530000}"/>
    <cellStyle name="Output 9 29" xfId="11237" xr:uid="{00000000-0005-0000-0000-0000C6530000}"/>
    <cellStyle name="Output 9 29 2" xfId="23390" xr:uid="{00000000-0005-0000-0000-0000C7530000}"/>
    <cellStyle name="Output 9 3" xfId="5250" xr:uid="{00000000-0005-0000-0000-0000C8530000}"/>
    <cellStyle name="Output 9 3 2" xfId="11238" xr:uid="{00000000-0005-0000-0000-0000C9530000}"/>
    <cellStyle name="Output 9 3 2 2" xfId="23391" xr:uid="{00000000-0005-0000-0000-0000CA530000}"/>
    <cellStyle name="Output 9 30" xfId="11239" xr:uid="{00000000-0005-0000-0000-0000CB530000}"/>
    <cellStyle name="Output 9 30 2" xfId="23392" xr:uid="{00000000-0005-0000-0000-0000CC530000}"/>
    <cellStyle name="Output 9 31" xfId="11240" xr:uid="{00000000-0005-0000-0000-0000CD530000}"/>
    <cellStyle name="Output 9 31 2" xfId="23393" xr:uid="{00000000-0005-0000-0000-0000CE530000}"/>
    <cellStyle name="Output 9 32" xfId="11241" xr:uid="{00000000-0005-0000-0000-0000CF530000}"/>
    <cellStyle name="Output 9 32 2" xfId="23394" xr:uid="{00000000-0005-0000-0000-0000D0530000}"/>
    <cellStyle name="Output 9 33" xfId="11242" xr:uid="{00000000-0005-0000-0000-0000D1530000}"/>
    <cellStyle name="Output 9 33 2" xfId="23395" xr:uid="{00000000-0005-0000-0000-0000D2530000}"/>
    <cellStyle name="Output 9 34" xfId="11243" xr:uid="{00000000-0005-0000-0000-0000D3530000}"/>
    <cellStyle name="Output 9 34 2" xfId="23396" xr:uid="{00000000-0005-0000-0000-0000D4530000}"/>
    <cellStyle name="Output 9 35" xfId="11244" xr:uid="{00000000-0005-0000-0000-0000D5530000}"/>
    <cellStyle name="Output 9 35 2" xfId="23397" xr:uid="{00000000-0005-0000-0000-0000D6530000}"/>
    <cellStyle name="Output 9 36" xfId="11245" xr:uid="{00000000-0005-0000-0000-0000D7530000}"/>
    <cellStyle name="Output 9 36 2" xfId="23398" xr:uid="{00000000-0005-0000-0000-0000D8530000}"/>
    <cellStyle name="Output 9 37" xfId="11246" xr:uid="{00000000-0005-0000-0000-0000D9530000}"/>
    <cellStyle name="Output 9 37 2" xfId="23399" xr:uid="{00000000-0005-0000-0000-0000DA530000}"/>
    <cellStyle name="Output 9 38" xfId="11247" xr:uid="{00000000-0005-0000-0000-0000DB530000}"/>
    <cellStyle name="Output 9 38 2" xfId="23400" xr:uid="{00000000-0005-0000-0000-0000DC530000}"/>
    <cellStyle name="Output 9 39" xfId="11248" xr:uid="{00000000-0005-0000-0000-0000DD530000}"/>
    <cellStyle name="Output 9 39 2" xfId="23401" xr:uid="{00000000-0005-0000-0000-0000DE530000}"/>
    <cellStyle name="Output 9 4" xfId="5251" xr:uid="{00000000-0005-0000-0000-0000DF530000}"/>
    <cellStyle name="Output 9 4 2" xfId="11249" xr:uid="{00000000-0005-0000-0000-0000E0530000}"/>
    <cellStyle name="Output 9 4 2 2" xfId="23402" xr:uid="{00000000-0005-0000-0000-0000E1530000}"/>
    <cellStyle name="Output 9 40" xfId="11250" xr:uid="{00000000-0005-0000-0000-0000E2530000}"/>
    <cellStyle name="Output 9 40 2" xfId="23403" xr:uid="{00000000-0005-0000-0000-0000E3530000}"/>
    <cellStyle name="Output 9 41" xfId="11251" xr:uid="{00000000-0005-0000-0000-0000E4530000}"/>
    <cellStyle name="Output 9 41 2" xfId="23404" xr:uid="{00000000-0005-0000-0000-0000E5530000}"/>
    <cellStyle name="Output 9 42" xfId="11252" xr:uid="{00000000-0005-0000-0000-0000E6530000}"/>
    <cellStyle name="Output 9 42 2" xfId="23405" xr:uid="{00000000-0005-0000-0000-0000E7530000}"/>
    <cellStyle name="Output 9 43" xfId="11253" xr:uid="{00000000-0005-0000-0000-0000E8530000}"/>
    <cellStyle name="Output 9 43 2" xfId="23406" xr:uid="{00000000-0005-0000-0000-0000E9530000}"/>
    <cellStyle name="Output 9 44" xfId="11254" xr:uid="{00000000-0005-0000-0000-0000EA530000}"/>
    <cellStyle name="Output 9 44 2" xfId="23407" xr:uid="{00000000-0005-0000-0000-0000EB530000}"/>
    <cellStyle name="Output 9 45" xfId="11255" xr:uid="{00000000-0005-0000-0000-0000EC530000}"/>
    <cellStyle name="Output 9 45 2" xfId="23408" xr:uid="{00000000-0005-0000-0000-0000ED530000}"/>
    <cellStyle name="Output 9 46" xfId="11256" xr:uid="{00000000-0005-0000-0000-0000EE530000}"/>
    <cellStyle name="Output 9 46 2" xfId="23409" xr:uid="{00000000-0005-0000-0000-0000EF530000}"/>
    <cellStyle name="Output 9 47" xfId="11257" xr:uid="{00000000-0005-0000-0000-0000F0530000}"/>
    <cellStyle name="Output 9 47 2" xfId="23410" xr:uid="{00000000-0005-0000-0000-0000F1530000}"/>
    <cellStyle name="Output 9 48" xfId="11258" xr:uid="{00000000-0005-0000-0000-0000F2530000}"/>
    <cellStyle name="Output 9 48 2" xfId="23411" xr:uid="{00000000-0005-0000-0000-0000F3530000}"/>
    <cellStyle name="Output 9 49" xfId="11259" xr:uid="{00000000-0005-0000-0000-0000F4530000}"/>
    <cellStyle name="Output 9 49 2" xfId="23412" xr:uid="{00000000-0005-0000-0000-0000F5530000}"/>
    <cellStyle name="Output 9 5" xfId="5252" xr:uid="{00000000-0005-0000-0000-0000F6530000}"/>
    <cellStyle name="Output 9 5 2" xfId="11260" xr:uid="{00000000-0005-0000-0000-0000F7530000}"/>
    <cellStyle name="Output 9 5 2 2" xfId="23413" xr:uid="{00000000-0005-0000-0000-0000F8530000}"/>
    <cellStyle name="Output 9 50" xfId="11261" xr:uid="{00000000-0005-0000-0000-0000F9530000}"/>
    <cellStyle name="Output 9 50 2" xfId="23414" xr:uid="{00000000-0005-0000-0000-0000FA530000}"/>
    <cellStyle name="Output 9 51" xfId="11262" xr:uid="{00000000-0005-0000-0000-0000FB530000}"/>
    <cellStyle name="Output 9 51 2" xfId="23415" xr:uid="{00000000-0005-0000-0000-0000FC530000}"/>
    <cellStyle name="Output 9 52" xfId="11263" xr:uid="{00000000-0005-0000-0000-0000FD530000}"/>
    <cellStyle name="Output 9 52 2" xfId="23416" xr:uid="{00000000-0005-0000-0000-0000FE530000}"/>
    <cellStyle name="Output 9 53" xfId="11264" xr:uid="{00000000-0005-0000-0000-0000FF530000}"/>
    <cellStyle name="Output 9 53 2" xfId="23417" xr:uid="{00000000-0005-0000-0000-000000540000}"/>
    <cellStyle name="Output 9 54" xfId="11265" xr:uid="{00000000-0005-0000-0000-000001540000}"/>
    <cellStyle name="Output 9 54 2" xfId="23418" xr:uid="{00000000-0005-0000-0000-000002540000}"/>
    <cellStyle name="Output 9 55" xfId="11266" xr:uid="{00000000-0005-0000-0000-000003540000}"/>
    <cellStyle name="Output 9 55 2" xfId="23419" xr:uid="{00000000-0005-0000-0000-000004540000}"/>
    <cellStyle name="Output 9 56" xfId="11267" xr:uid="{00000000-0005-0000-0000-000005540000}"/>
    <cellStyle name="Output 9 56 2" xfId="23420" xr:uid="{00000000-0005-0000-0000-000006540000}"/>
    <cellStyle name="Output 9 57" xfId="11268" xr:uid="{00000000-0005-0000-0000-000007540000}"/>
    <cellStyle name="Output 9 57 2" xfId="23421" xr:uid="{00000000-0005-0000-0000-000008540000}"/>
    <cellStyle name="Output 9 58" xfId="11269" xr:uid="{00000000-0005-0000-0000-000009540000}"/>
    <cellStyle name="Output 9 58 2" xfId="23422" xr:uid="{00000000-0005-0000-0000-00000A540000}"/>
    <cellStyle name="Output 9 59" xfId="11270" xr:uid="{00000000-0005-0000-0000-00000B540000}"/>
    <cellStyle name="Output 9 59 2" xfId="23423" xr:uid="{00000000-0005-0000-0000-00000C540000}"/>
    <cellStyle name="Output 9 6" xfId="11271" xr:uid="{00000000-0005-0000-0000-00000D540000}"/>
    <cellStyle name="Output 9 6 2" xfId="14282" xr:uid="{00000000-0005-0000-0000-00000E540000}"/>
    <cellStyle name="Output 9 6 3" xfId="23424" xr:uid="{00000000-0005-0000-0000-00000F540000}"/>
    <cellStyle name="Output 9 60" xfId="11272" xr:uid="{00000000-0005-0000-0000-000010540000}"/>
    <cellStyle name="Output 9 60 2" xfId="23425" xr:uid="{00000000-0005-0000-0000-000011540000}"/>
    <cellStyle name="Output 9 61" xfId="11273" xr:uid="{00000000-0005-0000-0000-000012540000}"/>
    <cellStyle name="Output 9 61 2" xfId="23426" xr:uid="{00000000-0005-0000-0000-000013540000}"/>
    <cellStyle name="Output 9 62" xfId="11274" xr:uid="{00000000-0005-0000-0000-000014540000}"/>
    <cellStyle name="Output 9 62 2" xfId="23427" xr:uid="{00000000-0005-0000-0000-000015540000}"/>
    <cellStyle name="Output 9 63" xfId="11275" xr:uid="{00000000-0005-0000-0000-000016540000}"/>
    <cellStyle name="Output 9 63 2" xfId="23428" xr:uid="{00000000-0005-0000-0000-000017540000}"/>
    <cellStyle name="Output 9 64" xfId="11276" xr:uid="{00000000-0005-0000-0000-000018540000}"/>
    <cellStyle name="Output 9 64 2" xfId="23429" xr:uid="{00000000-0005-0000-0000-000019540000}"/>
    <cellStyle name="Output 9 65" xfId="11277" xr:uid="{00000000-0005-0000-0000-00001A540000}"/>
    <cellStyle name="Output 9 65 2" xfId="23430" xr:uid="{00000000-0005-0000-0000-00001B540000}"/>
    <cellStyle name="Output 9 66" xfId="11278" xr:uid="{00000000-0005-0000-0000-00001C540000}"/>
    <cellStyle name="Output 9 66 2" xfId="23431" xr:uid="{00000000-0005-0000-0000-00001D540000}"/>
    <cellStyle name="Output 9 67" xfId="6109" xr:uid="{00000000-0005-0000-0000-00001E540000}"/>
    <cellStyle name="Output 9 67 2" xfId="18861" xr:uid="{00000000-0005-0000-0000-00001F540000}"/>
    <cellStyle name="Output 9 68" xfId="13233" xr:uid="{00000000-0005-0000-0000-000020540000}"/>
    <cellStyle name="Output 9 69" xfId="13662" xr:uid="{00000000-0005-0000-0000-000021540000}"/>
    <cellStyle name="Output 9 7" xfId="11279" xr:uid="{00000000-0005-0000-0000-000022540000}"/>
    <cellStyle name="Output 9 7 2" xfId="23432" xr:uid="{00000000-0005-0000-0000-000023540000}"/>
    <cellStyle name="Output 9 70" xfId="14281" xr:uid="{00000000-0005-0000-0000-000024540000}"/>
    <cellStyle name="Output 9 8" xfId="11280" xr:uid="{00000000-0005-0000-0000-000025540000}"/>
    <cellStyle name="Output 9 8 2" xfId="23433" xr:uid="{00000000-0005-0000-0000-000026540000}"/>
    <cellStyle name="Output 9 9" xfId="11281" xr:uid="{00000000-0005-0000-0000-000027540000}"/>
    <cellStyle name="Output 9 9 2" xfId="23434" xr:uid="{00000000-0005-0000-0000-000028540000}"/>
    <cellStyle name="Percent" xfId="24620" builtinId="5"/>
    <cellStyle name="Percent 2" xfId="5800" xr:uid="{00000000-0005-0000-0000-00002A540000}"/>
    <cellStyle name="Percent 2 10" xfId="5253" xr:uid="{00000000-0005-0000-0000-00002B540000}"/>
    <cellStyle name="Percent 2 10 2" xfId="5254" xr:uid="{00000000-0005-0000-0000-00002C540000}"/>
    <cellStyle name="Percent 2 10 3" xfId="5255" xr:uid="{00000000-0005-0000-0000-00002D540000}"/>
    <cellStyle name="Percent 2 10 4" xfId="13407" xr:uid="{00000000-0005-0000-0000-00002E540000}"/>
    <cellStyle name="Percent 2 10 4 2" xfId="14283" xr:uid="{00000000-0005-0000-0000-00002F540000}"/>
    <cellStyle name="Percent 2 10 5" xfId="13663" xr:uid="{00000000-0005-0000-0000-000030540000}"/>
    <cellStyle name="Percent 2 10 5 2" xfId="17161" xr:uid="{00000000-0005-0000-0000-000031540000}"/>
    <cellStyle name="Percent 2 10 6" xfId="24933" xr:uid="{00000000-0005-0000-0000-000032540000}"/>
    <cellStyle name="Percent 2 11" xfId="5256" xr:uid="{00000000-0005-0000-0000-000033540000}"/>
    <cellStyle name="Percent 2 11 2" xfId="5257" xr:uid="{00000000-0005-0000-0000-000034540000}"/>
    <cellStyle name="Percent 2 11 3" xfId="5258" xr:uid="{00000000-0005-0000-0000-000035540000}"/>
    <cellStyle name="Percent 2 11 4" xfId="13408" xr:uid="{00000000-0005-0000-0000-000036540000}"/>
    <cellStyle name="Percent 2 11 4 2" xfId="14284" xr:uid="{00000000-0005-0000-0000-000037540000}"/>
    <cellStyle name="Percent 2 11 5" xfId="13664" xr:uid="{00000000-0005-0000-0000-000038540000}"/>
    <cellStyle name="Percent 2 11 5 2" xfId="17162" xr:uid="{00000000-0005-0000-0000-000039540000}"/>
    <cellStyle name="Percent 2 11 6" xfId="24934" xr:uid="{00000000-0005-0000-0000-00003A540000}"/>
    <cellStyle name="Percent 2 12" xfId="5259" xr:uid="{00000000-0005-0000-0000-00003B540000}"/>
    <cellStyle name="Percent 2 12 2" xfId="5260" xr:uid="{00000000-0005-0000-0000-00003C540000}"/>
    <cellStyle name="Percent 2 12 3" xfId="5261" xr:uid="{00000000-0005-0000-0000-00003D540000}"/>
    <cellStyle name="Percent 2 12 4" xfId="13409" xr:uid="{00000000-0005-0000-0000-00003E540000}"/>
    <cellStyle name="Percent 2 12 4 2" xfId="14285" xr:uid="{00000000-0005-0000-0000-00003F540000}"/>
    <cellStyle name="Percent 2 12 5" xfId="13665" xr:uid="{00000000-0005-0000-0000-000040540000}"/>
    <cellStyle name="Percent 2 12 5 2" xfId="17163" xr:uid="{00000000-0005-0000-0000-000041540000}"/>
    <cellStyle name="Percent 2 12 6" xfId="24935" xr:uid="{00000000-0005-0000-0000-000042540000}"/>
    <cellStyle name="Percent 2 13" xfId="5262" xr:uid="{00000000-0005-0000-0000-000043540000}"/>
    <cellStyle name="Percent 2 13 2" xfId="5263" xr:uid="{00000000-0005-0000-0000-000044540000}"/>
    <cellStyle name="Percent 2 13 3" xfId="5264" xr:uid="{00000000-0005-0000-0000-000045540000}"/>
    <cellStyle name="Percent 2 13 4" xfId="13410" xr:uid="{00000000-0005-0000-0000-000046540000}"/>
    <cellStyle name="Percent 2 13 4 2" xfId="14286" xr:uid="{00000000-0005-0000-0000-000047540000}"/>
    <cellStyle name="Percent 2 13 5" xfId="13666" xr:uid="{00000000-0005-0000-0000-000048540000}"/>
    <cellStyle name="Percent 2 13 5 2" xfId="17164" xr:uid="{00000000-0005-0000-0000-000049540000}"/>
    <cellStyle name="Percent 2 13 6" xfId="24936" xr:uid="{00000000-0005-0000-0000-00004A540000}"/>
    <cellStyle name="Percent 2 14" xfId="17165" xr:uid="{00000000-0005-0000-0000-00004B540000}"/>
    <cellStyle name="Percent 2 15" xfId="17293" xr:uid="{00000000-0005-0000-0000-00004C540000}"/>
    <cellStyle name="Percent 2 2" xfId="5265" xr:uid="{00000000-0005-0000-0000-00004D540000}"/>
    <cellStyle name="Percent 2 2 2" xfId="5266" xr:uid="{00000000-0005-0000-0000-00004E540000}"/>
    <cellStyle name="Percent 2 2 2 2" xfId="25353" xr:uid="{00000000-0005-0000-0000-00004F540000}"/>
    <cellStyle name="Percent 2 2 3" xfId="5267" xr:uid="{00000000-0005-0000-0000-000050540000}"/>
    <cellStyle name="Percent 2 2 4" xfId="6110" xr:uid="{00000000-0005-0000-0000-000051540000}"/>
    <cellStyle name="Percent 2 2 4 2" xfId="14287" xr:uid="{00000000-0005-0000-0000-000052540000}"/>
    <cellStyle name="Percent 2 2 5" xfId="13667" xr:uid="{00000000-0005-0000-0000-000053540000}"/>
    <cellStyle name="Percent 2 2 5 2" xfId="17166" xr:uid="{00000000-0005-0000-0000-000054540000}"/>
    <cellStyle name="Percent 2 2 6" xfId="24937" xr:uid="{00000000-0005-0000-0000-000055540000}"/>
    <cellStyle name="Percent 2 3" xfId="5268" xr:uid="{00000000-0005-0000-0000-000056540000}"/>
    <cellStyle name="Percent 2 3 2" xfId="5269" xr:uid="{00000000-0005-0000-0000-000057540000}"/>
    <cellStyle name="Percent 2 3 2 2" xfId="25354" xr:uid="{00000000-0005-0000-0000-000058540000}"/>
    <cellStyle name="Percent 2 3 3" xfId="5270" xr:uid="{00000000-0005-0000-0000-000059540000}"/>
    <cellStyle name="Percent 2 3 4" xfId="6111" xr:uid="{00000000-0005-0000-0000-00005A540000}"/>
    <cellStyle name="Percent 2 3 4 2" xfId="14288" xr:uid="{00000000-0005-0000-0000-00005B540000}"/>
    <cellStyle name="Percent 2 3 5" xfId="13668" xr:uid="{00000000-0005-0000-0000-00005C540000}"/>
    <cellStyle name="Percent 2 3 5 2" xfId="17167" xr:uid="{00000000-0005-0000-0000-00005D540000}"/>
    <cellStyle name="Percent 2 3 6" xfId="24938" xr:uid="{00000000-0005-0000-0000-00005E540000}"/>
    <cellStyle name="Percent 2 4" xfId="5271" xr:uid="{00000000-0005-0000-0000-00005F540000}"/>
    <cellStyle name="Percent 2 4 2" xfId="5272" xr:uid="{00000000-0005-0000-0000-000060540000}"/>
    <cellStyle name="Percent 2 4 2 2" xfId="25355" xr:uid="{00000000-0005-0000-0000-000061540000}"/>
    <cellStyle name="Percent 2 4 3" xfId="5273" xr:uid="{00000000-0005-0000-0000-000062540000}"/>
    <cellStyle name="Percent 2 4 4" xfId="6112" xr:uid="{00000000-0005-0000-0000-000063540000}"/>
    <cellStyle name="Percent 2 4 4 2" xfId="14289" xr:uid="{00000000-0005-0000-0000-000064540000}"/>
    <cellStyle name="Percent 2 4 5" xfId="13669" xr:uid="{00000000-0005-0000-0000-000065540000}"/>
    <cellStyle name="Percent 2 4 5 2" xfId="17168" xr:uid="{00000000-0005-0000-0000-000066540000}"/>
    <cellStyle name="Percent 2 4 6" xfId="24939" xr:uid="{00000000-0005-0000-0000-000067540000}"/>
    <cellStyle name="Percent 2 5" xfId="5274" xr:uid="{00000000-0005-0000-0000-000068540000}"/>
    <cellStyle name="Percent 2 5 2" xfId="5275" xr:uid="{00000000-0005-0000-0000-000069540000}"/>
    <cellStyle name="Percent 2 5 2 2" xfId="25356" xr:uid="{00000000-0005-0000-0000-00006A540000}"/>
    <cellStyle name="Percent 2 5 3" xfId="5276" xr:uid="{00000000-0005-0000-0000-00006B540000}"/>
    <cellStyle name="Percent 2 5 4" xfId="6113" xr:uid="{00000000-0005-0000-0000-00006C540000}"/>
    <cellStyle name="Percent 2 5 4 2" xfId="14290" xr:uid="{00000000-0005-0000-0000-00006D540000}"/>
    <cellStyle name="Percent 2 5 5" xfId="13670" xr:uid="{00000000-0005-0000-0000-00006E540000}"/>
    <cellStyle name="Percent 2 5 5 2" xfId="17169" xr:uid="{00000000-0005-0000-0000-00006F540000}"/>
    <cellStyle name="Percent 2 5 6" xfId="24940" xr:uid="{00000000-0005-0000-0000-000070540000}"/>
    <cellStyle name="Percent 2 6" xfId="5277" xr:uid="{00000000-0005-0000-0000-000071540000}"/>
    <cellStyle name="Percent 2 6 2" xfId="5278" xr:uid="{00000000-0005-0000-0000-000072540000}"/>
    <cellStyle name="Percent 2 6 3" xfId="5279" xr:uid="{00000000-0005-0000-0000-000073540000}"/>
    <cellStyle name="Percent 2 6 4" xfId="13411" xr:uid="{00000000-0005-0000-0000-000074540000}"/>
    <cellStyle name="Percent 2 6 4 2" xfId="14291" xr:uid="{00000000-0005-0000-0000-000075540000}"/>
    <cellStyle name="Percent 2 6 5" xfId="13671" xr:uid="{00000000-0005-0000-0000-000076540000}"/>
    <cellStyle name="Percent 2 6 5 2" xfId="17170" xr:uid="{00000000-0005-0000-0000-000077540000}"/>
    <cellStyle name="Percent 2 6 6" xfId="24941" xr:uid="{00000000-0005-0000-0000-000078540000}"/>
    <cellStyle name="Percent 2 7" xfId="5280" xr:uid="{00000000-0005-0000-0000-000079540000}"/>
    <cellStyle name="Percent 2 7 2" xfId="5281" xr:uid="{00000000-0005-0000-0000-00007A540000}"/>
    <cellStyle name="Percent 2 7 3" xfId="5282" xr:uid="{00000000-0005-0000-0000-00007B540000}"/>
    <cellStyle name="Percent 2 7 4" xfId="13412" xr:uid="{00000000-0005-0000-0000-00007C540000}"/>
    <cellStyle name="Percent 2 7 4 2" xfId="14292" xr:uid="{00000000-0005-0000-0000-00007D540000}"/>
    <cellStyle name="Percent 2 7 5" xfId="13672" xr:uid="{00000000-0005-0000-0000-00007E540000}"/>
    <cellStyle name="Percent 2 7 5 2" xfId="17171" xr:uid="{00000000-0005-0000-0000-00007F540000}"/>
    <cellStyle name="Percent 2 7 6" xfId="24942" xr:uid="{00000000-0005-0000-0000-000080540000}"/>
    <cellStyle name="Percent 2 8" xfId="5283" xr:uid="{00000000-0005-0000-0000-000081540000}"/>
    <cellStyle name="Percent 2 8 2" xfId="5284" xr:uid="{00000000-0005-0000-0000-000082540000}"/>
    <cellStyle name="Percent 2 8 3" xfId="5285" xr:uid="{00000000-0005-0000-0000-000083540000}"/>
    <cellStyle name="Percent 2 8 4" xfId="13413" xr:uid="{00000000-0005-0000-0000-000084540000}"/>
    <cellStyle name="Percent 2 8 4 2" xfId="14293" xr:uid="{00000000-0005-0000-0000-000085540000}"/>
    <cellStyle name="Percent 2 8 5" xfId="13673" xr:uid="{00000000-0005-0000-0000-000086540000}"/>
    <cellStyle name="Percent 2 8 5 2" xfId="17172" xr:uid="{00000000-0005-0000-0000-000087540000}"/>
    <cellStyle name="Percent 2 8 6" xfId="24943" xr:uid="{00000000-0005-0000-0000-000088540000}"/>
    <cellStyle name="Percent 2 9" xfId="5286" xr:uid="{00000000-0005-0000-0000-000089540000}"/>
    <cellStyle name="Percent 2 9 2" xfId="5287" xr:uid="{00000000-0005-0000-0000-00008A540000}"/>
    <cellStyle name="Percent 2 9 3" xfId="5288" xr:uid="{00000000-0005-0000-0000-00008B540000}"/>
    <cellStyle name="Percent 2 9 4" xfId="13414" xr:uid="{00000000-0005-0000-0000-00008C540000}"/>
    <cellStyle name="Percent 2 9 4 2" xfId="14294" xr:uid="{00000000-0005-0000-0000-00008D540000}"/>
    <cellStyle name="Percent 2 9 5" xfId="13674" xr:uid="{00000000-0005-0000-0000-00008E540000}"/>
    <cellStyle name="Percent 2 9 5 2" xfId="17173" xr:uid="{00000000-0005-0000-0000-00008F540000}"/>
    <cellStyle name="Percent 2 9 6" xfId="24944" xr:uid="{00000000-0005-0000-0000-000090540000}"/>
    <cellStyle name="Percent 3" xfId="17174" xr:uid="{00000000-0005-0000-0000-000091540000}"/>
    <cellStyle name="Percent 4" xfId="17175" xr:uid="{00000000-0005-0000-0000-000092540000}"/>
    <cellStyle name="Percent 5" xfId="25188" xr:uid="{00000000-0005-0000-0000-000093540000}"/>
    <cellStyle name="PivotTable" xfId="5289" xr:uid="{00000000-0005-0000-0000-000094540000}"/>
    <cellStyle name="PivotTable 10" xfId="5290" xr:uid="{00000000-0005-0000-0000-000095540000}"/>
    <cellStyle name="PivotTable 10 2" xfId="5291" xr:uid="{00000000-0005-0000-0000-000096540000}"/>
    <cellStyle name="PivotTable 10 2 2" xfId="6254" xr:uid="{00000000-0005-0000-0000-000097540000}"/>
    <cellStyle name="PivotTable 10 2 2 2" xfId="18940" xr:uid="{00000000-0005-0000-0000-000098540000}"/>
    <cellStyle name="PivotTable 10 3" xfId="5292" xr:uid="{00000000-0005-0000-0000-000099540000}"/>
    <cellStyle name="PivotTable 10 3 2" xfId="25359" xr:uid="{00000000-0005-0000-0000-00009A540000}"/>
    <cellStyle name="PivotTable 10 4" xfId="6115" xr:uid="{00000000-0005-0000-0000-00009B540000}"/>
    <cellStyle name="PivotTable 10 4 2" xfId="14297" xr:uid="{00000000-0005-0000-0000-00009C540000}"/>
    <cellStyle name="PivotTable 10 4 3" xfId="18863" xr:uid="{00000000-0005-0000-0000-00009D540000}"/>
    <cellStyle name="PivotTable 10 5" xfId="13676" xr:uid="{00000000-0005-0000-0000-00009E540000}"/>
    <cellStyle name="PivotTable 10 5 2" xfId="24945" xr:uid="{00000000-0005-0000-0000-00009F540000}"/>
    <cellStyle name="PivotTable 10 5 3" xfId="25108" xr:uid="{00000000-0005-0000-0000-0000A0540000}"/>
    <cellStyle name="PivotTable 10 6" xfId="14296" xr:uid="{00000000-0005-0000-0000-0000A1540000}"/>
    <cellStyle name="PivotTable 11" xfId="5293" xr:uid="{00000000-0005-0000-0000-0000A2540000}"/>
    <cellStyle name="PivotTable 11 2" xfId="5294" xr:uid="{00000000-0005-0000-0000-0000A3540000}"/>
    <cellStyle name="PivotTable 11 2 2" xfId="6255" xr:uid="{00000000-0005-0000-0000-0000A4540000}"/>
    <cellStyle name="PivotTable 11 2 2 2" xfId="18941" xr:uid="{00000000-0005-0000-0000-0000A5540000}"/>
    <cellStyle name="PivotTable 11 3" xfId="5295" xr:uid="{00000000-0005-0000-0000-0000A6540000}"/>
    <cellStyle name="PivotTable 11 3 2" xfId="25360" xr:uid="{00000000-0005-0000-0000-0000A7540000}"/>
    <cellStyle name="PivotTable 11 4" xfId="6116" xr:uid="{00000000-0005-0000-0000-0000A8540000}"/>
    <cellStyle name="PivotTable 11 4 2" xfId="14299" xr:uid="{00000000-0005-0000-0000-0000A9540000}"/>
    <cellStyle name="PivotTable 11 4 3" xfId="18864" xr:uid="{00000000-0005-0000-0000-0000AA540000}"/>
    <cellStyle name="PivotTable 11 5" xfId="13677" xr:uid="{00000000-0005-0000-0000-0000AB540000}"/>
    <cellStyle name="PivotTable 11 5 2" xfId="24946" xr:uid="{00000000-0005-0000-0000-0000AC540000}"/>
    <cellStyle name="PivotTable 11 5 3" xfId="25107" xr:uid="{00000000-0005-0000-0000-0000AD540000}"/>
    <cellStyle name="PivotTable 11 6" xfId="14298" xr:uid="{00000000-0005-0000-0000-0000AE540000}"/>
    <cellStyle name="PivotTable 12" xfId="5296" xr:uid="{00000000-0005-0000-0000-0000AF540000}"/>
    <cellStyle name="PivotTable 12 2" xfId="5297" xr:uid="{00000000-0005-0000-0000-0000B0540000}"/>
    <cellStyle name="PivotTable 12 2 2" xfId="6256" xr:uid="{00000000-0005-0000-0000-0000B1540000}"/>
    <cellStyle name="PivotTable 12 2 2 2" xfId="18942" xr:uid="{00000000-0005-0000-0000-0000B2540000}"/>
    <cellStyle name="PivotTable 12 3" xfId="5298" xr:uid="{00000000-0005-0000-0000-0000B3540000}"/>
    <cellStyle name="PivotTable 12 3 2" xfId="25361" xr:uid="{00000000-0005-0000-0000-0000B4540000}"/>
    <cellStyle name="PivotTable 12 4" xfId="6117" xr:uid="{00000000-0005-0000-0000-0000B5540000}"/>
    <cellStyle name="PivotTable 12 4 2" xfId="14301" xr:uid="{00000000-0005-0000-0000-0000B6540000}"/>
    <cellStyle name="PivotTable 12 4 3" xfId="18865" xr:uid="{00000000-0005-0000-0000-0000B7540000}"/>
    <cellStyle name="PivotTable 12 5" xfId="13678" xr:uid="{00000000-0005-0000-0000-0000B8540000}"/>
    <cellStyle name="PivotTable 12 5 2" xfId="24947" xr:uid="{00000000-0005-0000-0000-0000B9540000}"/>
    <cellStyle name="PivotTable 12 5 3" xfId="25106" xr:uid="{00000000-0005-0000-0000-0000BA540000}"/>
    <cellStyle name="PivotTable 12 6" xfId="14300" xr:uid="{00000000-0005-0000-0000-0000BB540000}"/>
    <cellStyle name="PivotTable 13" xfId="5299" xr:uid="{00000000-0005-0000-0000-0000BC540000}"/>
    <cellStyle name="PivotTable 13 2" xfId="5300" xr:uid="{00000000-0005-0000-0000-0000BD540000}"/>
    <cellStyle name="PivotTable 13 2 2" xfId="6257" xr:uid="{00000000-0005-0000-0000-0000BE540000}"/>
    <cellStyle name="PivotTable 13 2 2 2" xfId="18943" xr:uid="{00000000-0005-0000-0000-0000BF540000}"/>
    <cellStyle name="PivotTable 13 3" xfId="5301" xr:uid="{00000000-0005-0000-0000-0000C0540000}"/>
    <cellStyle name="PivotTable 13 3 2" xfId="25362" xr:uid="{00000000-0005-0000-0000-0000C1540000}"/>
    <cellStyle name="PivotTable 13 4" xfId="6118" xr:uid="{00000000-0005-0000-0000-0000C2540000}"/>
    <cellStyle name="PivotTable 13 4 2" xfId="14303" xr:uid="{00000000-0005-0000-0000-0000C3540000}"/>
    <cellStyle name="PivotTable 13 4 3" xfId="18866" xr:uid="{00000000-0005-0000-0000-0000C4540000}"/>
    <cellStyle name="PivotTable 13 5" xfId="13679" xr:uid="{00000000-0005-0000-0000-0000C5540000}"/>
    <cellStyle name="PivotTable 13 5 2" xfId="24948" xr:uid="{00000000-0005-0000-0000-0000C6540000}"/>
    <cellStyle name="PivotTable 13 5 3" xfId="25105" xr:uid="{00000000-0005-0000-0000-0000C7540000}"/>
    <cellStyle name="PivotTable 13 6" xfId="14302" xr:uid="{00000000-0005-0000-0000-0000C8540000}"/>
    <cellStyle name="PivotTable 14" xfId="5302" xr:uid="{00000000-0005-0000-0000-0000C9540000}"/>
    <cellStyle name="PivotTable 14 2" xfId="5303" xr:uid="{00000000-0005-0000-0000-0000CA540000}"/>
    <cellStyle name="PivotTable 14 2 2" xfId="6258" xr:uid="{00000000-0005-0000-0000-0000CB540000}"/>
    <cellStyle name="PivotTable 14 2 2 2" xfId="18944" xr:uid="{00000000-0005-0000-0000-0000CC540000}"/>
    <cellStyle name="PivotTable 14 3" xfId="5304" xr:uid="{00000000-0005-0000-0000-0000CD540000}"/>
    <cellStyle name="PivotTable 14 3 2" xfId="25363" xr:uid="{00000000-0005-0000-0000-0000CE540000}"/>
    <cellStyle name="PivotTable 14 4" xfId="6119" xr:uid="{00000000-0005-0000-0000-0000CF540000}"/>
    <cellStyle name="PivotTable 14 4 2" xfId="14305" xr:uid="{00000000-0005-0000-0000-0000D0540000}"/>
    <cellStyle name="PivotTable 14 4 3" xfId="18867" xr:uid="{00000000-0005-0000-0000-0000D1540000}"/>
    <cellStyle name="PivotTable 14 5" xfId="13680" xr:uid="{00000000-0005-0000-0000-0000D2540000}"/>
    <cellStyle name="PivotTable 14 5 2" xfId="24949" xr:uid="{00000000-0005-0000-0000-0000D3540000}"/>
    <cellStyle name="PivotTable 14 5 3" xfId="25104" xr:uid="{00000000-0005-0000-0000-0000D4540000}"/>
    <cellStyle name="PivotTable 14 6" xfId="14304" xr:uid="{00000000-0005-0000-0000-0000D5540000}"/>
    <cellStyle name="PivotTable 15" xfId="5305" xr:uid="{00000000-0005-0000-0000-0000D6540000}"/>
    <cellStyle name="PivotTable 15 2" xfId="5306" xr:uid="{00000000-0005-0000-0000-0000D7540000}"/>
    <cellStyle name="PivotTable 15 2 2" xfId="6259" xr:uid="{00000000-0005-0000-0000-0000D8540000}"/>
    <cellStyle name="PivotTable 15 2 2 2" xfId="18945" xr:uid="{00000000-0005-0000-0000-0000D9540000}"/>
    <cellStyle name="PivotTable 15 3" xfId="5307" xr:uid="{00000000-0005-0000-0000-0000DA540000}"/>
    <cellStyle name="PivotTable 15 3 2" xfId="25364" xr:uid="{00000000-0005-0000-0000-0000DB540000}"/>
    <cellStyle name="PivotTable 15 4" xfId="6120" xr:uid="{00000000-0005-0000-0000-0000DC540000}"/>
    <cellStyle name="PivotTable 15 4 2" xfId="14307" xr:uid="{00000000-0005-0000-0000-0000DD540000}"/>
    <cellStyle name="PivotTable 15 4 3" xfId="18868" xr:uid="{00000000-0005-0000-0000-0000DE540000}"/>
    <cellStyle name="PivotTable 15 5" xfId="13681" xr:uid="{00000000-0005-0000-0000-0000DF540000}"/>
    <cellStyle name="PivotTable 15 5 2" xfId="24950" xr:uid="{00000000-0005-0000-0000-0000E0540000}"/>
    <cellStyle name="PivotTable 15 5 3" xfId="25103" xr:uid="{00000000-0005-0000-0000-0000E1540000}"/>
    <cellStyle name="PivotTable 15 6" xfId="14306" xr:uid="{00000000-0005-0000-0000-0000E2540000}"/>
    <cellStyle name="PivotTable 16" xfId="5308" xr:uid="{00000000-0005-0000-0000-0000E3540000}"/>
    <cellStyle name="PivotTable 16 2" xfId="5309" xr:uid="{00000000-0005-0000-0000-0000E4540000}"/>
    <cellStyle name="PivotTable 16 2 2" xfId="6260" xr:uid="{00000000-0005-0000-0000-0000E5540000}"/>
    <cellStyle name="PivotTable 16 2 2 2" xfId="18946" xr:uid="{00000000-0005-0000-0000-0000E6540000}"/>
    <cellStyle name="PivotTable 16 3" xfId="5310" xr:uid="{00000000-0005-0000-0000-0000E7540000}"/>
    <cellStyle name="PivotTable 16 3 2" xfId="25365" xr:uid="{00000000-0005-0000-0000-0000E8540000}"/>
    <cellStyle name="PivotTable 16 4" xfId="6121" xr:uid="{00000000-0005-0000-0000-0000E9540000}"/>
    <cellStyle name="PivotTable 16 4 2" xfId="14309" xr:uid="{00000000-0005-0000-0000-0000EA540000}"/>
    <cellStyle name="PivotTable 16 4 3" xfId="18869" xr:uid="{00000000-0005-0000-0000-0000EB540000}"/>
    <cellStyle name="PivotTable 16 5" xfId="13682" xr:uid="{00000000-0005-0000-0000-0000EC540000}"/>
    <cellStyle name="PivotTable 16 5 2" xfId="24951" xr:uid="{00000000-0005-0000-0000-0000ED540000}"/>
    <cellStyle name="PivotTable 16 5 3" xfId="24794" xr:uid="{00000000-0005-0000-0000-0000EE540000}"/>
    <cellStyle name="PivotTable 16 6" xfId="14308" xr:uid="{00000000-0005-0000-0000-0000EF540000}"/>
    <cellStyle name="PivotTable 17" xfId="5311" xr:uid="{00000000-0005-0000-0000-0000F0540000}"/>
    <cellStyle name="PivotTable 17 2" xfId="5312" xr:uid="{00000000-0005-0000-0000-0000F1540000}"/>
    <cellStyle name="PivotTable 17 2 2" xfId="6261" xr:uid="{00000000-0005-0000-0000-0000F2540000}"/>
    <cellStyle name="PivotTable 17 2 2 2" xfId="18947" xr:uid="{00000000-0005-0000-0000-0000F3540000}"/>
    <cellStyle name="PivotTable 17 3" xfId="5313" xr:uid="{00000000-0005-0000-0000-0000F4540000}"/>
    <cellStyle name="PivotTable 17 3 2" xfId="25366" xr:uid="{00000000-0005-0000-0000-0000F5540000}"/>
    <cellStyle name="PivotTable 17 4" xfId="6122" xr:uid="{00000000-0005-0000-0000-0000F6540000}"/>
    <cellStyle name="PivotTable 17 4 2" xfId="14311" xr:uid="{00000000-0005-0000-0000-0000F7540000}"/>
    <cellStyle name="PivotTable 17 4 3" xfId="18870" xr:uid="{00000000-0005-0000-0000-0000F8540000}"/>
    <cellStyle name="PivotTable 17 5" xfId="13683" xr:uid="{00000000-0005-0000-0000-0000F9540000}"/>
    <cellStyle name="PivotTable 17 5 2" xfId="24952" xr:uid="{00000000-0005-0000-0000-0000FA540000}"/>
    <cellStyle name="PivotTable 17 5 3" xfId="25102" xr:uid="{00000000-0005-0000-0000-0000FB540000}"/>
    <cellStyle name="PivotTable 17 6" xfId="14310" xr:uid="{00000000-0005-0000-0000-0000FC540000}"/>
    <cellStyle name="PivotTable 18" xfId="5314" xr:uid="{00000000-0005-0000-0000-0000FD540000}"/>
    <cellStyle name="PivotTable 18 2" xfId="5315" xr:uid="{00000000-0005-0000-0000-0000FE540000}"/>
    <cellStyle name="PivotTable 18 2 2" xfId="6262" xr:uid="{00000000-0005-0000-0000-0000FF540000}"/>
    <cellStyle name="PivotTable 18 2 2 2" xfId="18948" xr:uid="{00000000-0005-0000-0000-000000550000}"/>
    <cellStyle name="PivotTable 18 3" xfId="5316" xr:uid="{00000000-0005-0000-0000-000001550000}"/>
    <cellStyle name="PivotTable 18 3 2" xfId="25367" xr:uid="{00000000-0005-0000-0000-000002550000}"/>
    <cellStyle name="PivotTable 18 4" xfId="6123" xr:uid="{00000000-0005-0000-0000-000003550000}"/>
    <cellStyle name="PivotTable 18 4 2" xfId="14313" xr:uid="{00000000-0005-0000-0000-000004550000}"/>
    <cellStyle name="PivotTable 18 4 3" xfId="18871" xr:uid="{00000000-0005-0000-0000-000005550000}"/>
    <cellStyle name="PivotTable 18 5" xfId="13684" xr:uid="{00000000-0005-0000-0000-000006550000}"/>
    <cellStyle name="PivotTable 18 5 2" xfId="24953" xr:uid="{00000000-0005-0000-0000-000007550000}"/>
    <cellStyle name="PivotTable 18 5 3" xfId="25101" xr:uid="{00000000-0005-0000-0000-000008550000}"/>
    <cellStyle name="PivotTable 18 6" xfId="14312" xr:uid="{00000000-0005-0000-0000-000009550000}"/>
    <cellStyle name="PivotTable 19" xfId="5317" xr:uid="{00000000-0005-0000-0000-00000A550000}"/>
    <cellStyle name="PivotTable 19 2" xfId="5318" xr:uid="{00000000-0005-0000-0000-00000B550000}"/>
    <cellStyle name="PivotTable 19 2 2" xfId="6263" xr:uid="{00000000-0005-0000-0000-00000C550000}"/>
    <cellStyle name="PivotTable 19 2 2 2" xfId="18949" xr:uid="{00000000-0005-0000-0000-00000D550000}"/>
    <cellStyle name="PivotTable 19 3" xfId="5319" xr:uid="{00000000-0005-0000-0000-00000E550000}"/>
    <cellStyle name="PivotTable 19 3 2" xfId="25368" xr:uid="{00000000-0005-0000-0000-00000F550000}"/>
    <cellStyle name="PivotTable 19 4" xfId="6124" xr:uid="{00000000-0005-0000-0000-000010550000}"/>
    <cellStyle name="PivotTable 19 4 2" xfId="14315" xr:uid="{00000000-0005-0000-0000-000011550000}"/>
    <cellStyle name="PivotTable 19 4 3" xfId="18872" xr:uid="{00000000-0005-0000-0000-000012550000}"/>
    <cellStyle name="PivotTable 19 5" xfId="13685" xr:uid="{00000000-0005-0000-0000-000013550000}"/>
    <cellStyle name="PivotTable 19 5 2" xfId="24954" xr:uid="{00000000-0005-0000-0000-000014550000}"/>
    <cellStyle name="PivotTable 19 5 3" xfId="25100" xr:uid="{00000000-0005-0000-0000-000015550000}"/>
    <cellStyle name="PivotTable 19 6" xfId="14314" xr:uid="{00000000-0005-0000-0000-000016550000}"/>
    <cellStyle name="PivotTable 2" xfId="5320" xr:uid="{00000000-0005-0000-0000-000017550000}"/>
    <cellStyle name="PivotTable 2 2" xfId="5321" xr:uid="{00000000-0005-0000-0000-000018550000}"/>
    <cellStyle name="PivotTable 2 2 2" xfId="6264" xr:uid="{00000000-0005-0000-0000-000019550000}"/>
    <cellStyle name="PivotTable 2 2 2 2" xfId="18950" xr:uid="{00000000-0005-0000-0000-00001A550000}"/>
    <cellStyle name="PivotTable 2 3" xfId="5322" xr:uid="{00000000-0005-0000-0000-00001B550000}"/>
    <cellStyle name="PivotTable 2 3 2" xfId="25369" xr:uid="{00000000-0005-0000-0000-00001C550000}"/>
    <cellStyle name="PivotTable 2 4" xfId="6125" xr:uid="{00000000-0005-0000-0000-00001D550000}"/>
    <cellStyle name="PivotTable 2 4 2" xfId="14317" xr:uid="{00000000-0005-0000-0000-00001E550000}"/>
    <cellStyle name="PivotTable 2 4 3" xfId="18873" xr:uid="{00000000-0005-0000-0000-00001F550000}"/>
    <cellStyle name="PivotTable 2 5" xfId="13686" xr:uid="{00000000-0005-0000-0000-000020550000}"/>
    <cellStyle name="PivotTable 2 5 2" xfId="24955" xr:uid="{00000000-0005-0000-0000-000021550000}"/>
    <cellStyle name="PivotTable 2 5 3" xfId="25099" xr:uid="{00000000-0005-0000-0000-000022550000}"/>
    <cellStyle name="PivotTable 2 6" xfId="14316" xr:uid="{00000000-0005-0000-0000-000023550000}"/>
    <cellStyle name="PivotTable 20" xfId="5323" xr:uid="{00000000-0005-0000-0000-000024550000}"/>
    <cellStyle name="PivotTable 20 2" xfId="5324" xr:uid="{00000000-0005-0000-0000-000025550000}"/>
    <cellStyle name="PivotTable 20 2 2" xfId="6265" xr:uid="{00000000-0005-0000-0000-000026550000}"/>
    <cellStyle name="PivotTable 20 2 2 2" xfId="18951" xr:uid="{00000000-0005-0000-0000-000027550000}"/>
    <cellStyle name="PivotTable 20 3" xfId="5325" xr:uid="{00000000-0005-0000-0000-000028550000}"/>
    <cellStyle name="PivotTable 20 3 2" xfId="25370" xr:uid="{00000000-0005-0000-0000-000029550000}"/>
    <cellStyle name="PivotTable 20 4" xfId="6126" xr:uid="{00000000-0005-0000-0000-00002A550000}"/>
    <cellStyle name="PivotTable 20 4 2" xfId="14319" xr:uid="{00000000-0005-0000-0000-00002B550000}"/>
    <cellStyle name="PivotTable 20 4 3" xfId="18874" xr:uid="{00000000-0005-0000-0000-00002C550000}"/>
    <cellStyle name="PivotTable 20 5" xfId="13687" xr:uid="{00000000-0005-0000-0000-00002D550000}"/>
    <cellStyle name="PivotTable 20 5 2" xfId="24956" xr:uid="{00000000-0005-0000-0000-00002E550000}"/>
    <cellStyle name="PivotTable 20 5 3" xfId="25098" xr:uid="{00000000-0005-0000-0000-00002F550000}"/>
    <cellStyle name="PivotTable 20 6" xfId="14318" xr:uid="{00000000-0005-0000-0000-000030550000}"/>
    <cellStyle name="PivotTable 21" xfId="5326" xr:uid="{00000000-0005-0000-0000-000031550000}"/>
    <cellStyle name="PivotTable 21 2" xfId="5327" xr:uid="{00000000-0005-0000-0000-000032550000}"/>
    <cellStyle name="PivotTable 21 2 2" xfId="6266" xr:uid="{00000000-0005-0000-0000-000033550000}"/>
    <cellStyle name="PivotTable 21 2 2 2" xfId="18952" xr:uid="{00000000-0005-0000-0000-000034550000}"/>
    <cellStyle name="PivotTable 21 3" xfId="5328" xr:uid="{00000000-0005-0000-0000-000035550000}"/>
    <cellStyle name="PivotTable 21 3 2" xfId="25371" xr:uid="{00000000-0005-0000-0000-000036550000}"/>
    <cellStyle name="PivotTable 21 4" xfId="6127" xr:uid="{00000000-0005-0000-0000-000037550000}"/>
    <cellStyle name="PivotTable 21 4 2" xfId="14321" xr:uid="{00000000-0005-0000-0000-000038550000}"/>
    <cellStyle name="PivotTable 21 4 3" xfId="18875" xr:uid="{00000000-0005-0000-0000-000039550000}"/>
    <cellStyle name="PivotTable 21 5" xfId="13688" xr:uid="{00000000-0005-0000-0000-00003A550000}"/>
    <cellStyle name="PivotTable 21 5 2" xfId="24957" xr:uid="{00000000-0005-0000-0000-00003B550000}"/>
    <cellStyle name="PivotTable 21 5 3" xfId="25097" xr:uid="{00000000-0005-0000-0000-00003C550000}"/>
    <cellStyle name="PivotTable 21 6" xfId="14320" xr:uid="{00000000-0005-0000-0000-00003D550000}"/>
    <cellStyle name="PivotTable 22" xfId="5329" xr:uid="{00000000-0005-0000-0000-00003E550000}"/>
    <cellStyle name="PivotTable 22 2" xfId="5330" xr:uid="{00000000-0005-0000-0000-00003F550000}"/>
    <cellStyle name="PivotTable 22 2 2" xfId="6267" xr:uid="{00000000-0005-0000-0000-000040550000}"/>
    <cellStyle name="PivotTable 22 2 2 2" xfId="18953" xr:uid="{00000000-0005-0000-0000-000041550000}"/>
    <cellStyle name="PivotTable 22 3" xfId="5331" xr:uid="{00000000-0005-0000-0000-000042550000}"/>
    <cellStyle name="PivotTable 22 3 2" xfId="25372" xr:uid="{00000000-0005-0000-0000-000043550000}"/>
    <cellStyle name="PivotTable 22 4" xfId="6128" xr:uid="{00000000-0005-0000-0000-000044550000}"/>
    <cellStyle name="PivotTable 22 4 2" xfId="14323" xr:uid="{00000000-0005-0000-0000-000045550000}"/>
    <cellStyle name="PivotTable 22 4 3" xfId="18876" xr:uid="{00000000-0005-0000-0000-000046550000}"/>
    <cellStyle name="PivotTable 22 5" xfId="13689" xr:uid="{00000000-0005-0000-0000-000047550000}"/>
    <cellStyle name="PivotTable 22 5 2" xfId="24958" xr:uid="{00000000-0005-0000-0000-000048550000}"/>
    <cellStyle name="PivotTable 22 5 3" xfId="25096" xr:uid="{00000000-0005-0000-0000-000049550000}"/>
    <cellStyle name="PivotTable 22 6" xfId="14322" xr:uid="{00000000-0005-0000-0000-00004A550000}"/>
    <cellStyle name="PivotTable 23" xfId="5332" xr:uid="{00000000-0005-0000-0000-00004B550000}"/>
    <cellStyle name="PivotTable 23 2" xfId="5333" xr:uid="{00000000-0005-0000-0000-00004C550000}"/>
    <cellStyle name="PivotTable 23 2 2" xfId="6268" xr:uid="{00000000-0005-0000-0000-00004D550000}"/>
    <cellStyle name="PivotTable 23 2 2 2" xfId="18954" xr:uid="{00000000-0005-0000-0000-00004E550000}"/>
    <cellStyle name="PivotTable 23 3" xfId="5334" xr:uid="{00000000-0005-0000-0000-00004F550000}"/>
    <cellStyle name="PivotTable 23 3 2" xfId="25373" xr:uid="{00000000-0005-0000-0000-000050550000}"/>
    <cellStyle name="PivotTable 23 4" xfId="6129" xr:uid="{00000000-0005-0000-0000-000051550000}"/>
    <cellStyle name="PivotTable 23 4 2" xfId="14325" xr:uid="{00000000-0005-0000-0000-000052550000}"/>
    <cellStyle name="PivotTable 23 4 3" xfId="18877" xr:uid="{00000000-0005-0000-0000-000053550000}"/>
    <cellStyle name="PivotTable 23 5" xfId="13690" xr:uid="{00000000-0005-0000-0000-000054550000}"/>
    <cellStyle name="PivotTable 23 5 2" xfId="24959" xr:uid="{00000000-0005-0000-0000-000055550000}"/>
    <cellStyle name="PivotTable 23 5 3" xfId="25095" xr:uid="{00000000-0005-0000-0000-000056550000}"/>
    <cellStyle name="PivotTable 23 6" xfId="14324" xr:uid="{00000000-0005-0000-0000-000057550000}"/>
    <cellStyle name="PivotTable 24" xfId="5335" xr:uid="{00000000-0005-0000-0000-000058550000}"/>
    <cellStyle name="PivotTable 24 2" xfId="5336" xr:uid="{00000000-0005-0000-0000-000059550000}"/>
    <cellStyle name="PivotTable 24 2 2" xfId="6269" xr:uid="{00000000-0005-0000-0000-00005A550000}"/>
    <cellStyle name="PivotTable 24 2 2 2" xfId="18955" xr:uid="{00000000-0005-0000-0000-00005B550000}"/>
    <cellStyle name="PivotTable 24 3" xfId="5337" xr:uid="{00000000-0005-0000-0000-00005C550000}"/>
    <cellStyle name="PivotTable 24 3 2" xfId="25374" xr:uid="{00000000-0005-0000-0000-00005D550000}"/>
    <cellStyle name="PivotTable 24 4" xfId="6130" xr:uid="{00000000-0005-0000-0000-00005E550000}"/>
    <cellStyle name="PivotTable 24 4 2" xfId="14327" xr:uid="{00000000-0005-0000-0000-00005F550000}"/>
    <cellStyle name="PivotTable 24 4 3" xfId="18878" xr:uid="{00000000-0005-0000-0000-000060550000}"/>
    <cellStyle name="PivotTable 24 5" xfId="13691" xr:uid="{00000000-0005-0000-0000-000061550000}"/>
    <cellStyle name="PivotTable 24 5 2" xfId="24960" xr:uid="{00000000-0005-0000-0000-000062550000}"/>
    <cellStyle name="PivotTable 24 5 3" xfId="25094" xr:uid="{00000000-0005-0000-0000-000063550000}"/>
    <cellStyle name="PivotTable 24 6" xfId="14326" xr:uid="{00000000-0005-0000-0000-000064550000}"/>
    <cellStyle name="PivotTable 25" xfId="5338" xr:uid="{00000000-0005-0000-0000-000065550000}"/>
    <cellStyle name="PivotTable 25 2" xfId="5339" xr:uid="{00000000-0005-0000-0000-000066550000}"/>
    <cellStyle name="PivotTable 25 2 2" xfId="6270" xr:uid="{00000000-0005-0000-0000-000067550000}"/>
    <cellStyle name="PivotTable 25 2 2 2" xfId="18956" xr:uid="{00000000-0005-0000-0000-000068550000}"/>
    <cellStyle name="PivotTable 25 3" xfId="5340" xr:uid="{00000000-0005-0000-0000-000069550000}"/>
    <cellStyle name="PivotTable 25 3 2" xfId="25375" xr:uid="{00000000-0005-0000-0000-00006A550000}"/>
    <cellStyle name="PivotTable 25 4" xfId="6131" xr:uid="{00000000-0005-0000-0000-00006B550000}"/>
    <cellStyle name="PivotTable 25 4 2" xfId="14329" xr:uid="{00000000-0005-0000-0000-00006C550000}"/>
    <cellStyle name="PivotTable 25 4 3" xfId="18879" xr:uid="{00000000-0005-0000-0000-00006D550000}"/>
    <cellStyle name="PivotTable 25 5" xfId="13692" xr:uid="{00000000-0005-0000-0000-00006E550000}"/>
    <cellStyle name="PivotTable 25 5 2" xfId="24961" xr:uid="{00000000-0005-0000-0000-00006F550000}"/>
    <cellStyle name="PivotTable 25 5 3" xfId="25093" xr:uid="{00000000-0005-0000-0000-000070550000}"/>
    <cellStyle name="PivotTable 25 6" xfId="14328" xr:uid="{00000000-0005-0000-0000-000071550000}"/>
    <cellStyle name="PivotTable 26" xfId="5341" xr:uid="{00000000-0005-0000-0000-000072550000}"/>
    <cellStyle name="PivotTable 26 2" xfId="5342" xr:uid="{00000000-0005-0000-0000-000073550000}"/>
    <cellStyle name="PivotTable 26 2 2" xfId="6271" xr:uid="{00000000-0005-0000-0000-000074550000}"/>
    <cellStyle name="PivotTable 26 2 2 2" xfId="18957" xr:uid="{00000000-0005-0000-0000-000075550000}"/>
    <cellStyle name="PivotTable 26 3" xfId="5343" xr:uid="{00000000-0005-0000-0000-000076550000}"/>
    <cellStyle name="PivotTable 26 3 2" xfId="25376" xr:uid="{00000000-0005-0000-0000-000077550000}"/>
    <cellStyle name="PivotTable 26 4" xfId="6132" xr:uid="{00000000-0005-0000-0000-000078550000}"/>
    <cellStyle name="PivotTable 26 4 2" xfId="14331" xr:uid="{00000000-0005-0000-0000-000079550000}"/>
    <cellStyle name="PivotTable 26 4 3" xfId="18880" xr:uid="{00000000-0005-0000-0000-00007A550000}"/>
    <cellStyle name="PivotTable 26 5" xfId="13693" xr:uid="{00000000-0005-0000-0000-00007B550000}"/>
    <cellStyle name="PivotTable 26 5 2" xfId="24962" xr:uid="{00000000-0005-0000-0000-00007C550000}"/>
    <cellStyle name="PivotTable 26 5 3" xfId="25092" xr:uid="{00000000-0005-0000-0000-00007D550000}"/>
    <cellStyle name="PivotTable 26 6" xfId="14330" xr:uid="{00000000-0005-0000-0000-00007E550000}"/>
    <cellStyle name="PivotTable 27" xfId="5344" xr:uid="{00000000-0005-0000-0000-00007F550000}"/>
    <cellStyle name="PivotTable 27 2" xfId="5345" xr:uid="{00000000-0005-0000-0000-000080550000}"/>
    <cellStyle name="PivotTable 27 2 2" xfId="6272" xr:uid="{00000000-0005-0000-0000-000081550000}"/>
    <cellStyle name="PivotTable 27 2 2 2" xfId="18958" xr:uid="{00000000-0005-0000-0000-000082550000}"/>
    <cellStyle name="PivotTable 27 3" xfId="5346" xr:uid="{00000000-0005-0000-0000-000083550000}"/>
    <cellStyle name="PivotTable 27 3 2" xfId="25377" xr:uid="{00000000-0005-0000-0000-000084550000}"/>
    <cellStyle name="PivotTable 27 4" xfId="6133" xr:uid="{00000000-0005-0000-0000-000085550000}"/>
    <cellStyle name="PivotTable 27 4 2" xfId="14333" xr:uid="{00000000-0005-0000-0000-000086550000}"/>
    <cellStyle name="PivotTable 27 4 3" xfId="18881" xr:uid="{00000000-0005-0000-0000-000087550000}"/>
    <cellStyle name="PivotTable 27 5" xfId="13694" xr:uid="{00000000-0005-0000-0000-000088550000}"/>
    <cellStyle name="PivotTable 27 5 2" xfId="24963" xr:uid="{00000000-0005-0000-0000-000089550000}"/>
    <cellStyle name="PivotTable 27 5 3" xfId="24793" xr:uid="{00000000-0005-0000-0000-00008A550000}"/>
    <cellStyle name="PivotTable 27 6" xfId="14332" xr:uid="{00000000-0005-0000-0000-00008B550000}"/>
    <cellStyle name="PivotTable 28" xfId="5347" xr:uid="{00000000-0005-0000-0000-00008C550000}"/>
    <cellStyle name="PivotTable 28 2" xfId="5348" xr:uid="{00000000-0005-0000-0000-00008D550000}"/>
    <cellStyle name="PivotTable 28 2 2" xfId="6273" xr:uid="{00000000-0005-0000-0000-00008E550000}"/>
    <cellStyle name="PivotTable 28 2 2 2" xfId="18959" xr:uid="{00000000-0005-0000-0000-00008F550000}"/>
    <cellStyle name="PivotTable 28 3" xfId="5349" xr:uid="{00000000-0005-0000-0000-000090550000}"/>
    <cellStyle name="PivotTable 28 3 2" xfId="25378" xr:uid="{00000000-0005-0000-0000-000091550000}"/>
    <cellStyle name="PivotTable 28 4" xfId="6134" xr:uid="{00000000-0005-0000-0000-000092550000}"/>
    <cellStyle name="PivotTable 28 4 2" xfId="14335" xr:uid="{00000000-0005-0000-0000-000093550000}"/>
    <cellStyle name="PivotTable 28 4 3" xfId="18882" xr:uid="{00000000-0005-0000-0000-000094550000}"/>
    <cellStyle name="PivotTable 28 5" xfId="13695" xr:uid="{00000000-0005-0000-0000-000095550000}"/>
    <cellStyle name="PivotTable 28 5 2" xfId="24964" xr:uid="{00000000-0005-0000-0000-000096550000}"/>
    <cellStyle name="PivotTable 28 5 3" xfId="25091" xr:uid="{00000000-0005-0000-0000-000097550000}"/>
    <cellStyle name="PivotTable 28 6" xfId="14334" xr:uid="{00000000-0005-0000-0000-000098550000}"/>
    <cellStyle name="PivotTable 29" xfId="5350" xr:uid="{00000000-0005-0000-0000-000099550000}"/>
    <cellStyle name="PivotTable 29 2" xfId="5351" xr:uid="{00000000-0005-0000-0000-00009A550000}"/>
    <cellStyle name="PivotTable 29 2 2" xfId="6274" xr:uid="{00000000-0005-0000-0000-00009B550000}"/>
    <cellStyle name="PivotTable 29 2 2 2" xfId="18960" xr:uid="{00000000-0005-0000-0000-00009C550000}"/>
    <cellStyle name="PivotTable 29 3" xfId="5352" xr:uid="{00000000-0005-0000-0000-00009D550000}"/>
    <cellStyle name="PivotTable 29 3 2" xfId="25379" xr:uid="{00000000-0005-0000-0000-00009E550000}"/>
    <cellStyle name="PivotTable 29 4" xfId="6135" xr:uid="{00000000-0005-0000-0000-00009F550000}"/>
    <cellStyle name="PivotTable 29 4 2" xfId="14337" xr:uid="{00000000-0005-0000-0000-0000A0550000}"/>
    <cellStyle name="PivotTable 29 4 3" xfId="18883" xr:uid="{00000000-0005-0000-0000-0000A1550000}"/>
    <cellStyle name="PivotTable 29 5" xfId="13696" xr:uid="{00000000-0005-0000-0000-0000A2550000}"/>
    <cellStyle name="PivotTable 29 5 2" xfId="24965" xr:uid="{00000000-0005-0000-0000-0000A3550000}"/>
    <cellStyle name="PivotTable 29 5 3" xfId="25090" xr:uid="{00000000-0005-0000-0000-0000A4550000}"/>
    <cellStyle name="PivotTable 29 6" xfId="14336" xr:uid="{00000000-0005-0000-0000-0000A5550000}"/>
    <cellStyle name="PivotTable 3" xfId="5353" xr:uid="{00000000-0005-0000-0000-0000A6550000}"/>
    <cellStyle name="PivotTable 3 2" xfId="5354" xr:uid="{00000000-0005-0000-0000-0000A7550000}"/>
    <cellStyle name="PivotTable 3 2 2" xfId="6275" xr:uid="{00000000-0005-0000-0000-0000A8550000}"/>
    <cellStyle name="PivotTable 3 2 2 2" xfId="18961" xr:uid="{00000000-0005-0000-0000-0000A9550000}"/>
    <cellStyle name="PivotTable 3 3" xfId="5355" xr:uid="{00000000-0005-0000-0000-0000AA550000}"/>
    <cellStyle name="PivotTable 3 3 2" xfId="25380" xr:uid="{00000000-0005-0000-0000-0000AB550000}"/>
    <cellStyle name="PivotTable 3 4" xfId="6136" xr:uid="{00000000-0005-0000-0000-0000AC550000}"/>
    <cellStyle name="PivotTable 3 4 2" xfId="14339" xr:uid="{00000000-0005-0000-0000-0000AD550000}"/>
    <cellStyle name="PivotTable 3 4 3" xfId="18884" xr:uid="{00000000-0005-0000-0000-0000AE550000}"/>
    <cellStyle name="PivotTable 3 5" xfId="13697" xr:uid="{00000000-0005-0000-0000-0000AF550000}"/>
    <cellStyle name="PivotTable 3 5 2" xfId="24966" xr:uid="{00000000-0005-0000-0000-0000B0550000}"/>
    <cellStyle name="PivotTable 3 5 3" xfId="24807" xr:uid="{00000000-0005-0000-0000-0000B1550000}"/>
    <cellStyle name="PivotTable 3 6" xfId="14338" xr:uid="{00000000-0005-0000-0000-0000B2550000}"/>
    <cellStyle name="PivotTable 30" xfId="5356" xr:uid="{00000000-0005-0000-0000-0000B3550000}"/>
    <cellStyle name="PivotTable 30 2" xfId="5357" xr:uid="{00000000-0005-0000-0000-0000B4550000}"/>
    <cellStyle name="PivotTable 30 2 2" xfId="6276" xr:uid="{00000000-0005-0000-0000-0000B5550000}"/>
    <cellStyle name="PivotTable 30 2 2 2" xfId="18962" xr:uid="{00000000-0005-0000-0000-0000B6550000}"/>
    <cellStyle name="PivotTable 30 3" xfId="5358" xr:uid="{00000000-0005-0000-0000-0000B7550000}"/>
    <cellStyle name="PivotTable 30 3 2" xfId="25381" xr:uid="{00000000-0005-0000-0000-0000B8550000}"/>
    <cellStyle name="PivotTable 30 4" xfId="6137" xr:uid="{00000000-0005-0000-0000-0000B9550000}"/>
    <cellStyle name="PivotTable 30 4 2" xfId="14341" xr:uid="{00000000-0005-0000-0000-0000BA550000}"/>
    <cellStyle name="PivotTable 30 4 3" xfId="18885" xr:uid="{00000000-0005-0000-0000-0000BB550000}"/>
    <cellStyle name="PivotTable 30 5" xfId="13698" xr:uid="{00000000-0005-0000-0000-0000BC550000}"/>
    <cellStyle name="PivotTable 30 5 2" xfId="24967" xr:uid="{00000000-0005-0000-0000-0000BD550000}"/>
    <cellStyle name="PivotTable 30 5 3" xfId="25089" xr:uid="{00000000-0005-0000-0000-0000BE550000}"/>
    <cellStyle name="PivotTable 30 6" xfId="14340" xr:uid="{00000000-0005-0000-0000-0000BF550000}"/>
    <cellStyle name="PivotTable 31" xfId="5359" xr:uid="{00000000-0005-0000-0000-0000C0550000}"/>
    <cellStyle name="PivotTable 31 2" xfId="5360" xr:uid="{00000000-0005-0000-0000-0000C1550000}"/>
    <cellStyle name="PivotTable 31 2 2" xfId="6277" xr:uid="{00000000-0005-0000-0000-0000C2550000}"/>
    <cellStyle name="PivotTable 31 2 2 2" xfId="18963" xr:uid="{00000000-0005-0000-0000-0000C3550000}"/>
    <cellStyle name="PivotTable 31 3" xfId="5361" xr:uid="{00000000-0005-0000-0000-0000C4550000}"/>
    <cellStyle name="PivotTable 31 3 2" xfId="25382" xr:uid="{00000000-0005-0000-0000-0000C5550000}"/>
    <cellStyle name="PivotTable 31 4" xfId="6138" xr:uid="{00000000-0005-0000-0000-0000C6550000}"/>
    <cellStyle name="PivotTable 31 4 2" xfId="14343" xr:uid="{00000000-0005-0000-0000-0000C7550000}"/>
    <cellStyle name="PivotTable 31 4 3" xfId="18886" xr:uid="{00000000-0005-0000-0000-0000C8550000}"/>
    <cellStyle name="PivotTable 31 5" xfId="13699" xr:uid="{00000000-0005-0000-0000-0000C9550000}"/>
    <cellStyle name="PivotTable 31 5 2" xfId="24968" xr:uid="{00000000-0005-0000-0000-0000CA550000}"/>
    <cellStyle name="PivotTable 31 5 3" xfId="25124" xr:uid="{00000000-0005-0000-0000-0000CB550000}"/>
    <cellStyle name="PivotTable 31 6" xfId="14342" xr:uid="{00000000-0005-0000-0000-0000CC550000}"/>
    <cellStyle name="PivotTable 32" xfId="5362" xr:uid="{00000000-0005-0000-0000-0000CD550000}"/>
    <cellStyle name="PivotTable 32 2" xfId="5363" xr:uid="{00000000-0005-0000-0000-0000CE550000}"/>
    <cellStyle name="PivotTable 32 2 2" xfId="6278" xr:uid="{00000000-0005-0000-0000-0000CF550000}"/>
    <cellStyle name="PivotTable 32 2 2 2" xfId="18964" xr:uid="{00000000-0005-0000-0000-0000D0550000}"/>
    <cellStyle name="PivotTable 32 3" xfId="5364" xr:uid="{00000000-0005-0000-0000-0000D1550000}"/>
    <cellStyle name="PivotTable 32 3 2" xfId="25383" xr:uid="{00000000-0005-0000-0000-0000D2550000}"/>
    <cellStyle name="PivotTable 32 4" xfId="6139" xr:uid="{00000000-0005-0000-0000-0000D3550000}"/>
    <cellStyle name="PivotTable 32 4 2" xfId="14345" xr:uid="{00000000-0005-0000-0000-0000D4550000}"/>
    <cellStyle name="PivotTable 32 4 3" xfId="18887" xr:uid="{00000000-0005-0000-0000-0000D5550000}"/>
    <cellStyle name="PivotTable 32 5" xfId="13700" xr:uid="{00000000-0005-0000-0000-0000D6550000}"/>
    <cellStyle name="PivotTable 32 5 2" xfId="24969" xr:uid="{00000000-0005-0000-0000-0000D7550000}"/>
    <cellStyle name="PivotTable 32 5 3" xfId="24814" xr:uid="{00000000-0005-0000-0000-0000D8550000}"/>
    <cellStyle name="PivotTable 32 6" xfId="14344" xr:uid="{00000000-0005-0000-0000-0000D9550000}"/>
    <cellStyle name="PivotTable 33" xfId="5365" xr:uid="{00000000-0005-0000-0000-0000DA550000}"/>
    <cellStyle name="PivotTable 33 2" xfId="5366" xr:uid="{00000000-0005-0000-0000-0000DB550000}"/>
    <cellStyle name="PivotTable 33 2 2" xfId="6279" xr:uid="{00000000-0005-0000-0000-0000DC550000}"/>
    <cellStyle name="PivotTable 33 2 2 2" xfId="18965" xr:uid="{00000000-0005-0000-0000-0000DD550000}"/>
    <cellStyle name="PivotTable 33 3" xfId="5367" xr:uid="{00000000-0005-0000-0000-0000DE550000}"/>
    <cellStyle name="PivotTable 33 3 2" xfId="25384" xr:uid="{00000000-0005-0000-0000-0000DF550000}"/>
    <cellStyle name="PivotTable 33 4" xfId="6140" xr:uid="{00000000-0005-0000-0000-0000E0550000}"/>
    <cellStyle name="PivotTable 33 4 2" xfId="14347" xr:uid="{00000000-0005-0000-0000-0000E1550000}"/>
    <cellStyle name="PivotTable 33 4 3" xfId="18888" xr:uid="{00000000-0005-0000-0000-0000E2550000}"/>
    <cellStyle name="PivotTable 33 5" xfId="13701" xr:uid="{00000000-0005-0000-0000-0000E3550000}"/>
    <cellStyle name="PivotTable 33 5 2" xfId="24970" xr:uid="{00000000-0005-0000-0000-0000E4550000}"/>
    <cellStyle name="PivotTable 33 5 3" xfId="25123" xr:uid="{00000000-0005-0000-0000-0000E5550000}"/>
    <cellStyle name="PivotTable 33 6" xfId="14346" xr:uid="{00000000-0005-0000-0000-0000E6550000}"/>
    <cellStyle name="PivotTable 34" xfId="5368" xr:uid="{00000000-0005-0000-0000-0000E7550000}"/>
    <cellStyle name="PivotTable 34 2" xfId="5369" xr:uid="{00000000-0005-0000-0000-0000E8550000}"/>
    <cellStyle name="PivotTable 34 2 2" xfId="6280" xr:uid="{00000000-0005-0000-0000-0000E9550000}"/>
    <cellStyle name="PivotTable 34 2 2 2" xfId="18966" xr:uid="{00000000-0005-0000-0000-0000EA550000}"/>
    <cellStyle name="PivotTable 34 3" xfId="5370" xr:uid="{00000000-0005-0000-0000-0000EB550000}"/>
    <cellStyle name="PivotTable 34 3 2" xfId="25385" xr:uid="{00000000-0005-0000-0000-0000EC550000}"/>
    <cellStyle name="PivotTable 34 4" xfId="6141" xr:uid="{00000000-0005-0000-0000-0000ED550000}"/>
    <cellStyle name="PivotTable 34 4 2" xfId="14349" xr:uid="{00000000-0005-0000-0000-0000EE550000}"/>
    <cellStyle name="PivotTable 34 4 3" xfId="18889" xr:uid="{00000000-0005-0000-0000-0000EF550000}"/>
    <cellStyle name="PivotTable 34 5" xfId="13702" xr:uid="{00000000-0005-0000-0000-0000F0550000}"/>
    <cellStyle name="PivotTable 34 5 2" xfId="24971" xr:uid="{00000000-0005-0000-0000-0000F1550000}"/>
    <cellStyle name="PivotTable 34 5 3" xfId="24813" xr:uid="{00000000-0005-0000-0000-0000F2550000}"/>
    <cellStyle name="PivotTable 34 6" xfId="14348" xr:uid="{00000000-0005-0000-0000-0000F3550000}"/>
    <cellStyle name="PivotTable 35" xfId="5371" xr:uid="{00000000-0005-0000-0000-0000F4550000}"/>
    <cellStyle name="PivotTable 35 2" xfId="5372" xr:uid="{00000000-0005-0000-0000-0000F5550000}"/>
    <cellStyle name="PivotTable 35 2 2" xfId="6281" xr:uid="{00000000-0005-0000-0000-0000F6550000}"/>
    <cellStyle name="PivotTable 35 2 2 2" xfId="18967" xr:uid="{00000000-0005-0000-0000-0000F7550000}"/>
    <cellStyle name="PivotTable 35 3" xfId="5373" xr:uid="{00000000-0005-0000-0000-0000F8550000}"/>
    <cellStyle name="PivotTable 35 3 2" xfId="25386" xr:uid="{00000000-0005-0000-0000-0000F9550000}"/>
    <cellStyle name="PivotTable 35 4" xfId="6142" xr:uid="{00000000-0005-0000-0000-0000FA550000}"/>
    <cellStyle name="PivotTable 35 4 2" xfId="14351" xr:uid="{00000000-0005-0000-0000-0000FB550000}"/>
    <cellStyle name="PivotTable 35 4 3" xfId="18890" xr:uid="{00000000-0005-0000-0000-0000FC550000}"/>
    <cellStyle name="PivotTable 35 5" xfId="13703" xr:uid="{00000000-0005-0000-0000-0000FD550000}"/>
    <cellStyle name="PivotTable 35 5 2" xfId="24972" xr:uid="{00000000-0005-0000-0000-0000FE550000}"/>
    <cellStyle name="PivotTable 35 5 3" xfId="25122" xr:uid="{00000000-0005-0000-0000-0000FF550000}"/>
    <cellStyle name="PivotTable 35 6" xfId="14350" xr:uid="{00000000-0005-0000-0000-000000560000}"/>
    <cellStyle name="PivotTable 36" xfId="5374" xr:uid="{00000000-0005-0000-0000-000001560000}"/>
    <cellStyle name="PivotTable 36 2" xfId="5375" xr:uid="{00000000-0005-0000-0000-000002560000}"/>
    <cellStyle name="PivotTable 36 2 2" xfId="6282" xr:uid="{00000000-0005-0000-0000-000003560000}"/>
    <cellStyle name="PivotTable 36 2 2 2" xfId="18968" xr:uid="{00000000-0005-0000-0000-000004560000}"/>
    <cellStyle name="PivotTable 36 3" xfId="5376" xr:uid="{00000000-0005-0000-0000-000005560000}"/>
    <cellStyle name="PivotTable 36 3 2" xfId="25387" xr:uid="{00000000-0005-0000-0000-000006560000}"/>
    <cellStyle name="PivotTable 36 4" xfId="6143" xr:uid="{00000000-0005-0000-0000-000007560000}"/>
    <cellStyle name="PivotTable 36 4 2" xfId="14353" xr:uid="{00000000-0005-0000-0000-000008560000}"/>
    <cellStyle name="PivotTable 36 4 3" xfId="18891" xr:uid="{00000000-0005-0000-0000-000009560000}"/>
    <cellStyle name="PivotTable 36 5" xfId="13704" xr:uid="{00000000-0005-0000-0000-00000A560000}"/>
    <cellStyle name="PivotTable 36 5 2" xfId="24973" xr:uid="{00000000-0005-0000-0000-00000B560000}"/>
    <cellStyle name="PivotTable 36 5 3" xfId="24812" xr:uid="{00000000-0005-0000-0000-00000C560000}"/>
    <cellStyle name="PivotTable 36 6" xfId="14352" xr:uid="{00000000-0005-0000-0000-00000D560000}"/>
    <cellStyle name="PivotTable 37" xfId="5377" xr:uid="{00000000-0005-0000-0000-00000E560000}"/>
    <cellStyle name="PivotTable 37 2" xfId="5378" xr:uid="{00000000-0005-0000-0000-00000F560000}"/>
    <cellStyle name="PivotTable 37 2 2" xfId="6283" xr:uid="{00000000-0005-0000-0000-000010560000}"/>
    <cellStyle name="PivotTable 37 2 2 2" xfId="18969" xr:uid="{00000000-0005-0000-0000-000011560000}"/>
    <cellStyle name="PivotTable 37 3" xfId="5379" xr:uid="{00000000-0005-0000-0000-000012560000}"/>
    <cellStyle name="PivotTable 37 3 2" xfId="25388" xr:uid="{00000000-0005-0000-0000-000013560000}"/>
    <cellStyle name="PivotTable 37 4" xfId="6144" xr:uid="{00000000-0005-0000-0000-000014560000}"/>
    <cellStyle name="PivotTable 37 4 2" xfId="14355" xr:uid="{00000000-0005-0000-0000-000015560000}"/>
    <cellStyle name="PivotTable 37 4 3" xfId="18892" xr:uid="{00000000-0005-0000-0000-000016560000}"/>
    <cellStyle name="PivotTable 37 5" xfId="13705" xr:uid="{00000000-0005-0000-0000-000017560000}"/>
    <cellStyle name="PivotTable 37 5 2" xfId="24974" xr:uid="{00000000-0005-0000-0000-000018560000}"/>
    <cellStyle name="PivotTable 37 5 3" xfId="25121" xr:uid="{00000000-0005-0000-0000-000019560000}"/>
    <cellStyle name="PivotTable 37 6" xfId="14354" xr:uid="{00000000-0005-0000-0000-00001A560000}"/>
    <cellStyle name="PivotTable 38" xfId="5380" xr:uid="{00000000-0005-0000-0000-00001B560000}"/>
    <cellStyle name="PivotTable 38 2" xfId="5381" xr:uid="{00000000-0005-0000-0000-00001C560000}"/>
    <cellStyle name="PivotTable 38 2 2" xfId="6284" xr:uid="{00000000-0005-0000-0000-00001D560000}"/>
    <cellStyle name="PivotTable 38 2 2 2" xfId="18970" xr:uid="{00000000-0005-0000-0000-00001E560000}"/>
    <cellStyle name="PivotTable 38 3" xfId="5382" xr:uid="{00000000-0005-0000-0000-00001F560000}"/>
    <cellStyle name="PivotTable 38 3 2" xfId="25389" xr:uid="{00000000-0005-0000-0000-000020560000}"/>
    <cellStyle name="PivotTable 38 4" xfId="6145" xr:uid="{00000000-0005-0000-0000-000021560000}"/>
    <cellStyle name="PivotTable 38 4 2" xfId="14357" xr:uid="{00000000-0005-0000-0000-000022560000}"/>
    <cellStyle name="PivotTable 38 4 3" xfId="18893" xr:uid="{00000000-0005-0000-0000-000023560000}"/>
    <cellStyle name="PivotTable 38 5" xfId="13706" xr:uid="{00000000-0005-0000-0000-000024560000}"/>
    <cellStyle name="PivotTable 38 5 2" xfId="24975" xr:uid="{00000000-0005-0000-0000-000025560000}"/>
    <cellStyle name="PivotTable 38 5 3" xfId="24811" xr:uid="{00000000-0005-0000-0000-000026560000}"/>
    <cellStyle name="PivotTable 38 6" xfId="14356" xr:uid="{00000000-0005-0000-0000-000027560000}"/>
    <cellStyle name="PivotTable 39" xfId="5383" xr:uid="{00000000-0005-0000-0000-000028560000}"/>
    <cellStyle name="PivotTable 39 2" xfId="5384" xr:uid="{00000000-0005-0000-0000-000029560000}"/>
    <cellStyle name="PivotTable 39 2 2" xfId="6285" xr:uid="{00000000-0005-0000-0000-00002A560000}"/>
    <cellStyle name="PivotTable 39 2 2 2" xfId="18971" xr:uid="{00000000-0005-0000-0000-00002B560000}"/>
    <cellStyle name="PivotTable 39 3" xfId="5385" xr:uid="{00000000-0005-0000-0000-00002C560000}"/>
    <cellStyle name="PivotTable 39 3 2" xfId="25390" xr:uid="{00000000-0005-0000-0000-00002D560000}"/>
    <cellStyle name="PivotTable 39 4" xfId="6146" xr:uid="{00000000-0005-0000-0000-00002E560000}"/>
    <cellStyle name="PivotTable 39 4 2" xfId="14359" xr:uid="{00000000-0005-0000-0000-00002F560000}"/>
    <cellStyle name="PivotTable 39 4 3" xfId="18894" xr:uid="{00000000-0005-0000-0000-000030560000}"/>
    <cellStyle name="PivotTable 39 5" xfId="13707" xr:uid="{00000000-0005-0000-0000-000031560000}"/>
    <cellStyle name="PivotTable 39 5 2" xfId="24976" xr:uid="{00000000-0005-0000-0000-000032560000}"/>
    <cellStyle name="PivotTable 39 5 3" xfId="25120" xr:uid="{00000000-0005-0000-0000-000033560000}"/>
    <cellStyle name="PivotTable 39 6" xfId="14358" xr:uid="{00000000-0005-0000-0000-000034560000}"/>
    <cellStyle name="PivotTable 4" xfId="5386" xr:uid="{00000000-0005-0000-0000-000035560000}"/>
    <cellStyle name="PivotTable 4 2" xfId="5387" xr:uid="{00000000-0005-0000-0000-000036560000}"/>
    <cellStyle name="PivotTable 4 2 2" xfId="6286" xr:uid="{00000000-0005-0000-0000-000037560000}"/>
    <cellStyle name="PivotTable 4 2 2 2" xfId="18972" xr:uid="{00000000-0005-0000-0000-000038560000}"/>
    <cellStyle name="PivotTable 4 3" xfId="5388" xr:uid="{00000000-0005-0000-0000-000039560000}"/>
    <cellStyle name="PivotTable 4 3 2" xfId="25391" xr:uid="{00000000-0005-0000-0000-00003A560000}"/>
    <cellStyle name="PivotTable 4 4" xfId="6147" xr:uid="{00000000-0005-0000-0000-00003B560000}"/>
    <cellStyle name="PivotTable 4 4 2" xfId="14361" xr:uid="{00000000-0005-0000-0000-00003C560000}"/>
    <cellStyle name="PivotTable 4 4 3" xfId="18895" xr:uid="{00000000-0005-0000-0000-00003D560000}"/>
    <cellStyle name="PivotTable 4 5" xfId="13708" xr:uid="{00000000-0005-0000-0000-00003E560000}"/>
    <cellStyle name="PivotTable 4 5 2" xfId="24977" xr:uid="{00000000-0005-0000-0000-00003F560000}"/>
    <cellStyle name="PivotTable 4 5 3" xfId="24810" xr:uid="{00000000-0005-0000-0000-000040560000}"/>
    <cellStyle name="PivotTable 4 6" xfId="14360" xr:uid="{00000000-0005-0000-0000-000041560000}"/>
    <cellStyle name="PivotTable 40" xfId="5389" xr:uid="{00000000-0005-0000-0000-000042560000}"/>
    <cellStyle name="PivotTable 40 2" xfId="5390" xr:uid="{00000000-0005-0000-0000-000043560000}"/>
    <cellStyle name="PivotTable 40 2 2" xfId="6287" xr:uid="{00000000-0005-0000-0000-000044560000}"/>
    <cellStyle name="PivotTable 40 2 2 2" xfId="18973" xr:uid="{00000000-0005-0000-0000-000045560000}"/>
    <cellStyle name="PivotTable 40 3" xfId="5391" xr:uid="{00000000-0005-0000-0000-000046560000}"/>
    <cellStyle name="PivotTable 40 3 2" xfId="25392" xr:uid="{00000000-0005-0000-0000-000047560000}"/>
    <cellStyle name="PivotTable 40 4" xfId="6148" xr:uid="{00000000-0005-0000-0000-000048560000}"/>
    <cellStyle name="PivotTable 40 4 2" xfId="14363" xr:uid="{00000000-0005-0000-0000-000049560000}"/>
    <cellStyle name="PivotTable 40 4 3" xfId="18896" xr:uid="{00000000-0005-0000-0000-00004A560000}"/>
    <cellStyle name="PivotTable 40 5" xfId="13709" xr:uid="{00000000-0005-0000-0000-00004B560000}"/>
    <cellStyle name="PivotTable 40 5 2" xfId="24978" xr:uid="{00000000-0005-0000-0000-00004C560000}"/>
    <cellStyle name="PivotTable 40 5 3" xfId="25119" xr:uid="{00000000-0005-0000-0000-00004D560000}"/>
    <cellStyle name="PivotTable 40 6" xfId="14362" xr:uid="{00000000-0005-0000-0000-00004E560000}"/>
    <cellStyle name="PivotTable 41" xfId="5392" xr:uid="{00000000-0005-0000-0000-00004F560000}"/>
    <cellStyle name="PivotTable 41 2" xfId="5393" xr:uid="{00000000-0005-0000-0000-000050560000}"/>
    <cellStyle name="PivotTable 41 2 2" xfId="6288" xr:uid="{00000000-0005-0000-0000-000051560000}"/>
    <cellStyle name="PivotTable 41 2 2 2" xfId="18974" xr:uid="{00000000-0005-0000-0000-000052560000}"/>
    <cellStyle name="PivotTable 41 3" xfId="5394" xr:uid="{00000000-0005-0000-0000-000053560000}"/>
    <cellStyle name="PivotTable 41 3 2" xfId="25393" xr:uid="{00000000-0005-0000-0000-000054560000}"/>
    <cellStyle name="PivotTable 41 4" xfId="6149" xr:uid="{00000000-0005-0000-0000-000055560000}"/>
    <cellStyle name="PivotTable 41 4 2" xfId="14365" xr:uid="{00000000-0005-0000-0000-000056560000}"/>
    <cellStyle name="PivotTable 41 4 3" xfId="18897" xr:uid="{00000000-0005-0000-0000-000057560000}"/>
    <cellStyle name="PivotTable 41 5" xfId="13710" xr:uid="{00000000-0005-0000-0000-000058560000}"/>
    <cellStyle name="PivotTable 41 5 2" xfId="24979" xr:uid="{00000000-0005-0000-0000-000059560000}"/>
    <cellStyle name="PivotTable 41 5 3" xfId="24809" xr:uid="{00000000-0005-0000-0000-00005A560000}"/>
    <cellStyle name="PivotTable 41 6" xfId="14364" xr:uid="{00000000-0005-0000-0000-00005B560000}"/>
    <cellStyle name="PivotTable 42" xfId="5395" xr:uid="{00000000-0005-0000-0000-00005C560000}"/>
    <cellStyle name="PivotTable 42 2" xfId="5396" xr:uid="{00000000-0005-0000-0000-00005D560000}"/>
    <cellStyle name="PivotTable 42 2 2" xfId="6289" xr:uid="{00000000-0005-0000-0000-00005E560000}"/>
    <cellStyle name="PivotTable 42 2 2 2" xfId="18975" xr:uid="{00000000-0005-0000-0000-00005F560000}"/>
    <cellStyle name="PivotTable 42 3" xfId="5397" xr:uid="{00000000-0005-0000-0000-000060560000}"/>
    <cellStyle name="PivotTable 42 3 2" xfId="25394" xr:uid="{00000000-0005-0000-0000-000061560000}"/>
    <cellStyle name="PivotTable 42 4" xfId="6150" xr:uid="{00000000-0005-0000-0000-000062560000}"/>
    <cellStyle name="PivotTable 42 4 2" xfId="14367" xr:uid="{00000000-0005-0000-0000-000063560000}"/>
    <cellStyle name="PivotTable 42 4 3" xfId="18898" xr:uid="{00000000-0005-0000-0000-000064560000}"/>
    <cellStyle name="PivotTable 42 5" xfId="13711" xr:uid="{00000000-0005-0000-0000-000065560000}"/>
    <cellStyle name="PivotTable 42 5 2" xfId="24980" xr:uid="{00000000-0005-0000-0000-000066560000}"/>
    <cellStyle name="PivotTable 42 5 3" xfId="25118" xr:uid="{00000000-0005-0000-0000-000067560000}"/>
    <cellStyle name="PivotTable 42 6" xfId="14366" xr:uid="{00000000-0005-0000-0000-000068560000}"/>
    <cellStyle name="PivotTable 43" xfId="5398" xr:uid="{00000000-0005-0000-0000-000069560000}"/>
    <cellStyle name="PivotTable 43 2" xfId="5399" xr:uid="{00000000-0005-0000-0000-00006A560000}"/>
    <cellStyle name="PivotTable 43 2 2" xfId="6290" xr:uid="{00000000-0005-0000-0000-00006B560000}"/>
    <cellStyle name="PivotTable 43 2 2 2" xfId="18976" xr:uid="{00000000-0005-0000-0000-00006C560000}"/>
    <cellStyle name="PivotTable 43 3" xfId="5400" xr:uid="{00000000-0005-0000-0000-00006D560000}"/>
    <cellStyle name="PivotTable 43 3 2" xfId="25395" xr:uid="{00000000-0005-0000-0000-00006E560000}"/>
    <cellStyle name="PivotTable 43 4" xfId="6151" xr:uid="{00000000-0005-0000-0000-00006F560000}"/>
    <cellStyle name="PivotTable 43 4 2" xfId="14369" xr:uid="{00000000-0005-0000-0000-000070560000}"/>
    <cellStyle name="PivotTable 43 4 3" xfId="18899" xr:uid="{00000000-0005-0000-0000-000071560000}"/>
    <cellStyle name="PivotTable 43 5" xfId="13712" xr:uid="{00000000-0005-0000-0000-000072560000}"/>
    <cellStyle name="PivotTable 43 5 2" xfId="24981" xr:uid="{00000000-0005-0000-0000-000073560000}"/>
    <cellStyle name="PivotTable 43 5 3" xfId="24808" xr:uid="{00000000-0005-0000-0000-000074560000}"/>
    <cellStyle name="PivotTable 43 6" xfId="14368" xr:uid="{00000000-0005-0000-0000-000075560000}"/>
    <cellStyle name="PivotTable 44" xfId="5401" xr:uid="{00000000-0005-0000-0000-000076560000}"/>
    <cellStyle name="PivotTable 44 2" xfId="5402" xr:uid="{00000000-0005-0000-0000-000077560000}"/>
    <cellStyle name="PivotTable 44 2 2" xfId="6291" xr:uid="{00000000-0005-0000-0000-000078560000}"/>
    <cellStyle name="PivotTable 44 2 2 2" xfId="18977" xr:uid="{00000000-0005-0000-0000-000079560000}"/>
    <cellStyle name="PivotTable 44 3" xfId="5403" xr:uid="{00000000-0005-0000-0000-00007A560000}"/>
    <cellStyle name="PivotTable 44 3 2" xfId="25396" xr:uid="{00000000-0005-0000-0000-00007B560000}"/>
    <cellStyle name="PivotTable 44 4" xfId="6152" xr:uid="{00000000-0005-0000-0000-00007C560000}"/>
    <cellStyle name="PivotTable 44 4 2" xfId="14371" xr:uid="{00000000-0005-0000-0000-00007D560000}"/>
    <cellStyle name="PivotTable 44 4 3" xfId="18900" xr:uid="{00000000-0005-0000-0000-00007E560000}"/>
    <cellStyle name="PivotTable 44 5" xfId="13713" xr:uid="{00000000-0005-0000-0000-00007F560000}"/>
    <cellStyle name="PivotTable 44 5 2" xfId="24982" xr:uid="{00000000-0005-0000-0000-000080560000}"/>
    <cellStyle name="PivotTable 44 5 3" xfId="25088" xr:uid="{00000000-0005-0000-0000-000081560000}"/>
    <cellStyle name="PivotTable 44 6" xfId="14370" xr:uid="{00000000-0005-0000-0000-000082560000}"/>
    <cellStyle name="PivotTable 45" xfId="5404" xr:uid="{00000000-0005-0000-0000-000083560000}"/>
    <cellStyle name="PivotTable 45 2" xfId="5405" xr:uid="{00000000-0005-0000-0000-000084560000}"/>
    <cellStyle name="PivotTable 45 2 2" xfId="6292" xr:uid="{00000000-0005-0000-0000-000085560000}"/>
    <cellStyle name="PivotTable 45 2 2 2" xfId="18978" xr:uid="{00000000-0005-0000-0000-000086560000}"/>
    <cellStyle name="PivotTable 45 3" xfId="5406" xr:uid="{00000000-0005-0000-0000-000087560000}"/>
    <cellStyle name="PivotTable 45 3 2" xfId="25397" xr:uid="{00000000-0005-0000-0000-000088560000}"/>
    <cellStyle name="PivotTable 45 4" xfId="6153" xr:uid="{00000000-0005-0000-0000-000089560000}"/>
    <cellStyle name="PivotTable 45 4 2" xfId="14373" xr:uid="{00000000-0005-0000-0000-00008A560000}"/>
    <cellStyle name="PivotTable 45 4 3" xfId="18901" xr:uid="{00000000-0005-0000-0000-00008B560000}"/>
    <cellStyle name="PivotTable 45 5" xfId="13714" xr:uid="{00000000-0005-0000-0000-00008C560000}"/>
    <cellStyle name="PivotTable 45 5 2" xfId="24983" xr:uid="{00000000-0005-0000-0000-00008D560000}"/>
    <cellStyle name="PivotTable 45 5 3" xfId="25087" xr:uid="{00000000-0005-0000-0000-00008E560000}"/>
    <cellStyle name="PivotTable 45 6" xfId="14372" xr:uid="{00000000-0005-0000-0000-00008F560000}"/>
    <cellStyle name="PivotTable 46" xfId="5407" xr:uid="{00000000-0005-0000-0000-000090560000}"/>
    <cellStyle name="PivotTable 46 2" xfId="5408" xr:uid="{00000000-0005-0000-0000-000091560000}"/>
    <cellStyle name="PivotTable 46 2 2" xfId="6293" xr:uid="{00000000-0005-0000-0000-000092560000}"/>
    <cellStyle name="PivotTable 46 2 2 2" xfId="18979" xr:uid="{00000000-0005-0000-0000-000093560000}"/>
    <cellStyle name="PivotTable 46 3" xfId="5409" xr:uid="{00000000-0005-0000-0000-000094560000}"/>
    <cellStyle name="PivotTable 46 3 2" xfId="25398" xr:uid="{00000000-0005-0000-0000-000095560000}"/>
    <cellStyle name="PivotTable 46 4" xfId="6154" xr:uid="{00000000-0005-0000-0000-000096560000}"/>
    <cellStyle name="PivotTable 46 4 2" xfId="14377" xr:uid="{00000000-0005-0000-0000-000097560000}"/>
    <cellStyle name="PivotTable 46 4 3" xfId="18902" xr:uid="{00000000-0005-0000-0000-000098560000}"/>
    <cellStyle name="PivotTable 46 5" xfId="13715" xr:uid="{00000000-0005-0000-0000-000099560000}"/>
    <cellStyle name="PivotTable 46 5 2" xfId="24984" xr:uid="{00000000-0005-0000-0000-00009A560000}"/>
    <cellStyle name="PivotTable 46 5 3" xfId="25086" xr:uid="{00000000-0005-0000-0000-00009B560000}"/>
    <cellStyle name="PivotTable 46 6" xfId="14374" xr:uid="{00000000-0005-0000-0000-00009C560000}"/>
    <cellStyle name="PivotTable 47" xfId="5410" xr:uid="{00000000-0005-0000-0000-00009D560000}"/>
    <cellStyle name="PivotTable 47 2" xfId="5411" xr:uid="{00000000-0005-0000-0000-00009E560000}"/>
    <cellStyle name="PivotTable 47 2 2" xfId="6294" xr:uid="{00000000-0005-0000-0000-00009F560000}"/>
    <cellStyle name="PivotTable 47 2 2 2" xfId="18980" xr:uid="{00000000-0005-0000-0000-0000A0560000}"/>
    <cellStyle name="PivotTable 47 3" xfId="5412" xr:uid="{00000000-0005-0000-0000-0000A1560000}"/>
    <cellStyle name="PivotTable 47 3 2" xfId="25399" xr:uid="{00000000-0005-0000-0000-0000A2560000}"/>
    <cellStyle name="PivotTable 47 4" xfId="6155" xr:uid="{00000000-0005-0000-0000-0000A3560000}"/>
    <cellStyle name="PivotTable 47 4 2" xfId="14381" xr:uid="{00000000-0005-0000-0000-0000A4560000}"/>
    <cellStyle name="PivotTable 47 4 3" xfId="18903" xr:uid="{00000000-0005-0000-0000-0000A5560000}"/>
    <cellStyle name="PivotTable 47 5" xfId="13716" xr:uid="{00000000-0005-0000-0000-0000A6560000}"/>
    <cellStyle name="PivotTable 47 5 2" xfId="24985" xr:uid="{00000000-0005-0000-0000-0000A7560000}"/>
    <cellStyle name="PivotTable 47 5 3" xfId="25085" xr:uid="{00000000-0005-0000-0000-0000A8560000}"/>
    <cellStyle name="PivotTable 47 6" xfId="14378" xr:uid="{00000000-0005-0000-0000-0000A9560000}"/>
    <cellStyle name="PivotTable 48" xfId="5413" xr:uid="{00000000-0005-0000-0000-0000AA560000}"/>
    <cellStyle name="PivotTable 48 2" xfId="5414" xr:uid="{00000000-0005-0000-0000-0000AB560000}"/>
    <cellStyle name="PivotTable 48 2 2" xfId="6295" xr:uid="{00000000-0005-0000-0000-0000AC560000}"/>
    <cellStyle name="PivotTable 48 2 2 2" xfId="18981" xr:uid="{00000000-0005-0000-0000-0000AD560000}"/>
    <cellStyle name="PivotTable 48 3" xfId="5415" xr:uid="{00000000-0005-0000-0000-0000AE560000}"/>
    <cellStyle name="PivotTable 48 3 2" xfId="25400" xr:uid="{00000000-0005-0000-0000-0000AF560000}"/>
    <cellStyle name="PivotTable 48 4" xfId="6156" xr:uid="{00000000-0005-0000-0000-0000B0560000}"/>
    <cellStyle name="PivotTable 48 4 2" xfId="14385" xr:uid="{00000000-0005-0000-0000-0000B1560000}"/>
    <cellStyle name="PivotTable 48 4 3" xfId="18904" xr:uid="{00000000-0005-0000-0000-0000B2560000}"/>
    <cellStyle name="PivotTable 48 5" xfId="13717" xr:uid="{00000000-0005-0000-0000-0000B3560000}"/>
    <cellStyle name="PivotTable 48 5 2" xfId="24986" xr:uid="{00000000-0005-0000-0000-0000B4560000}"/>
    <cellStyle name="PivotTable 48 5 3" xfId="25084" xr:uid="{00000000-0005-0000-0000-0000B5560000}"/>
    <cellStyle name="PivotTable 48 6" xfId="14382" xr:uid="{00000000-0005-0000-0000-0000B6560000}"/>
    <cellStyle name="PivotTable 49" xfId="5416" xr:uid="{00000000-0005-0000-0000-0000B7560000}"/>
    <cellStyle name="PivotTable 49 2" xfId="5417" xr:uid="{00000000-0005-0000-0000-0000B8560000}"/>
    <cellStyle name="PivotTable 49 2 2" xfId="6296" xr:uid="{00000000-0005-0000-0000-0000B9560000}"/>
    <cellStyle name="PivotTable 49 2 2 2" xfId="18982" xr:uid="{00000000-0005-0000-0000-0000BA560000}"/>
    <cellStyle name="PivotTable 49 3" xfId="5418" xr:uid="{00000000-0005-0000-0000-0000BB560000}"/>
    <cellStyle name="PivotTable 49 3 2" xfId="25401" xr:uid="{00000000-0005-0000-0000-0000BC560000}"/>
    <cellStyle name="PivotTable 49 4" xfId="6157" xr:uid="{00000000-0005-0000-0000-0000BD560000}"/>
    <cellStyle name="PivotTable 49 4 2" xfId="14389" xr:uid="{00000000-0005-0000-0000-0000BE560000}"/>
    <cellStyle name="PivotTable 49 4 3" xfId="18905" xr:uid="{00000000-0005-0000-0000-0000BF560000}"/>
    <cellStyle name="PivotTable 49 5" xfId="13718" xr:uid="{00000000-0005-0000-0000-0000C0560000}"/>
    <cellStyle name="PivotTable 49 5 2" xfId="24987" xr:uid="{00000000-0005-0000-0000-0000C1560000}"/>
    <cellStyle name="PivotTable 49 5 3" xfId="25083" xr:uid="{00000000-0005-0000-0000-0000C2560000}"/>
    <cellStyle name="PivotTable 49 6" xfId="14386" xr:uid="{00000000-0005-0000-0000-0000C3560000}"/>
    <cellStyle name="PivotTable 5" xfId="5419" xr:uid="{00000000-0005-0000-0000-0000C4560000}"/>
    <cellStyle name="PivotTable 5 2" xfId="5420" xr:uid="{00000000-0005-0000-0000-0000C5560000}"/>
    <cellStyle name="PivotTable 5 2 2" xfId="6297" xr:uid="{00000000-0005-0000-0000-0000C6560000}"/>
    <cellStyle name="PivotTable 5 2 2 2" xfId="18983" xr:uid="{00000000-0005-0000-0000-0000C7560000}"/>
    <cellStyle name="PivotTable 5 3" xfId="5421" xr:uid="{00000000-0005-0000-0000-0000C8560000}"/>
    <cellStyle name="PivotTable 5 3 2" xfId="25402" xr:uid="{00000000-0005-0000-0000-0000C9560000}"/>
    <cellStyle name="PivotTable 5 4" xfId="6158" xr:uid="{00000000-0005-0000-0000-0000CA560000}"/>
    <cellStyle name="PivotTable 5 4 2" xfId="14393" xr:uid="{00000000-0005-0000-0000-0000CB560000}"/>
    <cellStyle name="PivotTable 5 4 3" xfId="18906" xr:uid="{00000000-0005-0000-0000-0000CC560000}"/>
    <cellStyle name="PivotTable 5 5" xfId="13719" xr:uid="{00000000-0005-0000-0000-0000CD560000}"/>
    <cellStyle name="PivotTable 5 5 2" xfId="24988" xr:uid="{00000000-0005-0000-0000-0000CE560000}"/>
    <cellStyle name="PivotTable 5 5 3" xfId="25082" xr:uid="{00000000-0005-0000-0000-0000CF560000}"/>
    <cellStyle name="PivotTable 5 6" xfId="14390" xr:uid="{00000000-0005-0000-0000-0000D0560000}"/>
    <cellStyle name="PivotTable 50" xfId="5422" xr:uid="{00000000-0005-0000-0000-0000D1560000}"/>
    <cellStyle name="PivotTable 50 2" xfId="5423" xr:uid="{00000000-0005-0000-0000-0000D2560000}"/>
    <cellStyle name="PivotTable 50 2 2" xfId="6298" xr:uid="{00000000-0005-0000-0000-0000D3560000}"/>
    <cellStyle name="PivotTable 50 2 2 2" xfId="18984" xr:uid="{00000000-0005-0000-0000-0000D4560000}"/>
    <cellStyle name="PivotTable 50 3" xfId="5424" xr:uid="{00000000-0005-0000-0000-0000D5560000}"/>
    <cellStyle name="PivotTable 50 3 2" xfId="25403" xr:uid="{00000000-0005-0000-0000-0000D6560000}"/>
    <cellStyle name="PivotTable 50 4" xfId="6159" xr:uid="{00000000-0005-0000-0000-0000D7560000}"/>
    <cellStyle name="PivotTable 50 4 2" xfId="14397" xr:uid="{00000000-0005-0000-0000-0000D8560000}"/>
    <cellStyle name="PivotTable 50 4 3" xfId="18907" xr:uid="{00000000-0005-0000-0000-0000D9560000}"/>
    <cellStyle name="PivotTable 50 5" xfId="13720" xr:uid="{00000000-0005-0000-0000-0000DA560000}"/>
    <cellStyle name="PivotTable 50 5 2" xfId="24989" xr:uid="{00000000-0005-0000-0000-0000DB560000}"/>
    <cellStyle name="PivotTable 50 5 3" xfId="25081" xr:uid="{00000000-0005-0000-0000-0000DC560000}"/>
    <cellStyle name="PivotTable 50 6" xfId="14394" xr:uid="{00000000-0005-0000-0000-0000DD560000}"/>
    <cellStyle name="PivotTable 51" xfId="5425" xr:uid="{00000000-0005-0000-0000-0000DE560000}"/>
    <cellStyle name="PivotTable 51 2" xfId="5426" xr:uid="{00000000-0005-0000-0000-0000DF560000}"/>
    <cellStyle name="PivotTable 51 2 2" xfId="6299" xr:uid="{00000000-0005-0000-0000-0000E0560000}"/>
    <cellStyle name="PivotTable 51 2 2 2" xfId="18985" xr:uid="{00000000-0005-0000-0000-0000E1560000}"/>
    <cellStyle name="PivotTable 51 3" xfId="5427" xr:uid="{00000000-0005-0000-0000-0000E2560000}"/>
    <cellStyle name="PivotTable 51 3 2" xfId="25404" xr:uid="{00000000-0005-0000-0000-0000E3560000}"/>
    <cellStyle name="PivotTable 51 4" xfId="6160" xr:uid="{00000000-0005-0000-0000-0000E4560000}"/>
    <cellStyle name="PivotTable 51 4 2" xfId="14401" xr:uid="{00000000-0005-0000-0000-0000E5560000}"/>
    <cellStyle name="PivotTable 51 4 3" xfId="18908" xr:uid="{00000000-0005-0000-0000-0000E6560000}"/>
    <cellStyle name="PivotTable 51 5" xfId="13721" xr:uid="{00000000-0005-0000-0000-0000E7560000}"/>
    <cellStyle name="PivotTable 51 5 2" xfId="24990" xr:uid="{00000000-0005-0000-0000-0000E8560000}"/>
    <cellStyle name="PivotTable 51 5 3" xfId="25080" xr:uid="{00000000-0005-0000-0000-0000E9560000}"/>
    <cellStyle name="PivotTable 51 6" xfId="14398" xr:uid="{00000000-0005-0000-0000-0000EA560000}"/>
    <cellStyle name="PivotTable 52" xfId="5428" xr:uid="{00000000-0005-0000-0000-0000EB560000}"/>
    <cellStyle name="PivotTable 52 2" xfId="5429" xr:uid="{00000000-0005-0000-0000-0000EC560000}"/>
    <cellStyle name="PivotTable 52 2 2" xfId="6300" xr:uid="{00000000-0005-0000-0000-0000ED560000}"/>
    <cellStyle name="PivotTable 52 2 2 2" xfId="18986" xr:uid="{00000000-0005-0000-0000-0000EE560000}"/>
    <cellStyle name="PivotTable 52 3" xfId="5430" xr:uid="{00000000-0005-0000-0000-0000EF560000}"/>
    <cellStyle name="PivotTable 52 3 2" xfId="25405" xr:uid="{00000000-0005-0000-0000-0000F0560000}"/>
    <cellStyle name="PivotTable 52 4" xfId="6161" xr:uid="{00000000-0005-0000-0000-0000F1560000}"/>
    <cellStyle name="PivotTable 52 4 2" xfId="14404" xr:uid="{00000000-0005-0000-0000-0000F2560000}"/>
    <cellStyle name="PivotTable 52 4 3" xfId="18909" xr:uid="{00000000-0005-0000-0000-0000F3560000}"/>
    <cellStyle name="PivotTable 52 5" xfId="13722" xr:uid="{00000000-0005-0000-0000-0000F4560000}"/>
    <cellStyle name="PivotTable 52 5 2" xfId="24991" xr:uid="{00000000-0005-0000-0000-0000F5560000}"/>
    <cellStyle name="PivotTable 52 5 3" xfId="25079" xr:uid="{00000000-0005-0000-0000-0000F6560000}"/>
    <cellStyle name="PivotTable 52 6" xfId="14402" xr:uid="{00000000-0005-0000-0000-0000F7560000}"/>
    <cellStyle name="PivotTable 53" xfId="5431" xr:uid="{00000000-0005-0000-0000-0000F8560000}"/>
    <cellStyle name="PivotTable 53 2" xfId="5432" xr:uid="{00000000-0005-0000-0000-0000F9560000}"/>
    <cellStyle name="PivotTable 53 2 2" xfId="6301" xr:uid="{00000000-0005-0000-0000-0000FA560000}"/>
    <cellStyle name="PivotTable 53 2 2 2" xfId="18987" xr:uid="{00000000-0005-0000-0000-0000FB560000}"/>
    <cellStyle name="PivotTable 53 3" xfId="5433" xr:uid="{00000000-0005-0000-0000-0000FC560000}"/>
    <cellStyle name="PivotTable 53 3 2" xfId="25406" xr:uid="{00000000-0005-0000-0000-0000FD560000}"/>
    <cellStyle name="PivotTable 53 4" xfId="6162" xr:uid="{00000000-0005-0000-0000-0000FE560000}"/>
    <cellStyle name="PivotTable 53 4 2" xfId="14406" xr:uid="{00000000-0005-0000-0000-0000FF560000}"/>
    <cellStyle name="PivotTable 53 4 3" xfId="18910" xr:uid="{00000000-0005-0000-0000-000000570000}"/>
    <cellStyle name="PivotTable 53 5" xfId="13723" xr:uid="{00000000-0005-0000-0000-000001570000}"/>
    <cellStyle name="PivotTable 53 5 2" xfId="24992" xr:uid="{00000000-0005-0000-0000-000002570000}"/>
    <cellStyle name="PivotTable 53 5 3" xfId="25078" xr:uid="{00000000-0005-0000-0000-000003570000}"/>
    <cellStyle name="PivotTable 53 6" xfId="14405" xr:uid="{00000000-0005-0000-0000-000004570000}"/>
    <cellStyle name="PivotTable 54" xfId="5434" xr:uid="{00000000-0005-0000-0000-000005570000}"/>
    <cellStyle name="PivotTable 54 2" xfId="5435" xr:uid="{00000000-0005-0000-0000-000006570000}"/>
    <cellStyle name="PivotTable 54 2 2" xfId="6302" xr:uid="{00000000-0005-0000-0000-000007570000}"/>
    <cellStyle name="PivotTable 54 2 2 2" xfId="18988" xr:uid="{00000000-0005-0000-0000-000008570000}"/>
    <cellStyle name="PivotTable 54 3" xfId="5436" xr:uid="{00000000-0005-0000-0000-000009570000}"/>
    <cellStyle name="PivotTable 54 3 2" xfId="25407" xr:uid="{00000000-0005-0000-0000-00000A570000}"/>
    <cellStyle name="PivotTable 54 4" xfId="6163" xr:uid="{00000000-0005-0000-0000-00000B570000}"/>
    <cellStyle name="PivotTable 54 4 2" xfId="14408" xr:uid="{00000000-0005-0000-0000-00000C570000}"/>
    <cellStyle name="PivotTable 54 4 3" xfId="18911" xr:uid="{00000000-0005-0000-0000-00000D570000}"/>
    <cellStyle name="PivotTable 54 5" xfId="13724" xr:uid="{00000000-0005-0000-0000-00000E570000}"/>
    <cellStyle name="PivotTable 54 5 2" xfId="24993" xr:uid="{00000000-0005-0000-0000-00000F570000}"/>
    <cellStyle name="PivotTable 54 5 3" xfId="25077" xr:uid="{00000000-0005-0000-0000-000010570000}"/>
    <cellStyle name="PivotTable 54 6" xfId="14407" xr:uid="{00000000-0005-0000-0000-000011570000}"/>
    <cellStyle name="PivotTable 55" xfId="5437" xr:uid="{00000000-0005-0000-0000-000012570000}"/>
    <cellStyle name="PivotTable 55 2" xfId="5438" xr:uid="{00000000-0005-0000-0000-000013570000}"/>
    <cellStyle name="PivotTable 55 2 2" xfId="6303" xr:uid="{00000000-0005-0000-0000-000014570000}"/>
    <cellStyle name="PivotTable 55 2 2 2" xfId="18989" xr:uid="{00000000-0005-0000-0000-000015570000}"/>
    <cellStyle name="PivotTable 55 3" xfId="5439" xr:uid="{00000000-0005-0000-0000-000016570000}"/>
    <cellStyle name="PivotTable 55 3 2" xfId="25408" xr:uid="{00000000-0005-0000-0000-000017570000}"/>
    <cellStyle name="PivotTable 55 4" xfId="6164" xr:uid="{00000000-0005-0000-0000-000018570000}"/>
    <cellStyle name="PivotTable 55 4 2" xfId="14410" xr:uid="{00000000-0005-0000-0000-000019570000}"/>
    <cellStyle name="PivotTable 55 4 3" xfId="18912" xr:uid="{00000000-0005-0000-0000-00001A570000}"/>
    <cellStyle name="PivotTable 55 5" xfId="13725" xr:uid="{00000000-0005-0000-0000-00001B570000}"/>
    <cellStyle name="PivotTable 55 5 2" xfId="24994" xr:uid="{00000000-0005-0000-0000-00001C570000}"/>
    <cellStyle name="PivotTable 55 5 3" xfId="25076" xr:uid="{00000000-0005-0000-0000-00001D570000}"/>
    <cellStyle name="PivotTable 55 6" xfId="14409" xr:uid="{00000000-0005-0000-0000-00001E570000}"/>
    <cellStyle name="PivotTable 56" xfId="5440" xr:uid="{00000000-0005-0000-0000-00001F570000}"/>
    <cellStyle name="PivotTable 56 2" xfId="5441" xr:uid="{00000000-0005-0000-0000-000020570000}"/>
    <cellStyle name="PivotTable 56 2 2" xfId="6304" xr:uid="{00000000-0005-0000-0000-000021570000}"/>
    <cellStyle name="PivotTable 56 2 2 2" xfId="18990" xr:uid="{00000000-0005-0000-0000-000022570000}"/>
    <cellStyle name="PivotTable 56 3" xfId="5442" xr:uid="{00000000-0005-0000-0000-000023570000}"/>
    <cellStyle name="PivotTable 56 3 2" xfId="25409" xr:uid="{00000000-0005-0000-0000-000024570000}"/>
    <cellStyle name="PivotTable 56 4" xfId="6165" xr:uid="{00000000-0005-0000-0000-000025570000}"/>
    <cellStyle name="PivotTable 56 4 2" xfId="14412" xr:uid="{00000000-0005-0000-0000-000026570000}"/>
    <cellStyle name="PivotTable 56 4 3" xfId="18913" xr:uid="{00000000-0005-0000-0000-000027570000}"/>
    <cellStyle name="PivotTable 56 5" xfId="13726" xr:uid="{00000000-0005-0000-0000-000028570000}"/>
    <cellStyle name="PivotTable 56 5 2" xfId="24995" xr:uid="{00000000-0005-0000-0000-000029570000}"/>
    <cellStyle name="PivotTable 56 5 3" xfId="24792" xr:uid="{00000000-0005-0000-0000-00002A570000}"/>
    <cellStyle name="PivotTable 56 6" xfId="14411" xr:uid="{00000000-0005-0000-0000-00002B570000}"/>
    <cellStyle name="PivotTable 57" xfId="5443" xr:uid="{00000000-0005-0000-0000-00002C570000}"/>
    <cellStyle name="PivotTable 57 2" xfId="5444" xr:uid="{00000000-0005-0000-0000-00002D570000}"/>
    <cellStyle name="PivotTable 57 2 2" xfId="6305" xr:uid="{00000000-0005-0000-0000-00002E570000}"/>
    <cellStyle name="PivotTable 57 2 2 2" xfId="18991" xr:uid="{00000000-0005-0000-0000-00002F570000}"/>
    <cellStyle name="PivotTable 57 3" xfId="5445" xr:uid="{00000000-0005-0000-0000-000030570000}"/>
    <cellStyle name="PivotTable 57 3 2" xfId="25410" xr:uid="{00000000-0005-0000-0000-000031570000}"/>
    <cellStyle name="PivotTable 57 4" xfId="6166" xr:uid="{00000000-0005-0000-0000-000032570000}"/>
    <cellStyle name="PivotTable 57 4 2" xfId="14414" xr:uid="{00000000-0005-0000-0000-000033570000}"/>
    <cellStyle name="PivotTable 57 4 3" xfId="18914" xr:uid="{00000000-0005-0000-0000-000034570000}"/>
    <cellStyle name="PivotTable 57 5" xfId="13727" xr:uid="{00000000-0005-0000-0000-000035570000}"/>
    <cellStyle name="PivotTable 57 5 2" xfId="24996" xr:uid="{00000000-0005-0000-0000-000036570000}"/>
    <cellStyle name="PivotTable 57 5 3" xfId="25075" xr:uid="{00000000-0005-0000-0000-000037570000}"/>
    <cellStyle name="PivotTable 57 6" xfId="14413" xr:uid="{00000000-0005-0000-0000-000038570000}"/>
    <cellStyle name="PivotTable 58" xfId="5446" xr:uid="{00000000-0005-0000-0000-000039570000}"/>
    <cellStyle name="PivotTable 58 2" xfId="5447" xr:uid="{00000000-0005-0000-0000-00003A570000}"/>
    <cellStyle name="PivotTable 58 2 2" xfId="6306" xr:uid="{00000000-0005-0000-0000-00003B570000}"/>
    <cellStyle name="PivotTable 58 2 2 2" xfId="18992" xr:uid="{00000000-0005-0000-0000-00003C570000}"/>
    <cellStyle name="PivotTable 58 3" xfId="5448" xr:uid="{00000000-0005-0000-0000-00003D570000}"/>
    <cellStyle name="PivotTable 58 3 2" xfId="25411" xr:uid="{00000000-0005-0000-0000-00003E570000}"/>
    <cellStyle name="PivotTable 58 4" xfId="6167" xr:uid="{00000000-0005-0000-0000-00003F570000}"/>
    <cellStyle name="PivotTable 58 4 2" xfId="14416" xr:uid="{00000000-0005-0000-0000-000040570000}"/>
    <cellStyle name="PivotTable 58 4 3" xfId="18915" xr:uid="{00000000-0005-0000-0000-000041570000}"/>
    <cellStyle name="PivotTable 58 5" xfId="13728" xr:uid="{00000000-0005-0000-0000-000042570000}"/>
    <cellStyle name="PivotTable 58 5 2" xfId="24997" xr:uid="{00000000-0005-0000-0000-000043570000}"/>
    <cellStyle name="PivotTable 58 5 3" xfId="25074" xr:uid="{00000000-0005-0000-0000-000044570000}"/>
    <cellStyle name="PivotTable 58 6" xfId="14415" xr:uid="{00000000-0005-0000-0000-000045570000}"/>
    <cellStyle name="PivotTable 59" xfId="5449" xr:uid="{00000000-0005-0000-0000-000046570000}"/>
    <cellStyle name="PivotTable 59 2" xfId="5450" xr:uid="{00000000-0005-0000-0000-000047570000}"/>
    <cellStyle name="PivotTable 59 2 2" xfId="6307" xr:uid="{00000000-0005-0000-0000-000048570000}"/>
    <cellStyle name="PivotTable 59 2 2 2" xfId="18993" xr:uid="{00000000-0005-0000-0000-000049570000}"/>
    <cellStyle name="PivotTable 59 3" xfId="5451" xr:uid="{00000000-0005-0000-0000-00004A570000}"/>
    <cellStyle name="PivotTable 59 3 2" xfId="25412" xr:uid="{00000000-0005-0000-0000-00004B570000}"/>
    <cellStyle name="PivotTable 59 4" xfId="6168" xr:uid="{00000000-0005-0000-0000-00004C570000}"/>
    <cellStyle name="PivotTable 59 4 2" xfId="14418" xr:uid="{00000000-0005-0000-0000-00004D570000}"/>
    <cellStyle name="PivotTable 59 4 3" xfId="18916" xr:uid="{00000000-0005-0000-0000-00004E570000}"/>
    <cellStyle name="PivotTable 59 5" xfId="13729" xr:uid="{00000000-0005-0000-0000-00004F570000}"/>
    <cellStyle name="PivotTable 59 5 2" xfId="24998" xr:uid="{00000000-0005-0000-0000-000050570000}"/>
    <cellStyle name="PivotTable 59 5 3" xfId="25073" xr:uid="{00000000-0005-0000-0000-000051570000}"/>
    <cellStyle name="PivotTable 59 6" xfId="14417" xr:uid="{00000000-0005-0000-0000-000052570000}"/>
    <cellStyle name="PivotTable 6" xfId="5452" xr:uid="{00000000-0005-0000-0000-000053570000}"/>
    <cellStyle name="PivotTable 6 2" xfId="5453" xr:uid="{00000000-0005-0000-0000-000054570000}"/>
    <cellStyle name="PivotTable 6 2 2" xfId="6308" xr:uid="{00000000-0005-0000-0000-000055570000}"/>
    <cellStyle name="PivotTable 6 2 2 2" xfId="18994" xr:uid="{00000000-0005-0000-0000-000056570000}"/>
    <cellStyle name="PivotTable 6 3" xfId="5454" xr:uid="{00000000-0005-0000-0000-000057570000}"/>
    <cellStyle name="PivotTable 6 3 2" xfId="25413" xr:uid="{00000000-0005-0000-0000-000058570000}"/>
    <cellStyle name="PivotTable 6 4" xfId="6169" xr:uid="{00000000-0005-0000-0000-000059570000}"/>
    <cellStyle name="PivotTable 6 4 2" xfId="14420" xr:uid="{00000000-0005-0000-0000-00005A570000}"/>
    <cellStyle name="PivotTable 6 4 3" xfId="18917" xr:uid="{00000000-0005-0000-0000-00005B570000}"/>
    <cellStyle name="PivotTable 6 5" xfId="13730" xr:uid="{00000000-0005-0000-0000-00005C570000}"/>
    <cellStyle name="PivotTable 6 5 2" xfId="24999" xr:uid="{00000000-0005-0000-0000-00005D570000}"/>
    <cellStyle name="PivotTable 6 5 3" xfId="25072" xr:uid="{00000000-0005-0000-0000-00005E570000}"/>
    <cellStyle name="PivotTable 6 6" xfId="14419" xr:uid="{00000000-0005-0000-0000-00005F570000}"/>
    <cellStyle name="PivotTable 60" xfId="5455" xr:uid="{00000000-0005-0000-0000-000060570000}"/>
    <cellStyle name="PivotTable 60 2" xfId="5456" xr:uid="{00000000-0005-0000-0000-000061570000}"/>
    <cellStyle name="PivotTable 60 2 2" xfId="6309" xr:uid="{00000000-0005-0000-0000-000062570000}"/>
    <cellStyle name="PivotTable 60 2 2 2" xfId="18995" xr:uid="{00000000-0005-0000-0000-000063570000}"/>
    <cellStyle name="PivotTable 60 3" xfId="5457" xr:uid="{00000000-0005-0000-0000-000064570000}"/>
    <cellStyle name="PivotTable 60 3 2" xfId="25414" xr:uid="{00000000-0005-0000-0000-000065570000}"/>
    <cellStyle name="PivotTable 60 4" xfId="6170" xr:uid="{00000000-0005-0000-0000-000066570000}"/>
    <cellStyle name="PivotTable 60 4 2" xfId="14422" xr:uid="{00000000-0005-0000-0000-000067570000}"/>
    <cellStyle name="PivotTable 60 4 3" xfId="18918" xr:uid="{00000000-0005-0000-0000-000068570000}"/>
    <cellStyle name="PivotTable 60 5" xfId="13731" xr:uid="{00000000-0005-0000-0000-000069570000}"/>
    <cellStyle name="PivotTable 60 5 2" xfId="25000" xr:uid="{00000000-0005-0000-0000-00006A570000}"/>
    <cellStyle name="PivotTable 60 5 3" xfId="25071" xr:uid="{00000000-0005-0000-0000-00006B570000}"/>
    <cellStyle name="PivotTable 60 6" xfId="14421" xr:uid="{00000000-0005-0000-0000-00006C570000}"/>
    <cellStyle name="PivotTable 61" xfId="5458" xr:uid="{00000000-0005-0000-0000-00006D570000}"/>
    <cellStyle name="PivotTable 61 2" xfId="5459" xr:uid="{00000000-0005-0000-0000-00006E570000}"/>
    <cellStyle name="PivotTable 61 2 2" xfId="6310" xr:uid="{00000000-0005-0000-0000-00006F570000}"/>
    <cellStyle name="PivotTable 61 2 2 2" xfId="18996" xr:uid="{00000000-0005-0000-0000-000070570000}"/>
    <cellStyle name="PivotTable 61 3" xfId="5460" xr:uid="{00000000-0005-0000-0000-000071570000}"/>
    <cellStyle name="PivotTable 61 3 2" xfId="25415" xr:uid="{00000000-0005-0000-0000-000072570000}"/>
    <cellStyle name="PivotTable 61 4" xfId="6171" xr:uid="{00000000-0005-0000-0000-000073570000}"/>
    <cellStyle name="PivotTable 61 4 2" xfId="14424" xr:uid="{00000000-0005-0000-0000-000074570000}"/>
    <cellStyle name="PivotTable 61 4 3" xfId="18919" xr:uid="{00000000-0005-0000-0000-000075570000}"/>
    <cellStyle name="PivotTable 61 5" xfId="13732" xr:uid="{00000000-0005-0000-0000-000076570000}"/>
    <cellStyle name="PivotTable 61 5 2" xfId="25001" xr:uid="{00000000-0005-0000-0000-000077570000}"/>
    <cellStyle name="PivotTable 61 5 3" xfId="25070" xr:uid="{00000000-0005-0000-0000-000078570000}"/>
    <cellStyle name="PivotTable 61 6" xfId="14423" xr:uid="{00000000-0005-0000-0000-000079570000}"/>
    <cellStyle name="PivotTable 62" xfId="5461" xr:uid="{00000000-0005-0000-0000-00007A570000}"/>
    <cellStyle name="PivotTable 62 2" xfId="6311" xr:uid="{00000000-0005-0000-0000-00007B570000}"/>
    <cellStyle name="PivotTable 62 2 2" xfId="18997" xr:uid="{00000000-0005-0000-0000-00007C570000}"/>
    <cellStyle name="PivotTable 63" xfId="5462" xr:uid="{00000000-0005-0000-0000-00007D570000}"/>
    <cellStyle name="PivotTable 63 2" xfId="11282" xr:uid="{00000000-0005-0000-0000-00007E570000}"/>
    <cellStyle name="PivotTable 63 2 2" xfId="23435" xr:uid="{00000000-0005-0000-0000-00007F570000}"/>
    <cellStyle name="PivotTable 64" xfId="11283" xr:uid="{00000000-0005-0000-0000-000080570000}"/>
    <cellStyle name="PivotTable 64 2" xfId="14425" xr:uid="{00000000-0005-0000-0000-000081570000}"/>
    <cellStyle name="PivotTable 64 3" xfId="23436" xr:uid="{00000000-0005-0000-0000-000082570000}"/>
    <cellStyle name="PivotTable 65" xfId="11284" xr:uid="{00000000-0005-0000-0000-000083570000}"/>
    <cellStyle name="PivotTable 65 2" xfId="23437" xr:uid="{00000000-0005-0000-0000-000084570000}"/>
    <cellStyle name="PivotTable 66" xfId="11285" xr:uid="{00000000-0005-0000-0000-000085570000}"/>
    <cellStyle name="PivotTable 66 2" xfId="23438" xr:uid="{00000000-0005-0000-0000-000086570000}"/>
    <cellStyle name="PivotTable 67" xfId="11286" xr:uid="{00000000-0005-0000-0000-000087570000}"/>
    <cellStyle name="PivotTable 67 2" xfId="23439" xr:uid="{00000000-0005-0000-0000-000088570000}"/>
    <cellStyle name="PivotTable 68" xfId="11287" xr:uid="{00000000-0005-0000-0000-000089570000}"/>
    <cellStyle name="PivotTable 68 2" xfId="23440" xr:uid="{00000000-0005-0000-0000-00008A570000}"/>
    <cellStyle name="PivotTable 69" xfId="11288" xr:uid="{00000000-0005-0000-0000-00008B570000}"/>
    <cellStyle name="PivotTable 69 2" xfId="23441" xr:uid="{00000000-0005-0000-0000-00008C570000}"/>
    <cellStyle name="PivotTable 7" xfId="5463" xr:uid="{00000000-0005-0000-0000-00008D570000}"/>
    <cellStyle name="PivotTable 7 2" xfId="5464" xr:uid="{00000000-0005-0000-0000-00008E570000}"/>
    <cellStyle name="PivotTable 7 2 2" xfId="6312" xr:uid="{00000000-0005-0000-0000-00008F570000}"/>
    <cellStyle name="PivotTable 7 2 2 2" xfId="18998" xr:uid="{00000000-0005-0000-0000-000090570000}"/>
    <cellStyle name="PivotTable 7 3" xfId="5465" xr:uid="{00000000-0005-0000-0000-000091570000}"/>
    <cellStyle name="PivotTable 7 3 2" xfId="25416" xr:uid="{00000000-0005-0000-0000-000092570000}"/>
    <cellStyle name="PivotTable 7 4" xfId="6172" xr:uid="{00000000-0005-0000-0000-000093570000}"/>
    <cellStyle name="PivotTable 7 4 2" xfId="14427" xr:uid="{00000000-0005-0000-0000-000094570000}"/>
    <cellStyle name="PivotTable 7 4 3" xfId="18920" xr:uid="{00000000-0005-0000-0000-000095570000}"/>
    <cellStyle name="PivotTable 7 5" xfId="13733" xr:uid="{00000000-0005-0000-0000-000096570000}"/>
    <cellStyle name="PivotTable 7 5 2" xfId="25002" xr:uid="{00000000-0005-0000-0000-000097570000}"/>
    <cellStyle name="PivotTable 7 5 3" xfId="25069" xr:uid="{00000000-0005-0000-0000-000098570000}"/>
    <cellStyle name="PivotTable 7 6" xfId="14426" xr:uid="{00000000-0005-0000-0000-000099570000}"/>
    <cellStyle name="PivotTable 70" xfId="11289" xr:uid="{00000000-0005-0000-0000-00009A570000}"/>
    <cellStyle name="PivotTable 70 2" xfId="23442" xr:uid="{00000000-0005-0000-0000-00009B570000}"/>
    <cellStyle name="PivotTable 71" xfId="11290" xr:uid="{00000000-0005-0000-0000-00009C570000}"/>
    <cellStyle name="PivotTable 71 2" xfId="23443" xr:uid="{00000000-0005-0000-0000-00009D570000}"/>
    <cellStyle name="PivotTable 72" xfId="11291" xr:uid="{00000000-0005-0000-0000-00009E570000}"/>
    <cellStyle name="PivotTable 72 2" xfId="23444" xr:uid="{00000000-0005-0000-0000-00009F570000}"/>
    <cellStyle name="PivotTable 73" xfId="11292" xr:uid="{00000000-0005-0000-0000-0000A0570000}"/>
    <cellStyle name="PivotTable 73 2" xfId="23445" xr:uid="{00000000-0005-0000-0000-0000A1570000}"/>
    <cellStyle name="PivotTable 74" xfId="11293" xr:uid="{00000000-0005-0000-0000-0000A2570000}"/>
    <cellStyle name="PivotTable 74 2" xfId="23446" xr:uid="{00000000-0005-0000-0000-0000A3570000}"/>
    <cellStyle name="PivotTable 75" xfId="11294" xr:uid="{00000000-0005-0000-0000-0000A4570000}"/>
    <cellStyle name="PivotTable 75 2" xfId="23447" xr:uid="{00000000-0005-0000-0000-0000A5570000}"/>
    <cellStyle name="PivotTable 76" xfId="6114" xr:uid="{00000000-0005-0000-0000-0000A6570000}"/>
    <cellStyle name="PivotTable 76 2" xfId="18862" xr:uid="{00000000-0005-0000-0000-0000A7570000}"/>
    <cellStyle name="PivotTable 77" xfId="13675" xr:uid="{00000000-0005-0000-0000-0000A8570000}"/>
    <cellStyle name="PivotTable 78" xfId="14295" xr:uid="{00000000-0005-0000-0000-0000A9570000}"/>
    <cellStyle name="PivotTable 8" xfId="5466" xr:uid="{00000000-0005-0000-0000-0000AA570000}"/>
    <cellStyle name="PivotTable 8 2" xfId="5467" xr:uid="{00000000-0005-0000-0000-0000AB570000}"/>
    <cellStyle name="PivotTable 8 2 2" xfId="6313" xr:uid="{00000000-0005-0000-0000-0000AC570000}"/>
    <cellStyle name="PivotTable 8 2 2 2" xfId="18999" xr:uid="{00000000-0005-0000-0000-0000AD570000}"/>
    <cellStyle name="PivotTable 8 3" xfId="5468" xr:uid="{00000000-0005-0000-0000-0000AE570000}"/>
    <cellStyle name="PivotTable 8 3 2" xfId="25417" xr:uid="{00000000-0005-0000-0000-0000AF570000}"/>
    <cellStyle name="PivotTable 8 4" xfId="6173" xr:uid="{00000000-0005-0000-0000-0000B0570000}"/>
    <cellStyle name="PivotTable 8 4 2" xfId="14429" xr:uid="{00000000-0005-0000-0000-0000B1570000}"/>
    <cellStyle name="PivotTable 8 4 3" xfId="18921" xr:uid="{00000000-0005-0000-0000-0000B2570000}"/>
    <cellStyle name="PivotTable 8 5" xfId="13734" xr:uid="{00000000-0005-0000-0000-0000B3570000}"/>
    <cellStyle name="PivotTable 8 5 2" xfId="25003" xr:uid="{00000000-0005-0000-0000-0000B4570000}"/>
    <cellStyle name="PivotTable 8 5 3" xfId="25068" xr:uid="{00000000-0005-0000-0000-0000B5570000}"/>
    <cellStyle name="PivotTable 8 6" xfId="14428" xr:uid="{00000000-0005-0000-0000-0000B6570000}"/>
    <cellStyle name="PivotTable 9" xfId="5469" xr:uid="{00000000-0005-0000-0000-0000B7570000}"/>
    <cellStyle name="PivotTable 9 2" xfId="5470" xr:uid="{00000000-0005-0000-0000-0000B8570000}"/>
    <cellStyle name="PivotTable 9 2 2" xfId="6314" xr:uid="{00000000-0005-0000-0000-0000B9570000}"/>
    <cellStyle name="PivotTable 9 2 2 2" xfId="19000" xr:uid="{00000000-0005-0000-0000-0000BA570000}"/>
    <cellStyle name="PivotTable 9 3" xfId="5471" xr:uid="{00000000-0005-0000-0000-0000BB570000}"/>
    <cellStyle name="PivotTable 9 3 2" xfId="25418" xr:uid="{00000000-0005-0000-0000-0000BC570000}"/>
    <cellStyle name="PivotTable 9 4" xfId="6174" xr:uid="{00000000-0005-0000-0000-0000BD570000}"/>
    <cellStyle name="PivotTable 9 4 2" xfId="14431" xr:uid="{00000000-0005-0000-0000-0000BE570000}"/>
    <cellStyle name="PivotTable 9 4 3" xfId="18922" xr:uid="{00000000-0005-0000-0000-0000BF570000}"/>
    <cellStyle name="PivotTable 9 5" xfId="13735" xr:uid="{00000000-0005-0000-0000-0000C0570000}"/>
    <cellStyle name="PivotTable 9 5 2" xfId="25004" xr:uid="{00000000-0005-0000-0000-0000C1570000}"/>
    <cellStyle name="PivotTable 9 5 3" xfId="24791" xr:uid="{00000000-0005-0000-0000-0000C2570000}"/>
    <cellStyle name="PivotTable 9 6" xfId="14430" xr:uid="{00000000-0005-0000-0000-0000C3570000}"/>
    <cellStyle name="Print" xfId="5472" xr:uid="{00000000-0005-0000-0000-0000C4570000}"/>
    <cellStyle name="Print 2" xfId="5473" xr:uid="{00000000-0005-0000-0000-0000C5570000}"/>
    <cellStyle name="Print 3" xfId="13431" xr:uid="{00000000-0005-0000-0000-0000C6570000}"/>
    <cellStyle name="Print 4" xfId="13736" xr:uid="{00000000-0005-0000-0000-0000C7570000}"/>
    <cellStyle name="PRM" xfId="5474" xr:uid="{00000000-0005-0000-0000-0000C8570000}"/>
    <cellStyle name="PRM 2" xfId="5475" xr:uid="{00000000-0005-0000-0000-0000C9570000}"/>
    <cellStyle name="PRM 3" xfId="13432" xr:uid="{00000000-0005-0000-0000-0000CA570000}"/>
    <cellStyle name="PRM 4" xfId="13737" xr:uid="{00000000-0005-0000-0000-0000CB570000}"/>
    <cellStyle name="PSChar" xfId="5476" xr:uid="{00000000-0005-0000-0000-0000CC570000}"/>
    <cellStyle name="PSChar 2" xfId="5477" xr:uid="{00000000-0005-0000-0000-0000CD570000}"/>
    <cellStyle name="PSChar 3" xfId="13433" xr:uid="{00000000-0005-0000-0000-0000CE570000}"/>
    <cellStyle name="PSChar 4" xfId="13738" xr:uid="{00000000-0005-0000-0000-0000CF570000}"/>
    <cellStyle name="PSDate" xfId="5478" xr:uid="{00000000-0005-0000-0000-0000D0570000}"/>
    <cellStyle name="PSDate 2" xfId="5479" xr:uid="{00000000-0005-0000-0000-0000D1570000}"/>
    <cellStyle name="PSDate 3" xfId="13434" xr:uid="{00000000-0005-0000-0000-0000D2570000}"/>
    <cellStyle name="PSDate 4" xfId="13739" xr:uid="{00000000-0005-0000-0000-0000D3570000}"/>
    <cellStyle name="PSDec" xfId="5480" xr:uid="{00000000-0005-0000-0000-0000D4570000}"/>
    <cellStyle name="PSDec 2" xfId="5481" xr:uid="{00000000-0005-0000-0000-0000D5570000}"/>
    <cellStyle name="PSDec 3" xfId="13435" xr:uid="{00000000-0005-0000-0000-0000D6570000}"/>
    <cellStyle name="PSDec 4" xfId="13740" xr:uid="{00000000-0005-0000-0000-0000D7570000}"/>
    <cellStyle name="PSHeading" xfId="5482" xr:uid="{00000000-0005-0000-0000-0000D8570000}"/>
    <cellStyle name="PSHeading 2" xfId="5483" xr:uid="{00000000-0005-0000-0000-0000D9570000}"/>
    <cellStyle name="PSHeading 3" xfId="13436" xr:uid="{00000000-0005-0000-0000-0000DA570000}"/>
    <cellStyle name="PSHeading 4" xfId="13741" xr:uid="{00000000-0005-0000-0000-0000DB570000}"/>
    <cellStyle name="PSInt" xfId="5484" xr:uid="{00000000-0005-0000-0000-0000DC570000}"/>
    <cellStyle name="PSInt 2" xfId="5485" xr:uid="{00000000-0005-0000-0000-0000DD570000}"/>
    <cellStyle name="PSInt 3" xfId="13437" xr:uid="{00000000-0005-0000-0000-0000DE570000}"/>
    <cellStyle name="PSInt 4" xfId="13742" xr:uid="{00000000-0005-0000-0000-0000DF570000}"/>
    <cellStyle name="PSSpacer" xfId="5486" xr:uid="{00000000-0005-0000-0000-0000E0570000}"/>
    <cellStyle name="PSSpacer 2" xfId="5487" xr:uid="{00000000-0005-0000-0000-0000E1570000}"/>
    <cellStyle name="PSSpacer 3" xfId="13438" xr:uid="{00000000-0005-0000-0000-0000E2570000}"/>
    <cellStyle name="PSSpacer 4" xfId="13743" xr:uid="{00000000-0005-0000-0000-0000E3570000}"/>
    <cellStyle name="Save" xfId="5488" xr:uid="{00000000-0005-0000-0000-0000E4570000}"/>
    <cellStyle name="Save 2" xfId="5489" xr:uid="{00000000-0005-0000-0000-0000E5570000}"/>
    <cellStyle name="Save 3" xfId="13439" xr:uid="{00000000-0005-0000-0000-0000E6570000}"/>
    <cellStyle name="Save 4" xfId="13744" xr:uid="{00000000-0005-0000-0000-0000E7570000}"/>
    <cellStyle name="Single Border" xfId="5490" xr:uid="{00000000-0005-0000-0000-0000E8570000}"/>
    <cellStyle name="Single Border 2" xfId="5491" xr:uid="{00000000-0005-0000-0000-0000E9570000}"/>
    <cellStyle name="Single Border 2 2" xfId="5492" xr:uid="{00000000-0005-0000-0000-0000EA570000}"/>
    <cellStyle name="Single Border 2 3" xfId="5493" xr:uid="{00000000-0005-0000-0000-0000EB570000}"/>
    <cellStyle name="Single Border 2 4" xfId="13416" xr:uid="{00000000-0005-0000-0000-0000EC570000}"/>
    <cellStyle name="Single Border 2 5" xfId="13745" xr:uid="{00000000-0005-0000-0000-0000ED570000}"/>
    <cellStyle name="Single Border 3" xfId="5494" xr:uid="{00000000-0005-0000-0000-0000EE570000}"/>
    <cellStyle name="Single Border 3 2" xfId="5495" xr:uid="{00000000-0005-0000-0000-0000EF570000}"/>
    <cellStyle name="Single Border 3 3" xfId="13426" xr:uid="{00000000-0005-0000-0000-0000F0570000}"/>
    <cellStyle name="Single Border 3 4" xfId="13746" xr:uid="{00000000-0005-0000-0000-0000F1570000}"/>
    <cellStyle name="Single Border 4" xfId="5496" xr:uid="{00000000-0005-0000-0000-0000F2570000}"/>
    <cellStyle name="Single Border 5" xfId="5497" xr:uid="{00000000-0005-0000-0000-0000F3570000}"/>
    <cellStyle name="Single Border 6" xfId="13415" xr:uid="{00000000-0005-0000-0000-0000F4570000}"/>
    <cellStyle name="Single Border 6 2" xfId="14432" xr:uid="{00000000-0005-0000-0000-0000F5570000}"/>
    <cellStyle name="Single Border 7" xfId="25005" xr:uid="{00000000-0005-0000-0000-0000F6570000}"/>
    <cellStyle name="Single Border 7 2" xfId="25197" xr:uid="{00000000-0005-0000-0000-0000F7570000}"/>
    <cellStyle name="Single Border 7 3" xfId="25168" xr:uid="{00000000-0005-0000-0000-0000F8570000}"/>
    <cellStyle name="Single Border 7 4" xfId="25067" xr:uid="{00000000-0005-0000-0000-0000F9570000}"/>
    <cellStyle name="st1" xfId="5498" xr:uid="{00000000-0005-0000-0000-0000FA570000}"/>
    <cellStyle name="st1 2" xfId="5499" xr:uid="{00000000-0005-0000-0000-0000FB570000}"/>
    <cellStyle name="st1 3" xfId="5500" xr:uid="{00000000-0005-0000-0000-0000FC570000}"/>
    <cellStyle name="st1 4" xfId="13417" xr:uid="{00000000-0005-0000-0000-0000FD570000}"/>
    <cellStyle name="st1 4 2" xfId="14434" xr:uid="{00000000-0005-0000-0000-0000FE570000}"/>
    <cellStyle name="st1 4 3" xfId="24587" xr:uid="{00000000-0005-0000-0000-0000FF570000}"/>
    <cellStyle name="st1 5" xfId="13747" xr:uid="{00000000-0005-0000-0000-000000580000}"/>
    <cellStyle name="st1 5 2" xfId="25006" xr:uid="{00000000-0005-0000-0000-000001580000}"/>
    <cellStyle name="st1 5 3" xfId="25066" xr:uid="{00000000-0005-0000-0000-000002580000}"/>
    <cellStyle name="st1 6" xfId="14433" xr:uid="{00000000-0005-0000-0000-000003580000}"/>
    <cellStyle name="st2" xfId="5501" xr:uid="{00000000-0005-0000-0000-000004580000}"/>
    <cellStyle name="st2 2" xfId="5502" xr:uid="{00000000-0005-0000-0000-000005580000}"/>
    <cellStyle name="st2 3" xfId="5503" xr:uid="{00000000-0005-0000-0000-000006580000}"/>
    <cellStyle name="st2 4" xfId="13418" xr:uid="{00000000-0005-0000-0000-000007580000}"/>
    <cellStyle name="st2 4 2" xfId="14436" xr:uid="{00000000-0005-0000-0000-000008580000}"/>
    <cellStyle name="st2 4 3" xfId="24588" xr:uid="{00000000-0005-0000-0000-000009580000}"/>
    <cellStyle name="st2 5" xfId="13748" xr:uid="{00000000-0005-0000-0000-00000A580000}"/>
    <cellStyle name="st2 5 2" xfId="25007" xr:uid="{00000000-0005-0000-0000-00000B580000}"/>
    <cellStyle name="st2 5 3" xfId="25065" xr:uid="{00000000-0005-0000-0000-00000C580000}"/>
    <cellStyle name="st2 6" xfId="14435" xr:uid="{00000000-0005-0000-0000-00000D580000}"/>
    <cellStyle name="st3" xfId="5504" xr:uid="{00000000-0005-0000-0000-00000E580000}"/>
    <cellStyle name="st3 2" xfId="5505" xr:uid="{00000000-0005-0000-0000-00000F580000}"/>
    <cellStyle name="st3 3" xfId="5506" xr:uid="{00000000-0005-0000-0000-000010580000}"/>
    <cellStyle name="st3 4" xfId="13419" xr:uid="{00000000-0005-0000-0000-000011580000}"/>
    <cellStyle name="st3 4 2" xfId="14438" xr:uid="{00000000-0005-0000-0000-000012580000}"/>
    <cellStyle name="st3 4 3" xfId="24589" xr:uid="{00000000-0005-0000-0000-000013580000}"/>
    <cellStyle name="st3 5" xfId="13749" xr:uid="{00000000-0005-0000-0000-000014580000}"/>
    <cellStyle name="st3 5 2" xfId="25008" xr:uid="{00000000-0005-0000-0000-000015580000}"/>
    <cellStyle name="st3 5 3" xfId="25064" xr:uid="{00000000-0005-0000-0000-000016580000}"/>
    <cellStyle name="st3 6" xfId="14437" xr:uid="{00000000-0005-0000-0000-000017580000}"/>
    <cellStyle name="st4" xfId="5507" xr:uid="{00000000-0005-0000-0000-000018580000}"/>
    <cellStyle name="st4 2" xfId="5508" xr:uid="{00000000-0005-0000-0000-000019580000}"/>
    <cellStyle name="st4 3" xfId="5509" xr:uid="{00000000-0005-0000-0000-00001A580000}"/>
    <cellStyle name="st4 4" xfId="13420" xr:uid="{00000000-0005-0000-0000-00001B580000}"/>
    <cellStyle name="st4 4 2" xfId="14440" xr:uid="{00000000-0005-0000-0000-00001C580000}"/>
    <cellStyle name="st4 4 3" xfId="24590" xr:uid="{00000000-0005-0000-0000-00001D580000}"/>
    <cellStyle name="st4 5" xfId="13750" xr:uid="{00000000-0005-0000-0000-00001E580000}"/>
    <cellStyle name="st4 5 2" xfId="25009" xr:uid="{00000000-0005-0000-0000-00001F580000}"/>
    <cellStyle name="st4 5 3" xfId="25063" xr:uid="{00000000-0005-0000-0000-000020580000}"/>
    <cellStyle name="st4 6" xfId="14439" xr:uid="{00000000-0005-0000-0000-000021580000}"/>
    <cellStyle name="st5" xfId="5510" xr:uid="{00000000-0005-0000-0000-000022580000}"/>
    <cellStyle name="st5 2" xfId="5511" xr:uid="{00000000-0005-0000-0000-000023580000}"/>
    <cellStyle name="st5 3" xfId="5512" xr:uid="{00000000-0005-0000-0000-000024580000}"/>
    <cellStyle name="st5 4" xfId="13421" xr:uid="{00000000-0005-0000-0000-000025580000}"/>
    <cellStyle name="st5 4 2" xfId="14442" xr:uid="{00000000-0005-0000-0000-000026580000}"/>
    <cellStyle name="st5 4 3" xfId="24591" xr:uid="{00000000-0005-0000-0000-000027580000}"/>
    <cellStyle name="st5 5" xfId="13751" xr:uid="{00000000-0005-0000-0000-000028580000}"/>
    <cellStyle name="st5 5 2" xfId="25010" xr:uid="{00000000-0005-0000-0000-000029580000}"/>
    <cellStyle name="st5 5 3" xfId="24790" xr:uid="{00000000-0005-0000-0000-00002A580000}"/>
    <cellStyle name="st5 6" xfId="14441" xr:uid="{00000000-0005-0000-0000-00002B580000}"/>
    <cellStyle name="st6" xfId="5513" xr:uid="{00000000-0005-0000-0000-00002C580000}"/>
    <cellStyle name="st6 2" xfId="5514" xr:uid="{00000000-0005-0000-0000-00002D580000}"/>
    <cellStyle name="st6 3" xfId="5515" xr:uid="{00000000-0005-0000-0000-00002E580000}"/>
    <cellStyle name="st6 4" xfId="13422" xr:uid="{00000000-0005-0000-0000-00002F580000}"/>
    <cellStyle name="st6 4 2" xfId="14444" xr:uid="{00000000-0005-0000-0000-000030580000}"/>
    <cellStyle name="st6 4 3" xfId="24592" xr:uid="{00000000-0005-0000-0000-000031580000}"/>
    <cellStyle name="st6 5" xfId="13752" xr:uid="{00000000-0005-0000-0000-000032580000}"/>
    <cellStyle name="st6 5 2" xfId="25011" xr:uid="{00000000-0005-0000-0000-000033580000}"/>
    <cellStyle name="st6 5 3" xfId="25062" xr:uid="{00000000-0005-0000-0000-000034580000}"/>
    <cellStyle name="st6 6" xfId="14443" xr:uid="{00000000-0005-0000-0000-000035580000}"/>
    <cellStyle name="st7" xfId="5516" xr:uid="{00000000-0005-0000-0000-000036580000}"/>
    <cellStyle name="st7 2" xfId="5517" xr:uid="{00000000-0005-0000-0000-000037580000}"/>
    <cellStyle name="st7 3" xfId="5518" xr:uid="{00000000-0005-0000-0000-000038580000}"/>
    <cellStyle name="st7 4" xfId="13423" xr:uid="{00000000-0005-0000-0000-000039580000}"/>
    <cellStyle name="st7 4 2" xfId="14446" xr:uid="{00000000-0005-0000-0000-00003A580000}"/>
    <cellStyle name="st7 4 3" xfId="24593" xr:uid="{00000000-0005-0000-0000-00003B580000}"/>
    <cellStyle name="st7 5" xfId="13753" xr:uid="{00000000-0005-0000-0000-00003C580000}"/>
    <cellStyle name="st7 5 2" xfId="25012" xr:uid="{00000000-0005-0000-0000-00003D580000}"/>
    <cellStyle name="st7 5 3" xfId="25061" xr:uid="{00000000-0005-0000-0000-00003E580000}"/>
    <cellStyle name="st7 6" xfId="14445" xr:uid="{00000000-0005-0000-0000-00003F580000}"/>
    <cellStyle name="st8" xfId="5519" xr:uid="{00000000-0005-0000-0000-000040580000}"/>
    <cellStyle name="st8 2" xfId="5520" xr:uid="{00000000-0005-0000-0000-000041580000}"/>
    <cellStyle name="st8 3" xfId="5521" xr:uid="{00000000-0005-0000-0000-000042580000}"/>
    <cellStyle name="st8 4" xfId="13424" xr:uid="{00000000-0005-0000-0000-000043580000}"/>
    <cellStyle name="st8 4 2" xfId="14448" xr:uid="{00000000-0005-0000-0000-000044580000}"/>
    <cellStyle name="st8 4 3" xfId="24594" xr:uid="{00000000-0005-0000-0000-000045580000}"/>
    <cellStyle name="st8 5" xfId="13754" xr:uid="{00000000-0005-0000-0000-000046580000}"/>
    <cellStyle name="st8 5 2" xfId="25013" xr:uid="{00000000-0005-0000-0000-000047580000}"/>
    <cellStyle name="st8 5 3" xfId="25060" xr:uid="{00000000-0005-0000-0000-000048580000}"/>
    <cellStyle name="st8 6" xfId="14447" xr:uid="{00000000-0005-0000-0000-000049580000}"/>
    <cellStyle name="Style 1" xfId="5938" xr:uid="{00000000-0005-0000-0000-00004A580000}"/>
    <cellStyle name="Text_Bold" xfId="5522" xr:uid="{00000000-0005-0000-0000-00004B580000}"/>
    <cellStyle name="Title" xfId="5523" builtinId="15" customBuiltin="1"/>
    <cellStyle name="Title 10" xfId="5524" xr:uid="{00000000-0005-0000-0000-00004D580000}"/>
    <cellStyle name="Title 10 2" xfId="5525" xr:uid="{00000000-0005-0000-0000-00004E580000}"/>
    <cellStyle name="Title 10 3" xfId="5526" xr:uid="{00000000-0005-0000-0000-00004F580000}"/>
    <cellStyle name="Title 10 4" xfId="6175" xr:uid="{00000000-0005-0000-0000-000050580000}"/>
    <cellStyle name="Title 10 4 2" xfId="14449" xr:uid="{00000000-0005-0000-0000-000051580000}"/>
    <cellStyle name="Title 10 5" xfId="13755" xr:uid="{00000000-0005-0000-0000-000052580000}"/>
    <cellStyle name="Title 10 5 2" xfId="18186" xr:uid="{00000000-0005-0000-0000-000053580000}"/>
    <cellStyle name="Title 10 6" xfId="25014" xr:uid="{00000000-0005-0000-0000-000054580000}"/>
    <cellStyle name="Title 11" xfId="5527" xr:uid="{00000000-0005-0000-0000-000055580000}"/>
    <cellStyle name="Title 11 2" xfId="5528" xr:uid="{00000000-0005-0000-0000-000056580000}"/>
    <cellStyle name="Title 11 3" xfId="5529" xr:uid="{00000000-0005-0000-0000-000057580000}"/>
    <cellStyle name="Title 11 4" xfId="6176" xr:uid="{00000000-0005-0000-0000-000058580000}"/>
    <cellStyle name="Title 11 4 2" xfId="14450" xr:uid="{00000000-0005-0000-0000-000059580000}"/>
    <cellStyle name="Title 11 5" xfId="13756" xr:uid="{00000000-0005-0000-0000-00005A580000}"/>
    <cellStyle name="Title 11 5 2" xfId="18187" xr:uid="{00000000-0005-0000-0000-00005B580000}"/>
    <cellStyle name="Title 11 6" xfId="25015" xr:uid="{00000000-0005-0000-0000-00005C580000}"/>
    <cellStyle name="Title 12" xfId="5530" xr:uid="{00000000-0005-0000-0000-00005D580000}"/>
    <cellStyle name="Title 12 2" xfId="5531" xr:uid="{00000000-0005-0000-0000-00005E580000}"/>
    <cellStyle name="Title 12 3" xfId="5532" xr:uid="{00000000-0005-0000-0000-00005F580000}"/>
    <cellStyle name="Title 12 4" xfId="6177" xr:uid="{00000000-0005-0000-0000-000060580000}"/>
    <cellStyle name="Title 12 4 2" xfId="14451" xr:uid="{00000000-0005-0000-0000-000061580000}"/>
    <cellStyle name="Title 12 5" xfId="13757" xr:uid="{00000000-0005-0000-0000-000062580000}"/>
    <cellStyle name="Title 12 5 2" xfId="18188" xr:uid="{00000000-0005-0000-0000-000063580000}"/>
    <cellStyle name="Title 12 6" xfId="25016" xr:uid="{00000000-0005-0000-0000-000064580000}"/>
    <cellStyle name="Title 13" xfId="5533" xr:uid="{00000000-0005-0000-0000-000065580000}"/>
    <cellStyle name="Title 13 2" xfId="5534" xr:uid="{00000000-0005-0000-0000-000066580000}"/>
    <cellStyle name="Title 13 3" xfId="5535" xr:uid="{00000000-0005-0000-0000-000067580000}"/>
    <cellStyle name="Title 13 4" xfId="6178" xr:uid="{00000000-0005-0000-0000-000068580000}"/>
    <cellStyle name="Title 13 4 2" xfId="14452" xr:uid="{00000000-0005-0000-0000-000069580000}"/>
    <cellStyle name="Title 13 5" xfId="13758" xr:uid="{00000000-0005-0000-0000-00006A580000}"/>
    <cellStyle name="Title 13 5 2" xfId="18189" xr:uid="{00000000-0005-0000-0000-00006B580000}"/>
    <cellStyle name="Title 13 6" xfId="25017" xr:uid="{00000000-0005-0000-0000-00006C580000}"/>
    <cellStyle name="Title 14" xfId="5536" xr:uid="{00000000-0005-0000-0000-00006D580000}"/>
    <cellStyle name="Title 14 2" xfId="5537" xr:uid="{00000000-0005-0000-0000-00006E580000}"/>
    <cellStyle name="Title 14 3" xfId="5538" xr:uid="{00000000-0005-0000-0000-00006F580000}"/>
    <cellStyle name="Title 14 4" xfId="6179" xr:uid="{00000000-0005-0000-0000-000070580000}"/>
    <cellStyle name="Title 14 4 2" xfId="14453" xr:uid="{00000000-0005-0000-0000-000071580000}"/>
    <cellStyle name="Title 14 5" xfId="13759" xr:uid="{00000000-0005-0000-0000-000072580000}"/>
    <cellStyle name="Title 14 5 2" xfId="18190" xr:uid="{00000000-0005-0000-0000-000073580000}"/>
    <cellStyle name="Title 14 6" xfId="25018" xr:uid="{00000000-0005-0000-0000-000074580000}"/>
    <cellStyle name="Title 15" xfId="5539" xr:uid="{00000000-0005-0000-0000-000075580000}"/>
    <cellStyle name="Title 15 2" xfId="5540" xr:uid="{00000000-0005-0000-0000-000076580000}"/>
    <cellStyle name="Title 15 3" xfId="5541" xr:uid="{00000000-0005-0000-0000-000077580000}"/>
    <cellStyle name="Title 15 4" xfId="6180" xr:uid="{00000000-0005-0000-0000-000078580000}"/>
    <cellStyle name="Title 15 4 2" xfId="14454" xr:uid="{00000000-0005-0000-0000-000079580000}"/>
    <cellStyle name="Title 15 5" xfId="13760" xr:uid="{00000000-0005-0000-0000-00007A580000}"/>
    <cellStyle name="Title 15 5 2" xfId="18191" xr:uid="{00000000-0005-0000-0000-00007B580000}"/>
    <cellStyle name="Title 15 6" xfId="25019" xr:uid="{00000000-0005-0000-0000-00007C580000}"/>
    <cellStyle name="Title 16" xfId="5542" xr:uid="{00000000-0005-0000-0000-00007D580000}"/>
    <cellStyle name="Title 16 2" xfId="5543" xr:uid="{00000000-0005-0000-0000-00007E580000}"/>
    <cellStyle name="Title 16 3" xfId="5544" xr:uid="{00000000-0005-0000-0000-00007F580000}"/>
    <cellStyle name="Title 16 4" xfId="6181" xr:uid="{00000000-0005-0000-0000-000080580000}"/>
    <cellStyle name="Title 16 4 2" xfId="14455" xr:uid="{00000000-0005-0000-0000-000081580000}"/>
    <cellStyle name="Title 16 5" xfId="13761" xr:uid="{00000000-0005-0000-0000-000082580000}"/>
    <cellStyle name="Title 16 5 2" xfId="18192" xr:uid="{00000000-0005-0000-0000-000083580000}"/>
    <cellStyle name="Title 16 6" xfId="25020" xr:uid="{00000000-0005-0000-0000-000084580000}"/>
    <cellStyle name="Title 17" xfId="5545" xr:uid="{00000000-0005-0000-0000-000085580000}"/>
    <cellStyle name="Title 17 2" xfId="5546" xr:uid="{00000000-0005-0000-0000-000086580000}"/>
    <cellStyle name="Title 17 3" xfId="5547" xr:uid="{00000000-0005-0000-0000-000087580000}"/>
    <cellStyle name="Title 17 4" xfId="6182" xr:uid="{00000000-0005-0000-0000-000088580000}"/>
    <cellStyle name="Title 17 4 2" xfId="14456" xr:uid="{00000000-0005-0000-0000-000089580000}"/>
    <cellStyle name="Title 17 5" xfId="13762" xr:uid="{00000000-0005-0000-0000-00008A580000}"/>
    <cellStyle name="Title 17 5 2" xfId="18193" xr:uid="{00000000-0005-0000-0000-00008B580000}"/>
    <cellStyle name="Title 17 6" xfId="25021" xr:uid="{00000000-0005-0000-0000-00008C580000}"/>
    <cellStyle name="Title 18" xfId="5548" xr:uid="{00000000-0005-0000-0000-00008D580000}"/>
    <cellStyle name="Title 18 2" xfId="5549" xr:uid="{00000000-0005-0000-0000-00008E580000}"/>
    <cellStyle name="Title 18 3" xfId="5550" xr:uid="{00000000-0005-0000-0000-00008F580000}"/>
    <cellStyle name="Title 18 4" xfId="6183" xr:uid="{00000000-0005-0000-0000-000090580000}"/>
    <cellStyle name="Title 18 4 2" xfId="14457" xr:uid="{00000000-0005-0000-0000-000091580000}"/>
    <cellStyle name="Title 18 5" xfId="13763" xr:uid="{00000000-0005-0000-0000-000092580000}"/>
    <cellStyle name="Title 18 5 2" xfId="18194" xr:uid="{00000000-0005-0000-0000-000093580000}"/>
    <cellStyle name="Title 18 6" xfId="25022" xr:uid="{00000000-0005-0000-0000-000094580000}"/>
    <cellStyle name="Title 19" xfId="14458" xr:uid="{00000000-0005-0000-0000-000095580000}"/>
    <cellStyle name="Title 19 2" xfId="17609" xr:uid="{00000000-0005-0000-0000-000096580000}"/>
    <cellStyle name="Title 2" xfId="5551" xr:uid="{00000000-0005-0000-0000-000097580000}"/>
    <cellStyle name="Title 2 10" xfId="17176" xr:uid="{00000000-0005-0000-0000-000098580000}"/>
    <cellStyle name="Title 2 11" xfId="17177" xr:uid="{00000000-0005-0000-0000-000099580000}"/>
    <cellStyle name="Title 2 12" xfId="17178" xr:uid="{00000000-0005-0000-0000-00009A580000}"/>
    <cellStyle name="Title 2 13" xfId="17179" xr:uid="{00000000-0005-0000-0000-00009B580000}"/>
    <cellStyle name="Title 2 14" xfId="17180" xr:uid="{00000000-0005-0000-0000-00009C580000}"/>
    <cellStyle name="Title 2 15" xfId="17181" xr:uid="{00000000-0005-0000-0000-00009D580000}"/>
    <cellStyle name="Title 2 16" xfId="17182" xr:uid="{00000000-0005-0000-0000-00009E580000}"/>
    <cellStyle name="Title 2 17" xfId="17183" xr:uid="{00000000-0005-0000-0000-00009F580000}"/>
    <cellStyle name="Title 2 18" xfId="17184" xr:uid="{00000000-0005-0000-0000-0000A0580000}"/>
    <cellStyle name="Title 2 19" xfId="17610" xr:uid="{00000000-0005-0000-0000-0000A1580000}"/>
    <cellStyle name="Title 2 2" xfId="5552" xr:uid="{00000000-0005-0000-0000-0000A2580000}"/>
    <cellStyle name="Title 2 2 2" xfId="11295" xr:uid="{00000000-0005-0000-0000-0000A3580000}"/>
    <cellStyle name="Title 2 2 2 2" xfId="18195" xr:uid="{00000000-0005-0000-0000-0000A4580000}"/>
    <cellStyle name="Title 2 20" xfId="25023" xr:uid="{00000000-0005-0000-0000-0000A5580000}"/>
    <cellStyle name="Title 2 3" xfId="5553" xr:uid="{00000000-0005-0000-0000-0000A6580000}"/>
    <cellStyle name="Title 2 3 2" xfId="18196" xr:uid="{00000000-0005-0000-0000-0000A7580000}"/>
    <cellStyle name="Title 2 4" xfId="5554" xr:uid="{00000000-0005-0000-0000-0000A8580000}"/>
    <cellStyle name="Title 2 4 2" xfId="18197" xr:uid="{00000000-0005-0000-0000-0000A9580000}"/>
    <cellStyle name="Title 2 5" xfId="6184" xr:uid="{00000000-0005-0000-0000-0000AA580000}"/>
    <cellStyle name="Title 2 5 2" xfId="18198" xr:uid="{00000000-0005-0000-0000-0000AB580000}"/>
    <cellStyle name="Title 2 5 3" xfId="14459" xr:uid="{00000000-0005-0000-0000-0000AC580000}"/>
    <cellStyle name="Title 2 6" xfId="13237" xr:uid="{00000000-0005-0000-0000-0000AD580000}"/>
    <cellStyle name="Title 2 6 2" xfId="17185" xr:uid="{00000000-0005-0000-0000-0000AE580000}"/>
    <cellStyle name="Title 2 7" xfId="13764" xr:uid="{00000000-0005-0000-0000-0000AF580000}"/>
    <cellStyle name="Title 2 7 2" xfId="17186" xr:uid="{00000000-0005-0000-0000-0000B0580000}"/>
    <cellStyle name="Title 2 8" xfId="17187" xr:uid="{00000000-0005-0000-0000-0000B1580000}"/>
    <cellStyle name="Title 2 9" xfId="17188" xr:uid="{00000000-0005-0000-0000-0000B2580000}"/>
    <cellStyle name="Title 20" xfId="25117" xr:uid="{00000000-0005-0000-0000-0000B3580000}"/>
    <cellStyle name="Title 21" xfId="25161" xr:uid="{00000000-0005-0000-0000-0000B4580000}"/>
    <cellStyle name="Title 3" xfId="5555" xr:uid="{00000000-0005-0000-0000-0000B5580000}"/>
    <cellStyle name="Title 3 2" xfId="5556" xr:uid="{00000000-0005-0000-0000-0000B6580000}"/>
    <cellStyle name="Title 3 3" xfId="5557" xr:uid="{00000000-0005-0000-0000-0000B7580000}"/>
    <cellStyle name="Title 3 4" xfId="6185" xr:uid="{00000000-0005-0000-0000-0000B8580000}"/>
    <cellStyle name="Title 3 4 2" xfId="14460" xr:uid="{00000000-0005-0000-0000-0000B9580000}"/>
    <cellStyle name="Title 3 5" xfId="13765" xr:uid="{00000000-0005-0000-0000-0000BA580000}"/>
    <cellStyle name="Title 3 5 2" xfId="18199" xr:uid="{00000000-0005-0000-0000-0000BB580000}"/>
    <cellStyle name="Title 3 6" xfId="25024" xr:uid="{00000000-0005-0000-0000-0000BC580000}"/>
    <cellStyle name="Title 4" xfId="5558" xr:uid="{00000000-0005-0000-0000-0000BD580000}"/>
    <cellStyle name="Title 4 2" xfId="5559" xr:uid="{00000000-0005-0000-0000-0000BE580000}"/>
    <cellStyle name="Title 4 3" xfId="5560" xr:uid="{00000000-0005-0000-0000-0000BF580000}"/>
    <cellStyle name="Title 4 4" xfId="6186" xr:uid="{00000000-0005-0000-0000-0000C0580000}"/>
    <cellStyle name="Title 4 4 2" xfId="14461" xr:uid="{00000000-0005-0000-0000-0000C1580000}"/>
    <cellStyle name="Title 4 5" xfId="13766" xr:uid="{00000000-0005-0000-0000-0000C2580000}"/>
    <cellStyle name="Title 4 5 2" xfId="18200" xr:uid="{00000000-0005-0000-0000-0000C3580000}"/>
    <cellStyle name="Title 4 6" xfId="25025" xr:uid="{00000000-0005-0000-0000-0000C4580000}"/>
    <cellStyle name="Title 5" xfId="5561" xr:uid="{00000000-0005-0000-0000-0000C5580000}"/>
    <cellStyle name="Title 5 2" xfId="5562" xr:uid="{00000000-0005-0000-0000-0000C6580000}"/>
    <cellStyle name="Title 5 3" xfId="5563" xr:uid="{00000000-0005-0000-0000-0000C7580000}"/>
    <cellStyle name="Title 5 4" xfId="6187" xr:uid="{00000000-0005-0000-0000-0000C8580000}"/>
    <cellStyle name="Title 5 4 2" xfId="14462" xr:uid="{00000000-0005-0000-0000-0000C9580000}"/>
    <cellStyle name="Title 5 5" xfId="13767" xr:uid="{00000000-0005-0000-0000-0000CA580000}"/>
    <cellStyle name="Title 5 5 2" xfId="18201" xr:uid="{00000000-0005-0000-0000-0000CB580000}"/>
    <cellStyle name="Title 5 6" xfId="25026" xr:uid="{00000000-0005-0000-0000-0000CC580000}"/>
    <cellStyle name="Title 6" xfId="5564" xr:uid="{00000000-0005-0000-0000-0000CD580000}"/>
    <cellStyle name="Title 6 2" xfId="5565" xr:uid="{00000000-0005-0000-0000-0000CE580000}"/>
    <cellStyle name="Title 6 3" xfId="5566" xr:uid="{00000000-0005-0000-0000-0000CF580000}"/>
    <cellStyle name="Title 6 4" xfId="6188" xr:uid="{00000000-0005-0000-0000-0000D0580000}"/>
    <cellStyle name="Title 6 4 2" xfId="14463" xr:uid="{00000000-0005-0000-0000-0000D1580000}"/>
    <cellStyle name="Title 6 5" xfId="13768" xr:uid="{00000000-0005-0000-0000-0000D2580000}"/>
    <cellStyle name="Title 6 5 2" xfId="18202" xr:uid="{00000000-0005-0000-0000-0000D3580000}"/>
    <cellStyle name="Title 6 6" xfId="25027" xr:uid="{00000000-0005-0000-0000-0000D4580000}"/>
    <cellStyle name="Title 7" xfId="5567" xr:uid="{00000000-0005-0000-0000-0000D5580000}"/>
    <cellStyle name="Title 7 2" xfId="5568" xr:uid="{00000000-0005-0000-0000-0000D6580000}"/>
    <cellStyle name="Title 7 3" xfId="5569" xr:uid="{00000000-0005-0000-0000-0000D7580000}"/>
    <cellStyle name="Title 7 4" xfId="6189" xr:uid="{00000000-0005-0000-0000-0000D8580000}"/>
    <cellStyle name="Title 7 4 2" xfId="14464" xr:uid="{00000000-0005-0000-0000-0000D9580000}"/>
    <cellStyle name="Title 7 5" xfId="13769" xr:uid="{00000000-0005-0000-0000-0000DA580000}"/>
    <cellStyle name="Title 7 5 2" xfId="18203" xr:uid="{00000000-0005-0000-0000-0000DB580000}"/>
    <cellStyle name="Title 7 6" xfId="25028" xr:uid="{00000000-0005-0000-0000-0000DC580000}"/>
    <cellStyle name="Title 8" xfId="5570" xr:uid="{00000000-0005-0000-0000-0000DD580000}"/>
    <cellStyle name="Title 8 2" xfId="5571" xr:uid="{00000000-0005-0000-0000-0000DE580000}"/>
    <cellStyle name="Title 8 3" xfId="5572" xr:uid="{00000000-0005-0000-0000-0000DF580000}"/>
    <cellStyle name="Title 8 4" xfId="6190" xr:uid="{00000000-0005-0000-0000-0000E0580000}"/>
    <cellStyle name="Title 8 4 2" xfId="14465" xr:uid="{00000000-0005-0000-0000-0000E1580000}"/>
    <cellStyle name="Title 8 5" xfId="13770" xr:uid="{00000000-0005-0000-0000-0000E2580000}"/>
    <cellStyle name="Title 8 5 2" xfId="18204" xr:uid="{00000000-0005-0000-0000-0000E3580000}"/>
    <cellStyle name="Title 8 6" xfId="25029" xr:uid="{00000000-0005-0000-0000-0000E4580000}"/>
    <cellStyle name="Title 9" xfId="5573" xr:uid="{00000000-0005-0000-0000-0000E5580000}"/>
    <cellStyle name="Title 9 2" xfId="5574" xr:uid="{00000000-0005-0000-0000-0000E6580000}"/>
    <cellStyle name="Title 9 3" xfId="5575" xr:uid="{00000000-0005-0000-0000-0000E7580000}"/>
    <cellStyle name="Title 9 4" xfId="6191" xr:uid="{00000000-0005-0000-0000-0000E8580000}"/>
    <cellStyle name="Title 9 4 2" xfId="14466" xr:uid="{00000000-0005-0000-0000-0000E9580000}"/>
    <cellStyle name="Title 9 5" xfId="13771" xr:uid="{00000000-0005-0000-0000-0000EA580000}"/>
    <cellStyle name="Title 9 5 2" xfId="18205" xr:uid="{00000000-0005-0000-0000-0000EB580000}"/>
    <cellStyle name="Title 9 6" xfId="25030" xr:uid="{00000000-0005-0000-0000-0000EC580000}"/>
    <cellStyle name="Title12" xfId="5576" xr:uid="{00000000-0005-0000-0000-0000ED580000}"/>
    <cellStyle name="Title12 2" xfId="5577" xr:uid="{00000000-0005-0000-0000-0000EE580000}"/>
    <cellStyle name="Title12 3" xfId="13440" xr:uid="{00000000-0005-0000-0000-0000EF580000}"/>
    <cellStyle name="Title12 4" xfId="13772" xr:uid="{00000000-0005-0000-0000-0000F0580000}"/>
    <cellStyle name="Title3" xfId="5578" xr:uid="{00000000-0005-0000-0000-0000F1580000}"/>
    <cellStyle name="Title3 2" xfId="5579" xr:uid="{00000000-0005-0000-0000-0000F2580000}"/>
    <cellStyle name="Title3 3" xfId="13441" xr:uid="{00000000-0005-0000-0000-0000F3580000}"/>
    <cellStyle name="Title3 4" xfId="13773" xr:uid="{00000000-0005-0000-0000-0000F4580000}"/>
    <cellStyle name="Total 10" xfId="5580" xr:uid="{00000000-0005-0000-0000-0000F5580000}"/>
    <cellStyle name="Total 10 10" xfId="11296" xr:uid="{00000000-0005-0000-0000-0000F6580000}"/>
    <cellStyle name="Total 10 10 2" xfId="23448" xr:uid="{00000000-0005-0000-0000-0000F7580000}"/>
    <cellStyle name="Total 10 11" xfId="11297" xr:uid="{00000000-0005-0000-0000-0000F8580000}"/>
    <cellStyle name="Total 10 11 2" xfId="23449" xr:uid="{00000000-0005-0000-0000-0000F9580000}"/>
    <cellStyle name="Total 10 12" xfId="11298" xr:uid="{00000000-0005-0000-0000-0000FA580000}"/>
    <cellStyle name="Total 10 12 2" xfId="23450" xr:uid="{00000000-0005-0000-0000-0000FB580000}"/>
    <cellStyle name="Total 10 13" xfId="11299" xr:uid="{00000000-0005-0000-0000-0000FC580000}"/>
    <cellStyle name="Total 10 13 2" xfId="23451" xr:uid="{00000000-0005-0000-0000-0000FD580000}"/>
    <cellStyle name="Total 10 14" xfId="11300" xr:uid="{00000000-0005-0000-0000-0000FE580000}"/>
    <cellStyle name="Total 10 14 2" xfId="23452" xr:uid="{00000000-0005-0000-0000-0000FF580000}"/>
    <cellStyle name="Total 10 15" xfId="11301" xr:uid="{00000000-0005-0000-0000-000000590000}"/>
    <cellStyle name="Total 10 15 2" xfId="23453" xr:uid="{00000000-0005-0000-0000-000001590000}"/>
    <cellStyle name="Total 10 16" xfId="11302" xr:uid="{00000000-0005-0000-0000-000002590000}"/>
    <cellStyle name="Total 10 16 2" xfId="23454" xr:uid="{00000000-0005-0000-0000-000003590000}"/>
    <cellStyle name="Total 10 17" xfId="11303" xr:uid="{00000000-0005-0000-0000-000004590000}"/>
    <cellStyle name="Total 10 17 2" xfId="23455" xr:uid="{00000000-0005-0000-0000-000005590000}"/>
    <cellStyle name="Total 10 18" xfId="11304" xr:uid="{00000000-0005-0000-0000-000006590000}"/>
    <cellStyle name="Total 10 18 2" xfId="23456" xr:uid="{00000000-0005-0000-0000-000007590000}"/>
    <cellStyle name="Total 10 19" xfId="11305" xr:uid="{00000000-0005-0000-0000-000008590000}"/>
    <cellStyle name="Total 10 19 2" xfId="23457" xr:uid="{00000000-0005-0000-0000-000009590000}"/>
    <cellStyle name="Total 10 2" xfId="5581" xr:uid="{00000000-0005-0000-0000-00000A590000}"/>
    <cellStyle name="Total 10 2 2" xfId="11306" xr:uid="{00000000-0005-0000-0000-00000B590000}"/>
    <cellStyle name="Total 10 2 2 2" xfId="23458" xr:uid="{00000000-0005-0000-0000-00000C590000}"/>
    <cellStyle name="Total 10 2 3" xfId="13239" xr:uid="{00000000-0005-0000-0000-00000D590000}"/>
    <cellStyle name="Total 10 20" xfId="11307" xr:uid="{00000000-0005-0000-0000-00000E590000}"/>
    <cellStyle name="Total 10 20 2" xfId="23459" xr:uid="{00000000-0005-0000-0000-00000F590000}"/>
    <cellStyle name="Total 10 21" xfId="11308" xr:uid="{00000000-0005-0000-0000-000010590000}"/>
    <cellStyle name="Total 10 21 2" xfId="23460" xr:uid="{00000000-0005-0000-0000-000011590000}"/>
    <cellStyle name="Total 10 22" xfId="11309" xr:uid="{00000000-0005-0000-0000-000012590000}"/>
    <cellStyle name="Total 10 22 2" xfId="23461" xr:uid="{00000000-0005-0000-0000-000013590000}"/>
    <cellStyle name="Total 10 23" xfId="11310" xr:uid="{00000000-0005-0000-0000-000014590000}"/>
    <cellStyle name="Total 10 23 2" xfId="23462" xr:uid="{00000000-0005-0000-0000-000015590000}"/>
    <cellStyle name="Total 10 24" xfId="11311" xr:uid="{00000000-0005-0000-0000-000016590000}"/>
    <cellStyle name="Total 10 24 2" xfId="23463" xr:uid="{00000000-0005-0000-0000-000017590000}"/>
    <cellStyle name="Total 10 25" xfId="11312" xr:uid="{00000000-0005-0000-0000-000018590000}"/>
    <cellStyle name="Total 10 25 2" xfId="23464" xr:uid="{00000000-0005-0000-0000-000019590000}"/>
    <cellStyle name="Total 10 26" xfId="11313" xr:uid="{00000000-0005-0000-0000-00001A590000}"/>
    <cellStyle name="Total 10 26 2" xfId="23465" xr:uid="{00000000-0005-0000-0000-00001B590000}"/>
    <cellStyle name="Total 10 27" xfId="11314" xr:uid="{00000000-0005-0000-0000-00001C590000}"/>
    <cellStyle name="Total 10 27 2" xfId="23466" xr:uid="{00000000-0005-0000-0000-00001D590000}"/>
    <cellStyle name="Total 10 28" xfId="11315" xr:uid="{00000000-0005-0000-0000-00001E590000}"/>
    <cellStyle name="Total 10 28 2" xfId="23467" xr:uid="{00000000-0005-0000-0000-00001F590000}"/>
    <cellStyle name="Total 10 29" xfId="11316" xr:uid="{00000000-0005-0000-0000-000020590000}"/>
    <cellStyle name="Total 10 29 2" xfId="23468" xr:uid="{00000000-0005-0000-0000-000021590000}"/>
    <cellStyle name="Total 10 3" xfId="5582" xr:uid="{00000000-0005-0000-0000-000022590000}"/>
    <cellStyle name="Total 10 3 2" xfId="11317" xr:uid="{00000000-0005-0000-0000-000023590000}"/>
    <cellStyle name="Total 10 3 2 2" xfId="23469" xr:uid="{00000000-0005-0000-0000-000024590000}"/>
    <cellStyle name="Total 10 30" xfId="11318" xr:uid="{00000000-0005-0000-0000-000025590000}"/>
    <cellStyle name="Total 10 30 2" xfId="23470" xr:uid="{00000000-0005-0000-0000-000026590000}"/>
    <cellStyle name="Total 10 31" xfId="11319" xr:uid="{00000000-0005-0000-0000-000027590000}"/>
    <cellStyle name="Total 10 31 2" xfId="23471" xr:uid="{00000000-0005-0000-0000-000028590000}"/>
    <cellStyle name="Total 10 32" xfId="11320" xr:uid="{00000000-0005-0000-0000-000029590000}"/>
    <cellStyle name="Total 10 32 2" xfId="23472" xr:uid="{00000000-0005-0000-0000-00002A590000}"/>
    <cellStyle name="Total 10 33" xfId="11321" xr:uid="{00000000-0005-0000-0000-00002B590000}"/>
    <cellStyle name="Total 10 33 2" xfId="23473" xr:uid="{00000000-0005-0000-0000-00002C590000}"/>
    <cellStyle name="Total 10 34" xfId="11322" xr:uid="{00000000-0005-0000-0000-00002D590000}"/>
    <cellStyle name="Total 10 34 2" xfId="23474" xr:uid="{00000000-0005-0000-0000-00002E590000}"/>
    <cellStyle name="Total 10 35" xfId="11323" xr:uid="{00000000-0005-0000-0000-00002F590000}"/>
    <cellStyle name="Total 10 35 2" xfId="23475" xr:uid="{00000000-0005-0000-0000-000030590000}"/>
    <cellStyle name="Total 10 36" xfId="11324" xr:uid="{00000000-0005-0000-0000-000031590000}"/>
    <cellStyle name="Total 10 36 2" xfId="23476" xr:uid="{00000000-0005-0000-0000-000032590000}"/>
    <cellStyle name="Total 10 37" xfId="11325" xr:uid="{00000000-0005-0000-0000-000033590000}"/>
    <cellStyle name="Total 10 37 2" xfId="23477" xr:uid="{00000000-0005-0000-0000-000034590000}"/>
    <cellStyle name="Total 10 38" xfId="11326" xr:uid="{00000000-0005-0000-0000-000035590000}"/>
    <cellStyle name="Total 10 38 2" xfId="23478" xr:uid="{00000000-0005-0000-0000-000036590000}"/>
    <cellStyle name="Total 10 39" xfId="11327" xr:uid="{00000000-0005-0000-0000-000037590000}"/>
    <cellStyle name="Total 10 39 2" xfId="23479" xr:uid="{00000000-0005-0000-0000-000038590000}"/>
    <cellStyle name="Total 10 4" xfId="5583" xr:uid="{00000000-0005-0000-0000-000039590000}"/>
    <cellStyle name="Total 10 4 2" xfId="11328" xr:uid="{00000000-0005-0000-0000-00003A590000}"/>
    <cellStyle name="Total 10 4 2 2" xfId="23480" xr:uid="{00000000-0005-0000-0000-00003B590000}"/>
    <cellStyle name="Total 10 40" xfId="11329" xr:uid="{00000000-0005-0000-0000-00003C590000}"/>
    <cellStyle name="Total 10 40 2" xfId="23481" xr:uid="{00000000-0005-0000-0000-00003D590000}"/>
    <cellStyle name="Total 10 41" xfId="11330" xr:uid="{00000000-0005-0000-0000-00003E590000}"/>
    <cellStyle name="Total 10 41 2" xfId="23482" xr:uid="{00000000-0005-0000-0000-00003F590000}"/>
    <cellStyle name="Total 10 42" xfId="11331" xr:uid="{00000000-0005-0000-0000-000040590000}"/>
    <cellStyle name="Total 10 42 2" xfId="23483" xr:uid="{00000000-0005-0000-0000-000041590000}"/>
    <cellStyle name="Total 10 43" xfId="11332" xr:uid="{00000000-0005-0000-0000-000042590000}"/>
    <cellStyle name="Total 10 43 2" xfId="23484" xr:uid="{00000000-0005-0000-0000-000043590000}"/>
    <cellStyle name="Total 10 44" xfId="11333" xr:uid="{00000000-0005-0000-0000-000044590000}"/>
    <cellStyle name="Total 10 44 2" xfId="23485" xr:uid="{00000000-0005-0000-0000-000045590000}"/>
    <cellStyle name="Total 10 45" xfId="11334" xr:uid="{00000000-0005-0000-0000-000046590000}"/>
    <cellStyle name="Total 10 45 2" xfId="23486" xr:uid="{00000000-0005-0000-0000-000047590000}"/>
    <cellStyle name="Total 10 46" xfId="11335" xr:uid="{00000000-0005-0000-0000-000048590000}"/>
    <cellStyle name="Total 10 46 2" xfId="23487" xr:uid="{00000000-0005-0000-0000-000049590000}"/>
    <cellStyle name="Total 10 47" xfId="11336" xr:uid="{00000000-0005-0000-0000-00004A590000}"/>
    <cellStyle name="Total 10 47 2" xfId="23488" xr:uid="{00000000-0005-0000-0000-00004B590000}"/>
    <cellStyle name="Total 10 48" xfId="11337" xr:uid="{00000000-0005-0000-0000-00004C590000}"/>
    <cellStyle name="Total 10 48 2" xfId="23489" xr:uid="{00000000-0005-0000-0000-00004D590000}"/>
    <cellStyle name="Total 10 49" xfId="11338" xr:uid="{00000000-0005-0000-0000-00004E590000}"/>
    <cellStyle name="Total 10 49 2" xfId="23490" xr:uid="{00000000-0005-0000-0000-00004F590000}"/>
    <cellStyle name="Total 10 5" xfId="5584" xr:uid="{00000000-0005-0000-0000-000050590000}"/>
    <cellStyle name="Total 10 5 2" xfId="11339" xr:uid="{00000000-0005-0000-0000-000051590000}"/>
    <cellStyle name="Total 10 5 2 2" xfId="23491" xr:uid="{00000000-0005-0000-0000-000052590000}"/>
    <cellStyle name="Total 10 50" xfId="11340" xr:uid="{00000000-0005-0000-0000-000053590000}"/>
    <cellStyle name="Total 10 50 2" xfId="23492" xr:uid="{00000000-0005-0000-0000-000054590000}"/>
    <cellStyle name="Total 10 51" xfId="11341" xr:uid="{00000000-0005-0000-0000-000055590000}"/>
    <cellStyle name="Total 10 51 2" xfId="23493" xr:uid="{00000000-0005-0000-0000-000056590000}"/>
    <cellStyle name="Total 10 52" xfId="11342" xr:uid="{00000000-0005-0000-0000-000057590000}"/>
    <cellStyle name="Total 10 52 2" xfId="23494" xr:uid="{00000000-0005-0000-0000-000058590000}"/>
    <cellStyle name="Total 10 53" xfId="11343" xr:uid="{00000000-0005-0000-0000-000059590000}"/>
    <cellStyle name="Total 10 53 2" xfId="23495" xr:uid="{00000000-0005-0000-0000-00005A590000}"/>
    <cellStyle name="Total 10 54" xfId="11344" xr:uid="{00000000-0005-0000-0000-00005B590000}"/>
    <cellStyle name="Total 10 54 2" xfId="23496" xr:uid="{00000000-0005-0000-0000-00005C590000}"/>
    <cellStyle name="Total 10 55" xfId="11345" xr:uid="{00000000-0005-0000-0000-00005D590000}"/>
    <cellStyle name="Total 10 55 2" xfId="23497" xr:uid="{00000000-0005-0000-0000-00005E590000}"/>
    <cellStyle name="Total 10 56" xfId="11346" xr:uid="{00000000-0005-0000-0000-00005F590000}"/>
    <cellStyle name="Total 10 56 2" xfId="23498" xr:uid="{00000000-0005-0000-0000-000060590000}"/>
    <cellStyle name="Total 10 57" xfId="11347" xr:uid="{00000000-0005-0000-0000-000061590000}"/>
    <cellStyle name="Total 10 57 2" xfId="23499" xr:uid="{00000000-0005-0000-0000-000062590000}"/>
    <cellStyle name="Total 10 58" xfId="11348" xr:uid="{00000000-0005-0000-0000-000063590000}"/>
    <cellStyle name="Total 10 58 2" xfId="23500" xr:uid="{00000000-0005-0000-0000-000064590000}"/>
    <cellStyle name="Total 10 59" xfId="11349" xr:uid="{00000000-0005-0000-0000-000065590000}"/>
    <cellStyle name="Total 10 59 2" xfId="23501" xr:uid="{00000000-0005-0000-0000-000066590000}"/>
    <cellStyle name="Total 10 6" xfId="11350" xr:uid="{00000000-0005-0000-0000-000067590000}"/>
    <cellStyle name="Total 10 6 2" xfId="14468" xr:uid="{00000000-0005-0000-0000-000068590000}"/>
    <cellStyle name="Total 10 6 3" xfId="23502" xr:uid="{00000000-0005-0000-0000-000069590000}"/>
    <cellStyle name="Total 10 60" xfId="11351" xr:uid="{00000000-0005-0000-0000-00006A590000}"/>
    <cellStyle name="Total 10 60 2" xfId="23503" xr:uid="{00000000-0005-0000-0000-00006B590000}"/>
    <cellStyle name="Total 10 61" xfId="11352" xr:uid="{00000000-0005-0000-0000-00006C590000}"/>
    <cellStyle name="Total 10 61 2" xfId="23504" xr:uid="{00000000-0005-0000-0000-00006D590000}"/>
    <cellStyle name="Total 10 62" xfId="11353" xr:uid="{00000000-0005-0000-0000-00006E590000}"/>
    <cellStyle name="Total 10 62 2" xfId="23505" xr:uid="{00000000-0005-0000-0000-00006F590000}"/>
    <cellStyle name="Total 10 63" xfId="11354" xr:uid="{00000000-0005-0000-0000-000070590000}"/>
    <cellStyle name="Total 10 63 2" xfId="23506" xr:uid="{00000000-0005-0000-0000-000071590000}"/>
    <cellStyle name="Total 10 64" xfId="11355" xr:uid="{00000000-0005-0000-0000-000072590000}"/>
    <cellStyle name="Total 10 64 2" xfId="23507" xr:uid="{00000000-0005-0000-0000-000073590000}"/>
    <cellStyle name="Total 10 65" xfId="11356" xr:uid="{00000000-0005-0000-0000-000074590000}"/>
    <cellStyle name="Total 10 65 2" xfId="23508" xr:uid="{00000000-0005-0000-0000-000075590000}"/>
    <cellStyle name="Total 10 66" xfId="11357" xr:uid="{00000000-0005-0000-0000-000076590000}"/>
    <cellStyle name="Total 10 66 2" xfId="23509" xr:uid="{00000000-0005-0000-0000-000077590000}"/>
    <cellStyle name="Total 10 67" xfId="6192" xr:uid="{00000000-0005-0000-0000-000078590000}"/>
    <cellStyle name="Total 10 67 2" xfId="18923" xr:uid="{00000000-0005-0000-0000-000079590000}"/>
    <cellStyle name="Total 10 68" xfId="13238" xr:uid="{00000000-0005-0000-0000-00007A590000}"/>
    <cellStyle name="Total 10 69" xfId="13774" xr:uid="{00000000-0005-0000-0000-00007B590000}"/>
    <cellStyle name="Total 10 7" xfId="11358" xr:uid="{00000000-0005-0000-0000-00007C590000}"/>
    <cellStyle name="Total 10 7 2" xfId="18206" xr:uid="{00000000-0005-0000-0000-00007D590000}"/>
    <cellStyle name="Total 10 7 3" xfId="14375" xr:uid="{00000000-0005-0000-0000-00007E590000}"/>
    <cellStyle name="Total 10 7 4" xfId="23510" xr:uid="{00000000-0005-0000-0000-00007F590000}"/>
    <cellStyle name="Total 10 7 5" xfId="24774" xr:uid="{00000000-0005-0000-0000-000080590000}"/>
    <cellStyle name="Total 10 7 6" xfId="25231" xr:uid="{00000000-0005-0000-0000-000081590000}"/>
    <cellStyle name="Total 10 70" xfId="14467" xr:uid="{00000000-0005-0000-0000-000082590000}"/>
    <cellStyle name="Total 10 8" xfId="11359" xr:uid="{00000000-0005-0000-0000-000083590000}"/>
    <cellStyle name="Total 10 8 2" xfId="23511" xr:uid="{00000000-0005-0000-0000-000084590000}"/>
    <cellStyle name="Total 10 9" xfId="11360" xr:uid="{00000000-0005-0000-0000-000085590000}"/>
    <cellStyle name="Total 10 9 2" xfId="23512" xr:uid="{00000000-0005-0000-0000-000086590000}"/>
    <cellStyle name="Total 11" xfId="5585" xr:uid="{00000000-0005-0000-0000-000087590000}"/>
    <cellStyle name="Total 11 10" xfId="11361" xr:uid="{00000000-0005-0000-0000-000088590000}"/>
    <cellStyle name="Total 11 10 2" xfId="23513" xr:uid="{00000000-0005-0000-0000-000089590000}"/>
    <cellStyle name="Total 11 11" xfId="11362" xr:uid="{00000000-0005-0000-0000-00008A590000}"/>
    <cellStyle name="Total 11 11 2" xfId="23514" xr:uid="{00000000-0005-0000-0000-00008B590000}"/>
    <cellStyle name="Total 11 12" xfId="11363" xr:uid="{00000000-0005-0000-0000-00008C590000}"/>
    <cellStyle name="Total 11 12 2" xfId="23515" xr:uid="{00000000-0005-0000-0000-00008D590000}"/>
    <cellStyle name="Total 11 13" xfId="11364" xr:uid="{00000000-0005-0000-0000-00008E590000}"/>
    <cellStyle name="Total 11 13 2" xfId="23516" xr:uid="{00000000-0005-0000-0000-00008F590000}"/>
    <cellStyle name="Total 11 14" xfId="11365" xr:uid="{00000000-0005-0000-0000-000090590000}"/>
    <cellStyle name="Total 11 14 2" xfId="23517" xr:uid="{00000000-0005-0000-0000-000091590000}"/>
    <cellStyle name="Total 11 15" xfId="11366" xr:uid="{00000000-0005-0000-0000-000092590000}"/>
    <cellStyle name="Total 11 15 2" xfId="23518" xr:uid="{00000000-0005-0000-0000-000093590000}"/>
    <cellStyle name="Total 11 16" xfId="11367" xr:uid="{00000000-0005-0000-0000-000094590000}"/>
    <cellStyle name="Total 11 16 2" xfId="23519" xr:uid="{00000000-0005-0000-0000-000095590000}"/>
    <cellStyle name="Total 11 17" xfId="11368" xr:uid="{00000000-0005-0000-0000-000096590000}"/>
    <cellStyle name="Total 11 17 2" xfId="23520" xr:uid="{00000000-0005-0000-0000-000097590000}"/>
    <cellStyle name="Total 11 18" xfId="11369" xr:uid="{00000000-0005-0000-0000-000098590000}"/>
    <cellStyle name="Total 11 18 2" xfId="23521" xr:uid="{00000000-0005-0000-0000-000099590000}"/>
    <cellStyle name="Total 11 19" xfId="11370" xr:uid="{00000000-0005-0000-0000-00009A590000}"/>
    <cellStyle name="Total 11 19 2" xfId="23522" xr:uid="{00000000-0005-0000-0000-00009B590000}"/>
    <cellStyle name="Total 11 2" xfId="5586" xr:uid="{00000000-0005-0000-0000-00009C590000}"/>
    <cellStyle name="Total 11 2 2" xfId="11371" xr:uid="{00000000-0005-0000-0000-00009D590000}"/>
    <cellStyle name="Total 11 2 2 2" xfId="23523" xr:uid="{00000000-0005-0000-0000-00009E590000}"/>
    <cellStyle name="Total 11 2 3" xfId="13241" xr:uid="{00000000-0005-0000-0000-00009F590000}"/>
    <cellStyle name="Total 11 20" xfId="11372" xr:uid="{00000000-0005-0000-0000-0000A0590000}"/>
    <cellStyle name="Total 11 20 2" xfId="23524" xr:uid="{00000000-0005-0000-0000-0000A1590000}"/>
    <cellStyle name="Total 11 21" xfId="11373" xr:uid="{00000000-0005-0000-0000-0000A2590000}"/>
    <cellStyle name="Total 11 21 2" xfId="23525" xr:uid="{00000000-0005-0000-0000-0000A3590000}"/>
    <cellStyle name="Total 11 22" xfId="11374" xr:uid="{00000000-0005-0000-0000-0000A4590000}"/>
    <cellStyle name="Total 11 22 2" xfId="23526" xr:uid="{00000000-0005-0000-0000-0000A5590000}"/>
    <cellStyle name="Total 11 23" xfId="11375" xr:uid="{00000000-0005-0000-0000-0000A6590000}"/>
    <cellStyle name="Total 11 23 2" xfId="23527" xr:uid="{00000000-0005-0000-0000-0000A7590000}"/>
    <cellStyle name="Total 11 24" xfId="11376" xr:uid="{00000000-0005-0000-0000-0000A8590000}"/>
    <cellStyle name="Total 11 24 2" xfId="23528" xr:uid="{00000000-0005-0000-0000-0000A9590000}"/>
    <cellStyle name="Total 11 25" xfId="11377" xr:uid="{00000000-0005-0000-0000-0000AA590000}"/>
    <cellStyle name="Total 11 25 2" xfId="23529" xr:uid="{00000000-0005-0000-0000-0000AB590000}"/>
    <cellStyle name="Total 11 26" xfId="11378" xr:uid="{00000000-0005-0000-0000-0000AC590000}"/>
    <cellStyle name="Total 11 26 2" xfId="23530" xr:uid="{00000000-0005-0000-0000-0000AD590000}"/>
    <cellStyle name="Total 11 27" xfId="11379" xr:uid="{00000000-0005-0000-0000-0000AE590000}"/>
    <cellStyle name="Total 11 27 2" xfId="23531" xr:uid="{00000000-0005-0000-0000-0000AF590000}"/>
    <cellStyle name="Total 11 28" xfId="11380" xr:uid="{00000000-0005-0000-0000-0000B0590000}"/>
    <cellStyle name="Total 11 28 2" xfId="23532" xr:uid="{00000000-0005-0000-0000-0000B1590000}"/>
    <cellStyle name="Total 11 29" xfId="11381" xr:uid="{00000000-0005-0000-0000-0000B2590000}"/>
    <cellStyle name="Total 11 29 2" xfId="23533" xr:uid="{00000000-0005-0000-0000-0000B3590000}"/>
    <cellStyle name="Total 11 3" xfId="5587" xr:uid="{00000000-0005-0000-0000-0000B4590000}"/>
    <cellStyle name="Total 11 3 2" xfId="11382" xr:uid="{00000000-0005-0000-0000-0000B5590000}"/>
    <cellStyle name="Total 11 3 2 2" xfId="23534" xr:uid="{00000000-0005-0000-0000-0000B6590000}"/>
    <cellStyle name="Total 11 30" xfId="11383" xr:uid="{00000000-0005-0000-0000-0000B7590000}"/>
    <cellStyle name="Total 11 30 2" xfId="23535" xr:uid="{00000000-0005-0000-0000-0000B8590000}"/>
    <cellStyle name="Total 11 31" xfId="11384" xr:uid="{00000000-0005-0000-0000-0000B9590000}"/>
    <cellStyle name="Total 11 31 2" xfId="23536" xr:uid="{00000000-0005-0000-0000-0000BA590000}"/>
    <cellStyle name="Total 11 32" xfId="11385" xr:uid="{00000000-0005-0000-0000-0000BB590000}"/>
    <cellStyle name="Total 11 32 2" xfId="23537" xr:uid="{00000000-0005-0000-0000-0000BC590000}"/>
    <cellStyle name="Total 11 33" xfId="11386" xr:uid="{00000000-0005-0000-0000-0000BD590000}"/>
    <cellStyle name="Total 11 33 2" xfId="23538" xr:uid="{00000000-0005-0000-0000-0000BE590000}"/>
    <cellStyle name="Total 11 34" xfId="11387" xr:uid="{00000000-0005-0000-0000-0000BF590000}"/>
    <cellStyle name="Total 11 34 2" xfId="23539" xr:uid="{00000000-0005-0000-0000-0000C0590000}"/>
    <cellStyle name="Total 11 35" xfId="11388" xr:uid="{00000000-0005-0000-0000-0000C1590000}"/>
    <cellStyle name="Total 11 35 2" xfId="23540" xr:uid="{00000000-0005-0000-0000-0000C2590000}"/>
    <cellStyle name="Total 11 36" xfId="11389" xr:uid="{00000000-0005-0000-0000-0000C3590000}"/>
    <cellStyle name="Total 11 36 2" xfId="23541" xr:uid="{00000000-0005-0000-0000-0000C4590000}"/>
    <cellStyle name="Total 11 37" xfId="11390" xr:uid="{00000000-0005-0000-0000-0000C5590000}"/>
    <cellStyle name="Total 11 37 2" xfId="23542" xr:uid="{00000000-0005-0000-0000-0000C6590000}"/>
    <cellStyle name="Total 11 38" xfId="11391" xr:uid="{00000000-0005-0000-0000-0000C7590000}"/>
    <cellStyle name="Total 11 38 2" xfId="23543" xr:uid="{00000000-0005-0000-0000-0000C8590000}"/>
    <cellStyle name="Total 11 39" xfId="11392" xr:uid="{00000000-0005-0000-0000-0000C9590000}"/>
    <cellStyle name="Total 11 39 2" xfId="23544" xr:uid="{00000000-0005-0000-0000-0000CA590000}"/>
    <cellStyle name="Total 11 4" xfId="5588" xr:uid="{00000000-0005-0000-0000-0000CB590000}"/>
    <cellStyle name="Total 11 4 2" xfId="11393" xr:uid="{00000000-0005-0000-0000-0000CC590000}"/>
    <cellStyle name="Total 11 4 2 2" xfId="23545" xr:uid="{00000000-0005-0000-0000-0000CD590000}"/>
    <cellStyle name="Total 11 40" xfId="11394" xr:uid="{00000000-0005-0000-0000-0000CE590000}"/>
    <cellStyle name="Total 11 40 2" xfId="23546" xr:uid="{00000000-0005-0000-0000-0000CF590000}"/>
    <cellStyle name="Total 11 41" xfId="11395" xr:uid="{00000000-0005-0000-0000-0000D0590000}"/>
    <cellStyle name="Total 11 41 2" xfId="23547" xr:uid="{00000000-0005-0000-0000-0000D1590000}"/>
    <cellStyle name="Total 11 42" xfId="11396" xr:uid="{00000000-0005-0000-0000-0000D2590000}"/>
    <cellStyle name="Total 11 42 2" xfId="23548" xr:uid="{00000000-0005-0000-0000-0000D3590000}"/>
    <cellStyle name="Total 11 43" xfId="11397" xr:uid="{00000000-0005-0000-0000-0000D4590000}"/>
    <cellStyle name="Total 11 43 2" xfId="23549" xr:uid="{00000000-0005-0000-0000-0000D5590000}"/>
    <cellStyle name="Total 11 44" xfId="11398" xr:uid="{00000000-0005-0000-0000-0000D6590000}"/>
    <cellStyle name="Total 11 44 2" xfId="23550" xr:uid="{00000000-0005-0000-0000-0000D7590000}"/>
    <cellStyle name="Total 11 45" xfId="11399" xr:uid="{00000000-0005-0000-0000-0000D8590000}"/>
    <cellStyle name="Total 11 45 2" xfId="23551" xr:uid="{00000000-0005-0000-0000-0000D9590000}"/>
    <cellStyle name="Total 11 46" xfId="11400" xr:uid="{00000000-0005-0000-0000-0000DA590000}"/>
    <cellStyle name="Total 11 46 2" xfId="23552" xr:uid="{00000000-0005-0000-0000-0000DB590000}"/>
    <cellStyle name="Total 11 47" xfId="11401" xr:uid="{00000000-0005-0000-0000-0000DC590000}"/>
    <cellStyle name="Total 11 47 2" xfId="23553" xr:uid="{00000000-0005-0000-0000-0000DD590000}"/>
    <cellStyle name="Total 11 48" xfId="11402" xr:uid="{00000000-0005-0000-0000-0000DE590000}"/>
    <cellStyle name="Total 11 48 2" xfId="23554" xr:uid="{00000000-0005-0000-0000-0000DF590000}"/>
    <cellStyle name="Total 11 49" xfId="11403" xr:uid="{00000000-0005-0000-0000-0000E0590000}"/>
    <cellStyle name="Total 11 49 2" xfId="23555" xr:uid="{00000000-0005-0000-0000-0000E1590000}"/>
    <cellStyle name="Total 11 5" xfId="5589" xr:uid="{00000000-0005-0000-0000-0000E2590000}"/>
    <cellStyle name="Total 11 5 2" xfId="11404" xr:uid="{00000000-0005-0000-0000-0000E3590000}"/>
    <cellStyle name="Total 11 5 2 2" xfId="23556" xr:uid="{00000000-0005-0000-0000-0000E4590000}"/>
    <cellStyle name="Total 11 50" xfId="11405" xr:uid="{00000000-0005-0000-0000-0000E5590000}"/>
    <cellStyle name="Total 11 50 2" xfId="23557" xr:uid="{00000000-0005-0000-0000-0000E6590000}"/>
    <cellStyle name="Total 11 51" xfId="11406" xr:uid="{00000000-0005-0000-0000-0000E7590000}"/>
    <cellStyle name="Total 11 51 2" xfId="23558" xr:uid="{00000000-0005-0000-0000-0000E8590000}"/>
    <cellStyle name="Total 11 52" xfId="11407" xr:uid="{00000000-0005-0000-0000-0000E9590000}"/>
    <cellStyle name="Total 11 52 2" xfId="23559" xr:uid="{00000000-0005-0000-0000-0000EA590000}"/>
    <cellStyle name="Total 11 53" xfId="11408" xr:uid="{00000000-0005-0000-0000-0000EB590000}"/>
    <cellStyle name="Total 11 53 2" xfId="23560" xr:uid="{00000000-0005-0000-0000-0000EC590000}"/>
    <cellStyle name="Total 11 54" xfId="11409" xr:uid="{00000000-0005-0000-0000-0000ED590000}"/>
    <cellStyle name="Total 11 54 2" xfId="23561" xr:uid="{00000000-0005-0000-0000-0000EE590000}"/>
    <cellStyle name="Total 11 55" xfId="11410" xr:uid="{00000000-0005-0000-0000-0000EF590000}"/>
    <cellStyle name="Total 11 55 2" xfId="23562" xr:uid="{00000000-0005-0000-0000-0000F0590000}"/>
    <cellStyle name="Total 11 56" xfId="11411" xr:uid="{00000000-0005-0000-0000-0000F1590000}"/>
    <cellStyle name="Total 11 56 2" xfId="23563" xr:uid="{00000000-0005-0000-0000-0000F2590000}"/>
    <cellStyle name="Total 11 57" xfId="11412" xr:uid="{00000000-0005-0000-0000-0000F3590000}"/>
    <cellStyle name="Total 11 57 2" xfId="23564" xr:uid="{00000000-0005-0000-0000-0000F4590000}"/>
    <cellStyle name="Total 11 58" xfId="11413" xr:uid="{00000000-0005-0000-0000-0000F5590000}"/>
    <cellStyle name="Total 11 58 2" xfId="23565" xr:uid="{00000000-0005-0000-0000-0000F6590000}"/>
    <cellStyle name="Total 11 59" xfId="11414" xr:uid="{00000000-0005-0000-0000-0000F7590000}"/>
    <cellStyle name="Total 11 59 2" xfId="23566" xr:uid="{00000000-0005-0000-0000-0000F8590000}"/>
    <cellStyle name="Total 11 6" xfId="11415" xr:uid="{00000000-0005-0000-0000-0000F9590000}"/>
    <cellStyle name="Total 11 6 2" xfId="14470" xr:uid="{00000000-0005-0000-0000-0000FA590000}"/>
    <cellStyle name="Total 11 6 3" xfId="23567" xr:uid="{00000000-0005-0000-0000-0000FB590000}"/>
    <cellStyle name="Total 11 60" xfId="11416" xr:uid="{00000000-0005-0000-0000-0000FC590000}"/>
    <cellStyle name="Total 11 60 2" xfId="23568" xr:uid="{00000000-0005-0000-0000-0000FD590000}"/>
    <cellStyle name="Total 11 61" xfId="11417" xr:uid="{00000000-0005-0000-0000-0000FE590000}"/>
    <cellStyle name="Total 11 61 2" xfId="23569" xr:uid="{00000000-0005-0000-0000-0000FF590000}"/>
    <cellStyle name="Total 11 62" xfId="11418" xr:uid="{00000000-0005-0000-0000-0000005A0000}"/>
    <cellStyle name="Total 11 62 2" xfId="23570" xr:uid="{00000000-0005-0000-0000-0000015A0000}"/>
    <cellStyle name="Total 11 63" xfId="11419" xr:uid="{00000000-0005-0000-0000-0000025A0000}"/>
    <cellStyle name="Total 11 63 2" xfId="23571" xr:uid="{00000000-0005-0000-0000-0000035A0000}"/>
    <cellStyle name="Total 11 64" xfId="11420" xr:uid="{00000000-0005-0000-0000-0000045A0000}"/>
    <cellStyle name="Total 11 64 2" xfId="23572" xr:uid="{00000000-0005-0000-0000-0000055A0000}"/>
    <cellStyle name="Total 11 65" xfId="11421" xr:uid="{00000000-0005-0000-0000-0000065A0000}"/>
    <cellStyle name="Total 11 65 2" xfId="23573" xr:uid="{00000000-0005-0000-0000-0000075A0000}"/>
    <cellStyle name="Total 11 66" xfId="11422" xr:uid="{00000000-0005-0000-0000-0000085A0000}"/>
    <cellStyle name="Total 11 66 2" xfId="23574" xr:uid="{00000000-0005-0000-0000-0000095A0000}"/>
    <cellStyle name="Total 11 67" xfId="6193" xr:uid="{00000000-0005-0000-0000-00000A5A0000}"/>
    <cellStyle name="Total 11 67 2" xfId="18924" xr:uid="{00000000-0005-0000-0000-00000B5A0000}"/>
    <cellStyle name="Total 11 68" xfId="13240" xr:uid="{00000000-0005-0000-0000-00000C5A0000}"/>
    <cellStyle name="Total 11 69" xfId="13775" xr:uid="{00000000-0005-0000-0000-00000D5A0000}"/>
    <cellStyle name="Total 11 7" xfId="11423" xr:uid="{00000000-0005-0000-0000-00000E5A0000}"/>
    <cellStyle name="Total 11 7 2" xfId="18207" xr:uid="{00000000-0005-0000-0000-00000F5A0000}"/>
    <cellStyle name="Total 11 7 3" xfId="18785" xr:uid="{00000000-0005-0000-0000-0000105A0000}"/>
    <cellStyle name="Total 11 7 4" xfId="23575" xr:uid="{00000000-0005-0000-0000-0000115A0000}"/>
    <cellStyle name="Total 11 7 5" xfId="24773" xr:uid="{00000000-0005-0000-0000-0000125A0000}"/>
    <cellStyle name="Total 11 7 6" xfId="25244" xr:uid="{00000000-0005-0000-0000-0000135A0000}"/>
    <cellStyle name="Total 11 70" xfId="14469" xr:uid="{00000000-0005-0000-0000-0000145A0000}"/>
    <cellStyle name="Total 11 8" xfId="11424" xr:uid="{00000000-0005-0000-0000-0000155A0000}"/>
    <cellStyle name="Total 11 8 2" xfId="23576" xr:uid="{00000000-0005-0000-0000-0000165A0000}"/>
    <cellStyle name="Total 11 9" xfId="11425" xr:uid="{00000000-0005-0000-0000-0000175A0000}"/>
    <cellStyle name="Total 11 9 2" xfId="23577" xr:uid="{00000000-0005-0000-0000-0000185A0000}"/>
    <cellStyle name="Total 12" xfId="5590" xr:uid="{00000000-0005-0000-0000-0000195A0000}"/>
    <cellStyle name="Total 12 10" xfId="11426" xr:uid="{00000000-0005-0000-0000-00001A5A0000}"/>
    <cellStyle name="Total 12 10 2" xfId="23578" xr:uid="{00000000-0005-0000-0000-00001B5A0000}"/>
    <cellStyle name="Total 12 11" xfId="11427" xr:uid="{00000000-0005-0000-0000-00001C5A0000}"/>
    <cellStyle name="Total 12 11 2" xfId="23579" xr:uid="{00000000-0005-0000-0000-00001D5A0000}"/>
    <cellStyle name="Total 12 12" xfId="11428" xr:uid="{00000000-0005-0000-0000-00001E5A0000}"/>
    <cellStyle name="Total 12 12 2" xfId="23580" xr:uid="{00000000-0005-0000-0000-00001F5A0000}"/>
    <cellStyle name="Total 12 13" xfId="11429" xr:uid="{00000000-0005-0000-0000-0000205A0000}"/>
    <cellStyle name="Total 12 13 2" xfId="23581" xr:uid="{00000000-0005-0000-0000-0000215A0000}"/>
    <cellStyle name="Total 12 14" xfId="11430" xr:uid="{00000000-0005-0000-0000-0000225A0000}"/>
    <cellStyle name="Total 12 14 2" xfId="23582" xr:uid="{00000000-0005-0000-0000-0000235A0000}"/>
    <cellStyle name="Total 12 15" xfId="11431" xr:uid="{00000000-0005-0000-0000-0000245A0000}"/>
    <cellStyle name="Total 12 15 2" xfId="23583" xr:uid="{00000000-0005-0000-0000-0000255A0000}"/>
    <cellStyle name="Total 12 16" xfId="11432" xr:uid="{00000000-0005-0000-0000-0000265A0000}"/>
    <cellStyle name="Total 12 16 2" xfId="23584" xr:uid="{00000000-0005-0000-0000-0000275A0000}"/>
    <cellStyle name="Total 12 17" xfId="11433" xr:uid="{00000000-0005-0000-0000-0000285A0000}"/>
    <cellStyle name="Total 12 17 2" xfId="23585" xr:uid="{00000000-0005-0000-0000-0000295A0000}"/>
    <cellStyle name="Total 12 18" xfId="11434" xr:uid="{00000000-0005-0000-0000-00002A5A0000}"/>
    <cellStyle name="Total 12 18 2" xfId="23586" xr:uid="{00000000-0005-0000-0000-00002B5A0000}"/>
    <cellStyle name="Total 12 19" xfId="11435" xr:uid="{00000000-0005-0000-0000-00002C5A0000}"/>
    <cellStyle name="Total 12 19 2" xfId="23587" xr:uid="{00000000-0005-0000-0000-00002D5A0000}"/>
    <cellStyle name="Total 12 2" xfId="5591" xr:uid="{00000000-0005-0000-0000-00002E5A0000}"/>
    <cellStyle name="Total 12 2 2" xfId="11436" xr:uid="{00000000-0005-0000-0000-00002F5A0000}"/>
    <cellStyle name="Total 12 2 2 2" xfId="23588" xr:uid="{00000000-0005-0000-0000-0000305A0000}"/>
    <cellStyle name="Total 12 2 3" xfId="13243" xr:uid="{00000000-0005-0000-0000-0000315A0000}"/>
    <cellStyle name="Total 12 20" xfId="11437" xr:uid="{00000000-0005-0000-0000-0000325A0000}"/>
    <cellStyle name="Total 12 20 2" xfId="23589" xr:uid="{00000000-0005-0000-0000-0000335A0000}"/>
    <cellStyle name="Total 12 21" xfId="11438" xr:uid="{00000000-0005-0000-0000-0000345A0000}"/>
    <cellStyle name="Total 12 21 2" xfId="23590" xr:uid="{00000000-0005-0000-0000-0000355A0000}"/>
    <cellStyle name="Total 12 22" xfId="11439" xr:uid="{00000000-0005-0000-0000-0000365A0000}"/>
    <cellStyle name="Total 12 22 2" xfId="23591" xr:uid="{00000000-0005-0000-0000-0000375A0000}"/>
    <cellStyle name="Total 12 23" xfId="11440" xr:uid="{00000000-0005-0000-0000-0000385A0000}"/>
    <cellStyle name="Total 12 23 2" xfId="23592" xr:uid="{00000000-0005-0000-0000-0000395A0000}"/>
    <cellStyle name="Total 12 24" xfId="11441" xr:uid="{00000000-0005-0000-0000-00003A5A0000}"/>
    <cellStyle name="Total 12 24 2" xfId="23593" xr:uid="{00000000-0005-0000-0000-00003B5A0000}"/>
    <cellStyle name="Total 12 25" xfId="11442" xr:uid="{00000000-0005-0000-0000-00003C5A0000}"/>
    <cellStyle name="Total 12 25 2" xfId="23594" xr:uid="{00000000-0005-0000-0000-00003D5A0000}"/>
    <cellStyle name="Total 12 26" xfId="11443" xr:uid="{00000000-0005-0000-0000-00003E5A0000}"/>
    <cellStyle name="Total 12 26 2" xfId="23595" xr:uid="{00000000-0005-0000-0000-00003F5A0000}"/>
    <cellStyle name="Total 12 27" xfId="11444" xr:uid="{00000000-0005-0000-0000-0000405A0000}"/>
    <cellStyle name="Total 12 27 2" xfId="23596" xr:uid="{00000000-0005-0000-0000-0000415A0000}"/>
    <cellStyle name="Total 12 28" xfId="11445" xr:uid="{00000000-0005-0000-0000-0000425A0000}"/>
    <cellStyle name="Total 12 28 2" xfId="23597" xr:uid="{00000000-0005-0000-0000-0000435A0000}"/>
    <cellStyle name="Total 12 29" xfId="11446" xr:uid="{00000000-0005-0000-0000-0000445A0000}"/>
    <cellStyle name="Total 12 29 2" xfId="23598" xr:uid="{00000000-0005-0000-0000-0000455A0000}"/>
    <cellStyle name="Total 12 3" xfId="5592" xr:uid="{00000000-0005-0000-0000-0000465A0000}"/>
    <cellStyle name="Total 12 3 2" xfId="11447" xr:uid="{00000000-0005-0000-0000-0000475A0000}"/>
    <cellStyle name="Total 12 3 2 2" xfId="23599" xr:uid="{00000000-0005-0000-0000-0000485A0000}"/>
    <cellStyle name="Total 12 30" xfId="11448" xr:uid="{00000000-0005-0000-0000-0000495A0000}"/>
    <cellStyle name="Total 12 30 2" xfId="23600" xr:uid="{00000000-0005-0000-0000-00004A5A0000}"/>
    <cellStyle name="Total 12 31" xfId="11449" xr:uid="{00000000-0005-0000-0000-00004B5A0000}"/>
    <cellStyle name="Total 12 31 2" xfId="23601" xr:uid="{00000000-0005-0000-0000-00004C5A0000}"/>
    <cellStyle name="Total 12 32" xfId="11450" xr:uid="{00000000-0005-0000-0000-00004D5A0000}"/>
    <cellStyle name="Total 12 32 2" xfId="23602" xr:uid="{00000000-0005-0000-0000-00004E5A0000}"/>
    <cellStyle name="Total 12 33" xfId="11451" xr:uid="{00000000-0005-0000-0000-00004F5A0000}"/>
    <cellStyle name="Total 12 33 2" xfId="23603" xr:uid="{00000000-0005-0000-0000-0000505A0000}"/>
    <cellStyle name="Total 12 34" xfId="11452" xr:uid="{00000000-0005-0000-0000-0000515A0000}"/>
    <cellStyle name="Total 12 34 2" xfId="23604" xr:uid="{00000000-0005-0000-0000-0000525A0000}"/>
    <cellStyle name="Total 12 35" xfId="11453" xr:uid="{00000000-0005-0000-0000-0000535A0000}"/>
    <cellStyle name="Total 12 35 2" xfId="23605" xr:uid="{00000000-0005-0000-0000-0000545A0000}"/>
    <cellStyle name="Total 12 36" xfId="11454" xr:uid="{00000000-0005-0000-0000-0000555A0000}"/>
    <cellStyle name="Total 12 36 2" xfId="23606" xr:uid="{00000000-0005-0000-0000-0000565A0000}"/>
    <cellStyle name="Total 12 37" xfId="11455" xr:uid="{00000000-0005-0000-0000-0000575A0000}"/>
    <cellStyle name="Total 12 37 2" xfId="23607" xr:uid="{00000000-0005-0000-0000-0000585A0000}"/>
    <cellStyle name="Total 12 38" xfId="11456" xr:uid="{00000000-0005-0000-0000-0000595A0000}"/>
    <cellStyle name="Total 12 38 2" xfId="23608" xr:uid="{00000000-0005-0000-0000-00005A5A0000}"/>
    <cellStyle name="Total 12 39" xfId="11457" xr:uid="{00000000-0005-0000-0000-00005B5A0000}"/>
    <cellStyle name="Total 12 39 2" xfId="23609" xr:uid="{00000000-0005-0000-0000-00005C5A0000}"/>
    <cellStyle name="Total 12 4" xfId="5593" xr:uid="{00000000-0005-0000-0000-00005D5A0000}"/>
    <cellStyle name="Total 12 4 2" xfId="11458" xr:uid="{00000000-0005-0000-0000-00005E5A0000}"/>
    <cellStyle name="Total 12 4 2 2" xfId="23610" xr:uid="{00000000-0005-0000-0000-00005F5A0000}"/>
    <cellStyle name="Total 12 40" xfId="11459" xr:uid="{00000000-0005-0000-0000-0000605A0000}"/>
    <cellStyle name="Total 12 40 2" xfId="23611" xr:uid="{00000000-0005-0000-0000-0000615A0000}"/>
    <cellStyle name="Total 12 41" xfId="11460" xr:uid="{00000000-0005-0000-0000-0000625A0000}"/>
    <cellStyle name="Total 12 41 2" xfId="23612" xr:uid="{00000000-0005-0000-0000-0000635A0000}"/>
    <cellStyle name="Total 12 42" xfId="11461" xr:uid="{00000000-0005-0000-0000-0000645A0000}"/>
    <cellStyle name="Total 12 42 2" xfId="23613" xr:uid="{00000000-0005-0000-0000-0000655A0000}"/>
    <cellStyle name="Total 12 43" xfId="11462" xr:uid="{00000000-0005-0000-0000-0000665A0000}"/>
    <cellStyle name="Total 12 43 2" xfId="23614" xr:uid="{00000000-0005-0000-0000-0000675A0000}"/>
    <cellStyle name="Total 12 44" xfId="11463" xr:uid="{00000000-0005-0000-0000-0000685A0000}"/>
    <cellStyle name="Total 12 44 2" xfId="23615" xr:uid="{00000000-0005-0000-0000-0000695A0000}"/>
    <cellStyle name="Total 12 45" xfId="11464" xr:uid="{00000000-0005-0000-0000-00006A5A0000}"/>
    <cellStyle name="Total 12 45 2" xfId="23616" xr:uid="{00000000-0005-0000-0000-00006B5A0000}"/>
    <cellStyle name="Total 12 46" xfId="11465" xr:uid="{00000000-0005-0000-0000-00006C5A0000}"/>
    <cellStyle name="Total 12 46 2" xfId="23617" xr:uid="{00000000-0005-0000-0000-00006D5A0000}"/>
    <cellStyle name="Total 12 47" xfId="11466" xr:uid="{00000000-0005-0000-0000-00006E5A0000}"/>
    <cellStyle name="Total 12 47 2" xfId="23618" xr:uid="{00000000-0005-0000-0000-00006F5A0000}"/>
    <cellStyle name="Total 12 48" xfId="11467" xr:uid="{00000000-0005-0000-0000-0000705A0000}"/>
    <cellStyle name="Total 12 48 2" xfId="23619" xr:uid="{00000000-0005-0000-0000-0000715A0000}"/>
    <cellStyle name="Total 12 49" xfId="11468" xr:uid="{00000000-0005-0000-0000-0000725A0000}"/>
    <cellStyle name="Total 12 49 2" xfId="23620" xr:uid="{00000000-0005-0000-0000-0000735A0000}"/>
    <cellStyle name="Total 12 5" xfId="5594" xr:uid="{00000000-0005-0000-0000-0000745A0000}"/>
    <cellStyle name="Total 12 5 2" xfId="11469" xr:uid="{00000000-0005-0000-0000-0000755A0000}"/>
    <cellStyle name="Total 12 5 2 2" xfId="23621" xr:uid="{00000000-0005-0000-0000-0000765A0000}"/>
    <cellStyle name="Total 12 50" xfId="11470" xr:uid="{00000000-0005-0000-0000-0000775A0000}"/>
    <cellStyle name="Total 12 50 2" xfId="23622" xr:uid="{00000000-0005-0000-0000-0000785A0000}"/>
    <cellStyle name="Total 12 51" xfId="11471" xr:uid="{00000000-0005-0000-0000-0000795A0000}"/>
    <cellStyle name="Total 12 51 2" xfId="23623" xr:uid="{00000000-0005-0000-0000-00007A5A0000}"/>
    <cellStyle name="Total 12 52" xfId="11472" xr:uid="{00000000-0005-0000-0000-00007B5A0000}"/>
    <cellStyle name="Total 12 52 2" xfId="23624" xr:uid="{00000000-0005-0000-0000-00007C5A0000}"/>
    <cellStyle name="Total 12 53" xfId="11473" xr:uid="{00000000-0005-0000-0000-00007D5A0000}"/>
    <cellStyle name="Total 12 53 2" xfId="23625" xr:uid="{00000000-0005-0000-0000-00007E5A0000}"/>
    <cellStyle name="Total 12 54" xfId="11474" xr:uid="{00000000-0005-0000-0000-00007F5A0000}"/>
    <cellStyle name="Total 12 54 2" xfId="23626" xr:uid="{00000000-0005-0000-0000-0000805A0000}"/>
    <cellStyle name="Total 12 55" xfId="11475" xr:uid="{00000000-0005-0000-0000-0000815A0000}"/>
    <cellStyle name="Total 12 55 2" xfId="23627" xr:uid="{00000000-0005-0000-0000-0000825A0000}"/>
    <cellStyle name="Total 12 56" xfId="11476" xr:uid="{00000000-0005-0000-0000-0000835A0000}"/>
    <cellStyle name="Total 12 56 2" xfId="23628" xr:uid="{00000000-0005-0000-0000-0000845A0000}"/>
    <cellStyle name="Total 12 57" xfId="11477" xr:uid="{00000000-0005-0000-0000-0000855A0000}"/>
    <cellStyle name="Total 12 57 2" xfId="23629" xr:uid="{00000000-0005-0000-0000-0000865A0000}"/>
    <cellStyle name="Total 12 58" xfId="11478" xr:uid="{00000000-0005-0000-0000-0000875A0000}"/>
    <cellStyle name="Total 12 58 2" xfId="23630" xr:uid="{00000000-0005-0000-0000-0000885A0000}"/>
    <cellStyle name="Total 12 59" xfId="11479" xr:uid="{00000000-0005-0000-0000-0000895A0000}"/>
    <cellStyle name="Total 12 59 2" xfId="23631" xr:uid="{00000000-0005-0000-0000-00008A5A0000}"/>
    <cellStyle name="Total 12 6" xfId="11480" xr:uid="{00000000-0005-0000-0000-00008B5A0000}"/>
    <cellStyle name="Total 12 6 2" xfId="14472" xr:uid="{00000000-0005-0000-0000-00008C5A0000}"/>
    <cellStyle name="Total 12 6 3" xfId="23632" xr:uid="{00000000-0005-0000-0000-00008D5A0000}"/>
    <cellStyle name="Total 12 60" xfId="11481" xr:uid="{00000000-0005-0000-0000-00008E5A0000}"/>
    <cellStyle name="Total 12 60 2" xfId="23633" xr:uid="{00000000-0005-0000-0000-00008F5A0000}"/>
    <cellStyle name="Total 12 61" xfId="11482" xr:uid="{00000000-0005-0000-0000-0000905A0000}"/>
    <cellStyle name="Total 12 61 2" xfId="23634" xr:uid="{00000000-0005-0000-0000-0000915A0000}"/>
    <cellStyle name="Total 12 62" xfId="11483" xr:uid="{00000000-0005-0000-0000-0000925A0000}"/>
    <cellStyle name="Total 12 62 2" xfId="23635" xr:uid="{00000000-0005-0000-0000-0000935A0000}"/>
    <cellStyle name="Total 12 63" xfId="11484" xr:uid="{00000000-0005-0000-0000-0000945A0000}"/>
    <cellStyle name="Total 12 63 2" xfId="23636" xr:uid="{00000000-0005-0000-0000-0000955A0000}"/>
    <cellStyle name="Total 12 64" xfId="11485" xr:uid="{00000000-0005-0000-0000-0000965A0000}"/>
    <cellStyle name="Total 12 64 2" xfId="23637" xr:uid="{00000000-0005-0000-0000-0000975A0000}"/>
    <cellStyle name="Total 12 65" xfId="11486" xr:uid="{00000000-0005-0000-0000-0000985A0000}"/>
    <cellStyle name="Total 12 65 2" xfId="23638" xr:uid="{00000000-0005-0000-0000-0000995A0000}"/>
    <cellStyle name="Total 12 66" xfId="11487" xr:uid="{00000000-0005-0000-0000-00009A5A0000}"/>
    <cellStyle name="Total 12 66 2" xfId="23639" xr:uid="{00000000-0005-0000-0000-00009B5A0000}"/>
    <cellStyle name="Total 12 67" xfId="6194" xr:uid="{00000000-0005-0000-0000-00009C5A0000}"/>
    <cellStyle name="Total 12 67 2" xfId="18925" xr:uid="{00000000-0005-0000-0000-00009D5A0000}"/>
    <cellStyle name="Total 12 68" xfId="13242" xr:uid="{00000000-0005-0000-0000-00009E5A0000}"/>
    <cellStyle name="Total 12 69" xfId="13776" xr:uid="{00000000-0005-0000-0000-00009F5A0000}"/>
    <cellStyle name="Total 12 7" xfId="11488" xr:uid="{00000000-0005-0000-0000-0000A05A0000}"/>
    <cellStyle name="Total 12 7 2" xfId="18208" xr:uid="{00000000-0005-0000-0000-0000A15A0000}"/>
    <cellStyle name="Total 12 7 3" xfId="18803" xr:uid="{00000000-0005-0000-0000-0000A25A0000}"/>
    <cellStyle name="Total 12 7 4" xfId="23640" xr:uid="{00000000-0005-0000-0000-0000A35A0000}"/>
    <cellStyle name="Total 12 7 5" xfId="25132" xr:uid="{00000000-0005-0000-0000-0000A45A0000}"/>
    <cellStyle name="Total 12 7 6" xfId="25233" xr:uid="{00000000-0005-0000-0000-0000A55A0000}"/>
    <cellStyle name="Total 12 70" xfId="14471" xr:uid="{00000000-0005-0000-0000-0000A65A0000}"/>
    <cellStyle name="Total 12 8" xfId="11489" xr:uid="{00000000-0005-0000-0000-0000A75A0000}"/>
    <cellStyle name="Total 12 8 2" xfId="23641" xr:uid="{00000000-0005-0000-0000-0000A85A0000}"/>
    <cellStyle name="Total 12 9" xfId="11490" xr:uid="{00000000-0005-0000-0000-0000A95A0000}"/>
    <cellStyle name="Total 12 9 2" xfId="23642" xr:uid="{00000000-0005-0000-0000-0000AA5A0000}"/>
    <cellStyle name="Total 13" xfId="5595" xr:uid="{00000000-0005-0000-0000-0000AB5A0000}"/>
    <cellStyle name="Total 13 10" xfId="11491" xr:uid="{00000000-0005-0000-0000-0000AC5A0000}"/>
    <cellStyle name="Total 13 10 2" xfId="23643" xr:uid="{00000000-0005-0000-0000-0000AD5A0000}"/>
    <cellStyle name="Total 13 11" xfId="11492" xr:uid="{00000000-0005-0000-0000-0000AE5A0000}"/>
    <cellStyle name="Total 13 11 2" xfId="23644" xr:uid="{00000000-0005-0000-0000-0000AF5A0000}"/>
    <cellStyle name="Total 13 12" xfId="11493" xr:uid="{00000000-0005-0000-0000-0000B05A0000}"/>
    <cellStyle name="Total 13 12 2" xfId="23645" xr:uid="{00000000-0005-0000-0000-0000B15A0000}"/>
    <cellStyle name="Total 13 13" xfId="11494" xr:uid="{00000000-0005-0000-0000-0000B25A0000}"/>
    <cellStyle name="Total 13 13 2" xfId="23646" xr:uid="{00000000-0005-0000-0000-0000B35A0000}"/>
    <cellStyle name="Total 13 14" xfId="11495" xr:uid="{00000000-0005-0000-0000-0000B45A0000}"/>
    <cellStyle name="Total 13 14 2" xfId="23647" xr:uid="{00000000-0005-0000-0000-0000B55A0000}"/>
    <cellStyle name="Total 13 15" xfId="11496" xr:uid="{00000000-0005-0000-0000-0000B65A0000}"/>
    <cellStyle name="Total 13 15 2" xfId="23648" xr:uid="{00000000-0005-0000-0000-0000B75A0000}"/>
    <cellStyle name="Total 13 16" xfId="11497" xr:uid="{00000000-0005-0000-0000-0000B85A0000}"/>
    <cellStyle name="Total 13 16 2" xfId="23649" xr:uid="{00000000-0005-0000-0000-0000B95A0000}"/>
    <cellStyle name="Total 13 17" xfId="11498" xr:uid="{00000000-0005-0000-0000-0000BA5A0000}"/>
    <cellStyle name="Total 13 17 2" xfId="23650" xr:uid="{00000000-0005-0000-0000-0000BB5A0000}"/>
    <cellStyle name="Total 13 18" xfId="11499" xr:uid="{00000000-0005-0000-0000-0000BC5A0000}"/>
    <cellStyle name="Total 13 18 2" xfId="23651" xr:uid="{00000000-0005-0000-0000-0000BD5A0000}"/>
    <cellStyle name="Total 13 19" xfId="11500" xr:uid="{00000000-0005-0000-0000-0000BE5A0000}"/>
    <cellStyle name="Total 13 19 2" xfId="23652" xr:uid="{00000000-0005-0000-0000-0000BF5A0000}"/>
    <cellStyle name="Total 13 2" xfId="5596" xr:uid="{00000000-0005-0000-0000-0000C05A0000}"/>
    <cellStyle name="Total 13 2 2" xfId="11501" xr:uid="{00000000-0005-0000-0000-0000C15A0000}"/>
    <cellStyle name="Total 13 2 2 2" xfId="23653" xr:uid="{00000000-0005-0000-0000-0000C25A0000}"/>
    <cellStyle name="Total 13 2 3" xfId="13245" xr:uid="{00000000-0005-0000-0000-0000C35A0000}"/>
    <cellStyle name="Total 13 20" xfId="11502" xr:uid="{00000000-0005-0000-0000-0000C45A0000}"/>
    <cellStyle name="Total 13 20 2" xfId="23654" xr:uid="{00000000-0005-0000-0000-0000C55A0000}"/>
    <cellStyle name="Total 13 21" xfId="11503" xr:uid="{00000000-0005-0000-0000-0000C65A0000}"/>
    <cellStyle name="Total 13 21 2" xfId="23655" xr:uid="{00000000-0005-0000-0000-0000C75A0000}"/>
    <cellStyle name="Total 13 22" xfId="11504" xr:uid="{00000000-0005-0000-0000-0000C85A0000}"/>
    <cellStyle name="Total 13 22 2" xfId="23656" xr:uid="{00000000-0005-0000-0000-0000C95A0000}"/>
    <cellStyle name="Total 13 23" xfId="11505" xr:uid="{00000000-0005-0000-0000-0000CA5A0000}"/>
    <cellStyle name="Total 13 23 2" xfId="23657" xr:uid="{00000000-0005-0000-0000-0000CB5A0000}"/>
    <cellStyle name="Total 13 24" xfId="11506" xr:uid="{00000000-0005-0000-0000-0000CC5A0000}"/>
    <cellStyle name="Total 13 24 2" xfId="23658" xr:uid="{00000000-0005-0000-0000-0000CD5A0000}"/>
    <cellStyle name="Total 13 25" xfId="11507" xr:uid="{00000000-0005-0000-0000-0000CE5A0000}"/>
    <cellStyle name="Total 13 25 2" xfId="23659" xr:uid="{00000000-0005-0000-0000-0000CF5A0000}"/>
    <cellStyle name="Total 13 26" xfId="11508" xr:uid="{00000000-0005-0000-0000-0000D05A0000}"/>
    <cellStyle name="Total 13 26 2" xfId="23660" xr:uid="{00000000-0005-0000-0000-0000D15A0000}"/>
    <cellStyle name="Total 13 27" xfId="11509" xr:uid="{00000000-0005-0000-0000-0000D25A0000}"/>
    <cellStyle name="Total 13 27 2" xfId="23661" xr:uid="{00000000-0005-0000-0000-0000D35A0000}"/>
    <cellStyle name="Total 13 28" xfId="11510" xr:uid="{00000000-0005-0000-0000-0000D45A0000}"/>
    <cellStyle name="Total 13 28 2" xfId="23662" xr:uid="{00000000-0005-0000-0000-0000D55A0000}"/>
    <cellStyle name="Total 13 29" xfId="11511" xr:uid="{00000000-0005-0000-0000-0000D65A0000}"/>
    <cellStyle name="Total 13 29 2" xfId="23663" xr:uid="{00000000-0005-0000-0000-0000D75A0000}"/>
    <cellStyle name="Total 13 3" xfId="5597" xr:uid="{00000000-0005-0000-0000-0000D85A0000}"/>
    <cellStyle name="Total 13 3 2" xfId="11512" xr:uid="{00000000-0005-0000-0000-0000D95A0000}"/>
    <cellStyle name="Total 13 3 2 2" xfId="23664" xr:uid="{00000000-0005-0000-0000-0000DA5A0000}"/>
    <cellStyle name="Total 13 30" xfId="11513" xr:uid="{00000000-0005-0000-0000-0000DB5A0000}"/>
    <cellStyle name="Total 13 30 2" xfId="23665" xr:uid="{00000000-0005-0000-0000-0000DC5A0000}"/>
    <cellStyle name="Total 13 31" xfId="11514" xr:uid="{00000000-0005-0000-0000-0000DD5A0000}"/>
    <cellStyle name="Total 13 31 2" xfId="23666" xr:uid="{00000000-0005-0000-0000-0000DE5A0000}"/>
    <cellStyle name="Total 13 32" xfId="11515" xr:uid="{00000000-0005-0000-0000-0000DF5A0000}"/>
    <cellStyle name="Total 13 32 2" xfId="23667" xr:uid="{00000000-0005-0000-0000-0000E05A0000}"/>
    <cellStyle name="Total 13 33" xfId="11516" xr:uid="{00000000-0005-0000-0000-0000E15A0000}"/>
    <cellStyle name="Total 13 33 2" xfId="23668" xr:uid="{00000000-0005-0000-0000-0000E25A0000}"/>
    <cellStyle name="Total 13 34" xfId="11517" xr:uid="{00000000-0005-0000-0000-0000E35A0000}"/>
    <cellStyle name="Total 13 34 2" xfId="23669" xr:uid="{00000000-0005-0000-0000-0000E45A0000}"/>
    <cellStyle name="Total 13 35" xfId="11518" xr:uid="{00000000-0005-0000-0000-0000E55A0000}"/>
    <cellStyle name="Total 13 35 2" xfId="23670" xr:uid="{00000000-0005-0000-0000-0000E65A0000}"/>
    <cellStyle name="Total 13 36" xfId="11519" xr:uid="{00000000-0005-0000-0000-0000E75A0000}"/>
    <cellStyle name="Total 13 36 2" xfId="23671" xr:uid="{00000000-0005-0000-0000-0000E85A0000}"/>
    <cellStyle name="Total 13 37" xfId="11520" xr:uid="{00000000-0005-0000-0000-0000E95A0000}"/>
    <cellStyle name="Total 13 37 2" xfId="23672" xr:uid="{00000000-0005-0000-0000-0000EA5A0000}"/>
    <cellStyle name="Total 13 38" xfId="11521" xr:uid="{00000000-0005-0000-0000-0000EB5A0000}"/>
    <cellStyle name="Total 13 38 2" xfId="23673" xr:uid="{00000000-0005-0000-0000-0000EC5A0000}"/>
    <cellStyle name="Total 13 39" xfId="11522" xr:uid="{00000000-0005-0000-0000-0000ED5A0000}"/>
    <cellStyle name="Total 13 39 2" xfId="23674" xr:uid="{00000000-0005-0000-0000-0000EE5A0000}"/>
    <cellStyle name="Total 13 4" xfId="5598" xr:uid="{00000000-0005-0000-0000-0000EF5A0000}"/>
    <cellStyle name="Total 13 4 2" xfId="11523" xr:uid="{00000000-0005-0000-0000-0000F05A0000}"/>
    <cellStyle name="Total 13 4 2 2" xfId="23675" xr:uid="{00000000-0005-0000-0000-0000F15A0000}"/>
    <cellStyle name="Total 13 40" xfId="11524" xr:uid="{00000000-0005-0000-0000-0000F25A0000}"/>
    <cellStyle name="Total 13 40 2" xfId="23676" xr:uid="{00000000-0005-0000-0000-0000F35A0000}"/>
    <cellStyle name="Total 13 41" xfId="11525" xr:uid="{00000000-0005-0000-0000-0000F45A0000}"/>
    <cellStyle name="Total 13 41 2" xfId="23677" xr:uid="{00000000-0005-0000-0000-0000F55A0000}"/>
    <cellStyle name="Total 13 42" xfId="11526" xr:uid="{00000000-0005-0000-0000-0000F65A0000}"/>
    <cellStyle name="Total 13 42 2" xfId="23678" xr:uid="{00000000-0005-0000-0000-0000F75A0000}"/>
    <cellStyle name="Total 13 43" xfId="11527" xr:uid="{00000000-0005-0000-0000-0000F85A0000}"/>
    <cellStyle name="Total 13 43 2" xfId="23679" xr:uid="{00000000-0005-0000-0000-0000F95A0000}"/>
    <cellStyle name="Total 13 44" xfId="11528" xr:uid="{00000000-0005-0000-0000-0000FA5A0000}"/>
    <cellStyle name="Total 13 44 2" xfId="23680" xr:uid="{00000000-0005-0000-0000-0000FB5A0000}"/>
    <cellStyle name="Total 13 45" xfId="11529" xr:uid="{00000000-0005-0000-0000-0000FC5A0000}"/>
    <cellStyle name="Total 13 45 2" xfId="23681" xr:uid="{00000000-0005-0000-0000-0000FD5A0000}"/>
    <cellStyle name="Total 13 46" xfId="11530" xr:uid="{00000000-0005-0000-0000-0000FE5A0000}"/>
    <cellStyle name="Total 13 46 2" xfId="23682" xr:uid="{00000000-0005-0000-0000-0000FF5A0000}"/>
    <cellStyle name="Total 13 47" xfId="11531" xr:uid="{00000000-0005-0000-0000-0000005B0000}"/>
    <cellStyle name="Total 13 47 2" xfId="23683" xr:uid="{00000000-0005-0000-0000-0000015B0000}"/>
    <cellStyle name="Total 13 48" xfId="11532" xr:uid="{00000000-0005-0000-0000-0000025B0000}"/>
    <cellStyle name="Total 13 48 2" xfId="23684" xr:uid="{00000000-0005-0000-0000-0000035B0000}"/>
    <cellStyle name="Total 13 49" xfId="11533" xr:uid="{00000000-0005-0000-0000-0000045B0000}"/>
    <cellStyle name="Total 13 49 2" xfId="23685" xr:uid="{00000000-0005-0000-0000-0000055B0000}"/>
    <cellStyle name="Total 13 5" xfId="5599" xr:uid="{00000000-0005-0000-0000-0000065B0000}"/>
    <cellStyle name="Total 13 5 2" xfId="11534" xr:uid="{00000000-0005-0000-0000-0000075B0000}"/>
    <cellStyle name="Total 13 5 2 2" xfId="23686" xr:uid="{00000000-0005-0000-0000-0000085B0000}"/>
    <cellStyle name="Total 13 50" xfId="11535" xr:uid="{00000000-0005-0000-0000-0000095B0000}"/>
    <cellStyle name="Total 13 50 2" xfId="23687" xr:uid="{00000000-0005-0000-0000-00000A5B0000}"/>
    <cellStyle name="Total 13 51" xfId="11536" xr:uid="{00000000-0005-0000-0000-00000B5B0000}"/>
    <cellStyle name="Total 13 51 2" xfId="23688" xr:uid="{00000000-0005-0000-0000-00000C5B0000}"/>
    <cellStyle name="Total 13 52" xfId="11537" xr:uid="{00000000-0005-0000-0000-00000D5B0000}"/>
    <cellStyle name="Total 13 52 2" xfId="23689" xr:uid="{00000000-0005-0000-0000-00000E5B0000}"/>
    <cellStyle name="Total 13 53" xfId="11538" xr:uid="{00000000-0005-0000-0000-00000F5B0000}"/>
    <cellStyle name="Total 13 53 2" xfId="23690" xr:uid="{00000000-0005-0000-0000-0000105B0000}"/>
    <cellStyle name="Total 13 54" xfId="11539" xr:uid="{00000000-0005-0000-0000-0000115B0000}"/>
    <cellStyle name="Total 13 54 2" xfId="23691" xr:uid="{00000000-0005-0000-0000-0000125B0000}"/>
    <cellStyle name="Total 13 55" xfId="11540" xr:uid="{00000000-0005-0000-0000-0000135B0000}"/>
    <cellStyle name="Total 13 55 2" xfId="23692" xr:uid="{00000000-0005-0000-0000-0000145B0000}"/>
    <cellStyle name="Total 13 56" xfId="11541" xr:uid="{00000000-0005-0000-0000-0000155B0000}"/>
    <cellStyle name="Total 13 56 2" xfId="23693" xr:uid="{00000000-0005-0000-0000-0000165B0000}"/>
    <cellStyle name="Total 13 57" xfId="11542" xr:uid="{00000000-0005-0000-0000-0000175B0000}"/>
    <cellStyle name="Total 13 57 2" xfId="23694" xr:uid="{00000000-0005-0000-0000-0000185B0000}"/>
    <cellStyle name="Total 13 58" xfId="11543" xr:uid="{00000000-0005-0000-0000-0000195B0000}"/>
    <cellStyle name="Total 13 58 2" xfId="23695" xr:uid="{00000000-0005-0000-0000-00001A5B0000}"/>
    <cellStyle name="Total 13 59" xfId="11544" xr:uid="{00000000-0005-0000-0000-00001B5B0000}"/>
    <cellStyle name="Total 13 59 2" xfId="23696" xr:uid="{00000000-0005-0000-0000-00001C5B0000}"/>
    <cellStyle name="Total 13 6" xfId="11545" xr:uid="{00000000-0005-0000-0000-00001D5B0000}"/>
    <cellStyle name="Total 13 6 2" xfId="14474" xr:uid="{00000000-0005-0000-0000-00001E5B0000}"/>
    <cellStyle name="Total 13 6 3" xfId="23697" xr:uid="{00000000-0005-0000-0000-00001F5B0000}"/>
    <cellStyle name="Total 13 60" xfId="11546" xr:uid="{00000000-0005-0000-0000-0000205B0000}"/>
    <cellStyle name="Total 13 60 2" xfId="23698" xr:uid="{00000000-0005-0000-0000-0000215B0000}"/>
    <cellStyle name="Total 13 61" xfId="11547" xr:uid="{00000000-0005-0000-0000-0000225B0000}"/>
    <cellStyle name="Total 13 61 2" xfId="23699" xr:uid="{00000000-0005-0000-0000-0000235B0000}"/>
    <cellStyle name="Total 13 62" xfId="11548" xr:uid="{00000000-0005-0000-0000-0000245B0000}"/>
    <cellStyle name="Total 13 62 2" xfId="23700" xr:uid="{00000000-0005-0000-0000-0000255B0000}"/>
    <cellStyle name="Total 13 63" xfId="11549" xr:uid="{00000000-0005-0000-0000-0000265B0000}"/>
    <cellStyle name="Total 13 63 2" xfId="23701" xr:uid="{00000000-0005-0000-0000-0000275B0000}"/>
    <cellStyle name="Total 13 64" xfId="11550" xr:uid="{00000000-0005-0000-0000-0000285B0000}"/>
    <cellStyle name="Total 13 64 2" xfId="23702" xr:uid="{00000000-0005-0000-0000-0000295B0000}"/>
    <cellStyle name="Total 13 65" xfId="11551" xr:uid="{00000000-0005-0000-0000-00002A5B0000}"/>
    <cellStyle name="Total 13 65 2" xfId="23703" xr:uid="{00000000-0005-0000-0000-00002B5B0000}"/>
    <cellStyle name="Total 13 66" xfId="11552" xr:uid="{00000000-0005-0000-0000-00002C5B0000}"/>
    <cellStyle name="Total 13 66 2" xfId="23704" xr:uid="{00000000-0005-0000-0000-00002D5B0000}"/>
    <cellStyle name="Total 13 67" xfId="6195" xr:uid="{00000000-0005-0000-0000-00002E5B0000}"/>
    <cellStyle name="Total 13 67 2" xfId="18926" xr:uid="{00000000-0005-0000-0000-00002F5B0000}"/>
    <cellStyle name="Total 13 68" xfId="13244" xr:uid="{00000000-0005-0000-0000-0000305B0000}"/>
    <cellStyle name="Total 13 69" xfId="13777" xr:uid="{00000000-0005-0000-0000-0000315B0000}"/>
    <cellStyle name="Total 13 7" xfId="11553" xr:uid="{00000000-0005-0000-0000-0000325B0000}"/>
    <cellStyle name="Total 13 7 2" xfId="18209" xr:uid="{00000000-0005-0000-0000-0000335B0000}"/>
    <cellStyle name="Total 13 7 3" xfId="14376" xr:uid="{00000000-0005-0000-0000-0000345B0000}"/>
    <cellStyle name="Total 13 7 4" xfId="23705" xr:uid="{00000000-0005-0000-0000-0000355B0000}"/>
    <cellStyle name="Total 13 7 5" xfId="25146" xr:uid="{00000000-0005-0000-0000-0000365B0000}"/>
    <cellStyle name="Total 13 7 6" xfId="25250" xr:uid="{00000000-0005-0000-0000-0000375B0000}"/>
    <cellStyle name="Total 13 70" xfId="14473" xr:uid="{00000000-0005-0000-0000-0000385B0000}"/>
    <cellStyle name="Total 13 8" xfId="11554" xr:uid="{00000000-0005-0000-0000-0000395B0000}"/>
    <cellStyle name="Total 13 8 2" xfId="23706" xr:uid="{00000000-0005-0000-0000-00003A5B0000}"/>
    <cellStyle name="Total 13 9" xfId="11555" xr:uid="{00000000-0005-0000-0000-00003B5B0000}"/>
    <cellStyle name="Total 13 9 2" xfId="23707" xr:uid="{00000000-0005-0000-0000-00003C5B0000}"/>
    <cellStyle name="Total 14" xfId="5600" xr:uid="{00000000-0005-0000-0000-00003D5B0000}"/>
    <cellStyle name="Total 14 10" xfId="11556" xr:uid="{00000000-0005-0000-0000-00003E5B0000}"/>
    <cellStyle name="Total 14 10 2" xfId="23708" xr:uid="{00000000-0005-0000-0000-00003F5B0000}"/>
    <cellStyle name="Total 14 11" xfId="11557" xr:uid="{00000000-0005-0000-0000-0000405B0000}"/>
    <cellStyle name="Total 14 11 2" xfId="23709" xr:uid="{00000000-0005-0000-0000-0000415B0000}"/>
    <cellStyle name="Total 14 12" xfId="11558" xr:uid="{00000000-0005-0000-0000-0000425B0000}"/>
    <cellStyle name="Total 14 12 2" xfId="23710" xr:uid="{00000000-0005-0000-0000-0000435B0000}"/>
    <cellStyle name="Total 14 13" xfId="11559" xr:uid="{00000000-0005-0000-0000-0000445B0000}"/>
    <cellStyle name="Total 14 13 2" xfId="23711" xr:uid="{00000000-0005-0000-0000-0000455B0000}"/>
    <cellStyle name="Total 14 14" xfId="11560" xr:uid="{00000000-0005-0000-0000-0000465B0000}"/>
    <cellStyle name="Total 14 14 2" xfId="23712" xr:uid="{00000000-0005-0000-0000-0000475B0000}"/>
    <cellStyle name="Total 14 15" xfId="11561" xr:uid="{00000000-0005-0000-0000-0000485B0000}"/>
    <cellStyle name="Total 14 15 2" xfId="23713" xr:uid="{00000000-0005-0000-0000-0000495B0000}"/>
    <cellStyle name="Total 14 16" xfId="11562" xr:uid="{00000000-0005-0000-0000-00004A5B0000}"/>
    <cellStyle name="Total 14 16 2" xfId="23714" xr:uid="{00000000-0005-0000-0000-00004B5B0000}"/>
    <cellStyle name="Total 14 17" xfId="11563" xr:uid="{00000000-0005-0000-0000-00004C5B0000}"/>
    <cellStyle name="Total 14 17 2" xfId="23715" xr:uid="{00000000-0005-0000-0000-00004D5B0000}"/>
    <cellStyle name="Total 14 18" xfId="11564" xr:uid="{00000000-0005-0000-0000-00004E5B0000}"/>
    <cellStyle name="Total 14 18 2" xfId="23716" xr:uid="{00000000-0005-0000-0000-00004F5B0000}"/>
    <cellStyle name="Total 14 19" xfId="11565" xr:uid="{00000000-0005-0000-0000-0000505B0000}"/>
    <cellStyle name="Total 14 19 2" xfId="23717" xr:uid="{00000000-0005-0000-0000-0000515B0000}"/>
    <cellStyle name="Total 14 2" xfId="5601" xr:uid="{00000000-0005-0000-0000-0000525B0000}"/>
    <cellStyle name="Total 14 2 2" xfId="11566" xr:uid="{00000000-0005-0000-0000-0000535B0000}"/>
    <cellStyle name="Total 14 2 2 2" xfId="23718" xr:uid="{00000000-0005-0000-0000-0000545B0000}"/>
    <cellStyle name="Total 14 2 3" xfId="13247" xr:uid="{00000000-0005-0000-0000-0000555B0000}"/>
    <cellStyle name="Total 14 20" xfId="11567" xr:uid="{00000000-0005-0000-0000-0000565B0000}"/>
    <cellStyle name="Total 14 20 2" xfId="23719" xr:uid="{00000000-0005-0000-0000-0000575B0000}"/>
    <cellStyle name="Total 14 21" xfId="11568" xr:uid="{00000000-0005-0000-0000-0000585B0000}"/>
    <cellStyle name="Total 14 21 2" xfId="23720" xr:uid="{00000000-0005-0000-0000-0000595B0000}"/>
    <cellStyle name="Total 14 22" xfId="11569" xr:uid="{00000000-0005-0000-0000-00005A5B0000}"/>
    <cellStyle name="Total 14 22 2" xfId="23721" xr:uid="{00000000-0005-0000-0000-00005B5B0000}"/>
    <cellStyle name="Total 14 23" xfId="11570" xr:uid="{00000000-0005-0000-0000-00005C5B0000}"/>
    <cellStyle name="Total 14 23 2" xfId="23722" xr:uid="{00000000-0005-0000-0000-00005D5B0000}"/>
    <cellStyle name="Total 14 24" xfId="11571" xr:uid="{00000000-0005-0000-0000-00005E5B0000}"/>
    <cellStyle name="Total 14 24 2" xfId="23723" xr:uid="{00000000-0005-0000-0000-00005F5B0000}"/>
    <cellStyle name="Total 14 25" xfId="11572" xr:uid="{00000000-0005-0000-0000-0000605B0000}"/>
    <cellStyle name="Total 14 25 2" xfId="23724" xr:uid="{00000000-0005-0000-0000-0000615B0000}"/>
    <cellStyle name="Total 14 26" xfId="11573" xr:uid="{00000000-0005-0000-0000-0000625B0000}"/>
    <cellStyle name="Total 14 26 2" xfId="23725" xr:uid="{00000000-0005-0000-0000-0000635B0000}"/>
    <cellStyle name="Total 14 27" xfId="11574" xr:uid="{00000000-0005-0000-0000-0000645B0000}"/>
    <cellStyle name="Total 14 27 2" xfId="23726" xr:uid="{00000000-0005-0000-0000-0000655B0000}"/>
    <cellStyle name="Total 14 28" xfId="11575" xr:uid="{00000000-0005-0000-0000-0000665B0000}"/>
    <cellStyle name="Total 14 28 2" xfId="23727" xr:uid="{00000000-0005-0000-0000-0000675B0000}"/>
    <cellStyle name="Total 14 29" xfId="11576" xr:uid="{00000000-0005-0000-0000-0000685B0000}"/>
    <cellStyle name="Total 14 29 2" xfId="23728" xr:uid="{00000000-0005-0000-0000-0000695B0000}"/>
    <cellStyle name="Total 14 3" xfId="5602" xr:uid="{00000000-0005-0000-0000-00006A5B0000}"/>
    <cellStyle name="Total 14 3 2" xfId="11577" xr:uid="{00000000-0005-0000-0000-00006B5B0000}"/>
    <cellStyle name="Total 14 3 2 2" xfId="23729" xr:uid="{00000000-0005-0000-0000-00006C5B0000}"/>
    <cellStyle name="Total 14 30" xfId="11578" xr:uid="{00000000-0005-0000-0000-00006D5B0000}"/>
    <cellStyle name="Total 14 30 2" xfId="23730" xr:uid="{00000000-0005-0000-0000-00006E5B0000}"/>
    <cellStyle name="Total 14 31" xfId="11579" xr:uid="{00000000-0005-0000-0000-00006F5B0000}"/>
    <cellStyle name="Total 14 31 2" xfId="23731" xr:uid="{00000000-0005-0000-0000-0000705B0000}"/>
    <cellStyle name="Total 14 32" xfId="11580" xr:uid="{00000000-0005-0000-0000-0000715B0000}"/>
    <cellStyle name="Total 14 32 2" xfId="23732" xr:uid="{00000000-0005-0000-0000-0000725B0000}"/>
    <cellStyle name="Total 14 33" xfId="11581" xr:uid="{00000000-0005-0000-0000-0000735B0000}"/>
    <cellStyle name="Total 14 33 2" xfId="23733" xr:uid="{00000000-0005-0000-0000-0000745B0000}"/>
    <cellStyle name="Total 14 34" xfId="11582" xr:uid="{00000000-0005-0000-0000-0000755B0000}"/>
    <cellStyle name="Total 14 34 2" xfId="23734" xr:uid="{00000000-0005-0000-0000-0000765B0000}"/>
    <cellStyle name="Total 14 35" xfId="11583" xr:uid="{00000000-0005-0000-0000-0000775B0000}"/>
    <cellStyle name="Total 14 35 2" xfId="23735" xr:uid="{00000000-0005-0000-0000-0000785B0000}"/>
    <cellStyle name="Total 14 36" xfId="11584" xr:uid="{00000000-0005-0000-0000-0000795B0000}"/>
    <cellStyle name="Total 14 36 2" xfId="23736" xr:uid="{00000000-0005-0000-0000-00007A5B0000}"/>
    <cellStyle name="Total 14 37" xfId="11585" xr:uid="{00000000-0005-0000-0000-00007B5B0000}"/>
    <cellStyle name="Total 14 37 2" xfId="23737" xr:uid="{00000000-0005-0000-0000-00007C5B0000}"/>
    <cellStyle name="Total 14 38" xfId="11586" xr:uid="{00000000-0005-0000-0000-00007D5B0000}"/>
    <cellStyle name="Total 14 38 2" xfId="23738" xr:uid="{00000000-0005-0000-0000-00007E5B0000}"/>
    <cellStyle name="Total 14 39" xfId="11587" xr:uid="{00000000-0005-0000-0000-00007F5B0000}"/>
    <cellStyle name="Total 14 39 2" xfId="23739" xr:uid="{00000000-0005-0000-0000-0000805B0000}"/>
    <cellStyle name="Total 14 4" xfId="5603" xr:uid="{00000000-0005-0000-0000-0000815B0000}"/>
    <cellStyle name="Total 14 4 2" xfId="11588" xr:uid="{00000000-0005-0000-0000-0000825B0000}"/>
    <cellStyle name="Total 14 4 2 2" xfId="23740" xr:uid="{00000000-0005-0000-0000-0000835B0000}"/>
    <cellStyle name="Total 14 40" xfId="11589" xr:uid="{00000000-0005-0000-0000-0000845B0000}"/>
    <cellStyle name="Total 14 40 2" xfId="23741" xr:uid="{00000000-0005-0000-0000-0000855B0000}"/>
    <cellStyle name="Total 14 41" xfId="11590" xr:uid="{00000000-0005-0000-0000-0000865B0000}"/>
    <cellStyle name="Total 14 41 2" xfId="23742" xr:uid="{00000000-0005-0000-0000-0000875B0000}"/>
    <cellStyle name="Total 14 42" xfId="11591" xr:uid="{00000000-0005-0000-0000-0000885B0000}"/>
    <cellStyle name="Total 14 42 2" xfId="23743" xr:uid="{00000000-0005-0000-0000-0000895B0000}"/>
    <cellStyle name="Total 14 43" xfId="11592" xr:uid="{00000000-0005-0000-0000-00008A5B0000}"/>
    <cellStyle name="Total 14 43 2" xfId="23744" xr:uid="{00000000-0005-0000-0000-00008B5B0000}"/>
    <cellStyle name="Total 14 44" xfId="11593" xr:uid="{00000000-0005-0000-0000-00008C5B0000}"/>
    <cellStyle name="Total 14 44 2" xfId="23745" xr:uid="{00000000-0005-0000-0000-00008D5B0000}"/>
    <cellStyle name="Total 14 45" xfId="11594" xr:uid="{00000000-0005-0000-0000-00008E5B0000}"/>
    <cellStyle name="Total 14 45 2" xfId="23746" xr:uid="{00000000-0005-0000-0000-00008F5B0000}"/>
    <cellStyle name="Total 14 46" xfId="11595" xr:uid="{00000000-0005-0000-0000-0000905B0000}"/>
    <cellStyle name="Total 14 46 2" xfId="23747" xr:uid="{00000000-0005-0000-0000-0000915B0000}"/>
    <cellStyle name="Total 14 47" xfId="11596" xr:uid="{00000000-0005-0000-0000-0000925B0000}"/>
    <cellStyle name="Total 14 47 2" xfId="23748" xr:uid="{00000000-0005-0000-0000-0000935B0000}"/>
    <cellStyle name="Total 14 48" xfId="11597" xr:uid="{00000000-0005-0000-0000-0000945B0000}"/>
    <cellStyle name="Total 14 48 2" xfId="23749" xr:uid="{00000000-0005-0000-0000-0000955B0000}"/>
    <cellStyle name="Total 14 49" xfId="11598" xr:uid="{00000000-0005-0000-0000-0000965B0000}"/>
    <cellStyle name="Total 14 49 2" xfId="23750" xr:uid="{00000000-0005-0000-0000-0000975B0000}"/>
    <cellStyle name="Total 14 5" xfId="5604" xr:uid="{00000000-0005-0000-0000-0000985B0000}"/>
    <cellStyle name="Total 14 5 2" xfId="11599" xr:uid="{00000000-0005-0000-0000-0000995B0000}"/>
    <cellStyle name="Total 14 5 2 2" xfId="23751" xr:uid="{00000000-0005-0000-0000-00009A5B0000}"/>
    <cellStyle name="Total 14 50" xfId="11600" xr:uid="{00000000-0005-0000-0000-00009B5B0000}"/>
    <cellStyle name="Total 14 50 2" xfId="23752" xr:uid="{00000000-0005-0000-0000-00009C5B0000}"/>
    <cellStyle name="Total 14 51" xfId="11601" xr:uid="{00000000-0005-0000-0000-00009D5B0000}"/>
    <cellStyle name="Total 14 51 2" xfId="23753" xr:uid="{00000000-0005-0000-0000-00009E5B0000}"/>
    <cellStyle name="Total 14 52" xfId="11602" xr:uid="{00000000-0005-0000-0000-00009F5B0000}"/>
    <cellStyle name="Total 14 52 2" xfId="23754" xr:uid="{00000000-0005-0000-0000-0000A05B0000}"/>
    <cellStyle name="Total 14 53" xfId="11603" xr:uid="{00000000-0005-0000-0000-0000A15B0000}"/>
    <cellStyle name="Total 14 53 2" xfId="23755" xr:uid="{00000000-0005-0000-0000-0000A25B0000}"/>
    <cellStyle name="Total 14 54" xfId="11604" xr:uid="{00000000-0005-0000-0000-0000A35B0000}"/>
    <cellStyle name="Total 14 54 2" xfId="23756" xr:uid="{00000000-0005-0000-0000-0000A45B0000}"/>
    <cellStyle name="Total 14 55" xfId="11605" xr:uid="{00000000-0005-0000-0000-0000A55B0000}"/>
    <cellStyle name="Total 14 55 2" xfId="23757" xr:uid="{00000000-0005-0000-0000-0000A65B0000}"/>
    <cellStyle name="Total 14 56" xfId="11606" xr:uid="{00000000-0005-0000-0000-0000A75B0000}"/>
    <cellStyle name="Total 14 56 2" xfId="23758" xr:uid="{00000000-0005-0000-0000-0000A85B0000}"/>
    <cellStyle name="Total 14 57" xfId="11607" xr:uid="{00000000-0005-0000-0000-0000A95B0000}"/>
    <cellStyle name="Total 14 57 2" xfId="23759" xr:uid="{00000000-0005-0000-0000-0000AA5B0000}"/>
    <cellStyle name="Total 14 58" xfId="11608" xr:uid="{00000000-0005-0000-0000-0000AB5B0000}"/>
    <cellStyle name="Total 14 58 2" xfId="23760" xr:uid="{00000000-0005-0000-0000-0000AC5B0000}"/>
    <cellStyle name="Total 14 59" xfId="11609" xr:uid="{00000000-0005-0000-0000-0000AD5B0000}"/>
    <cellStyle name="Total 14 59 2" xfId="23761" xr:uid="{00000000-0005-0000-0000-0000AE5B0000}"/>
    <cellStyle name="Total 14 6" xfId="11610" xr:uid="{00000000-0005-0000-0000-0000AF5B0000}"/>
    <cellStyle name="Total 14 6 2" xfId="14476" xr:uid="{00000000-0005-0000-0000-0000B05B0000}"/>
    <cellStyle name="Total 14 6 3" xfId="23762" xr:uid="{00000000-0005-0000-0000-0000B15B0000}"/>
    <cellStyle name="Total 14 60" xfId="11611" xr:uid="{00000000-0005-0000-0000-0000B25B0000}"/>
    <cellStyle name="Total 14 60 2" xfId="23763" xr:uid="{00000000-0005-0000-0000-0000B35B0000}"/>
    <cellStyle name="Total 14 61" xfId="11612" xr:uid="{00000000-0005-0000-0000-0000B45B0000}"/>
    <cellStyle name="Total 14 61 2" xfId="23764" xr:uid="{00000000-0005-0000-0000-0000B55B0000}"/>
    <cellStyle name="Total 14 62" xfId="11613" xr:uid="{00000000-0005-0000-0000-0000B65B0000}"/>
    <cellStyle name="Total 14 62 2" xfId="23765" xr:uid="{00000000-0005-0000-0000-0000B75B0000}"/>
    <cellStyle name="Total 14 63" xfId="11614" xr:uid="{00000000-0005-0000-0000-0000B85B0000}"/>
    <cellStyle name="Total 14 63 2" xfId="23766" xr:uid="{00000000-0005-0000-0000-0000B95B0000}"/>
    <cellStyle name="Total 14 64" xfId="11615" xr:uid="{00000000-0005-0000-0000-0000BA5B0000}"/>
    <cellStyle name="Total 14 64 2" xfId="23767" xr:uid="{00000000-0005-0000-0000-0000BB5B0000}"/>
    <cellStyle name="Total 14 65" xfId="11616" xr:uid="{00000000-0005-0000-0000-0000BC5B0000}"/>
    <cellStyle name="Total 14 65 2" xfId="23768" xr:uid="{00000000-0005-0000-0000-0000BD5B0000}"/>
    <cellStyle name="Total 14 66" xfId="11617" xr:uid="{00000000-0005-0000-0000-0000BE5B0000}"/>
    <cellStyle name="Total 14 66 2" xfId="23769" xr:uid="{00000000-0005-0000-0000-0000BF5B0000}"/>
    <cellStyle name="Total 14 67" xfId="6196" xr:uid="{00000000-0005-0000-0000-0000C05B0000}"/>
    <cellStyle name="Total 14 67 2" xfId="18927" xr:uid="{00000000-0005-0000-0000-0000C15B0000}"/>
    <cellStyle name="Total 14 68" xfId="13246" xr:uid="{00000000-0005-0000-0000-0000C25B0000}"/>
    <cellStyle name="Total 14 69" xfId="13778" xr:uid="{00000000-0005-0000-0000-0000C35B0000}"/>
    <cellStyle name="Total 14 7" xfId="11618" xr:uid="{00000000-0005-0000-0000-0000C45B0000}"/>
    <cellStyle name="Total 14 7 2" xfId="18210" xr:uid="{00000000-0005-0000-0000-0000C55B0000}"/>
    <cellStyle name="Total 14 7 3" xfId="18795" xr:uid="{00000000-0005-0000-0000-0000C65B0000}"/>
    <cellStyle name="Total 14 7 4" xfId="23770" xr:uid="{00000000-0005-0000-0000-0000C75B0000}"/>
    <cellStyle name="Total 14 7 5" xfId="24772" xr:uid="{00000000-0005-0000-0000-0000C85B0000}"/>
    <cellStyle name="Total 14 7 6" xfId="25267" xr:uid="{00000000-0005-0000-0000-0000C95B0000}"/>
    <cellStyle name="Total 14 70" xfId="14475" xr:uid="{00000000-0005-0000-0000-0000CA5B0000}"/>
    <cellStyle name="Total 14 8" xfId="11619" xr:uid="{00000000-0005-0000-0000-0000CB5B0000}"/>
    <cellStyle name="Total 14 8 2" xfId="23771" xr:uid="{00000000-0005-0000-0000-0000CC5B0000}"/>
    <cellStyle name="Total 14 9" xfId="11620" xr:uid="{00000000-0005-0000-0000-0000CD5B0000}"/>
    <cellStyle name="Total 14 9 2" xfId="23772" xr:uid="{00000000-0005-0000-0000-0000CE5B0000}"/>
    <cellStyle name="Total 15" xfId="5605" xr:uid="{00000000-0005-0000-0000-0000CF5B0000}"/>
    <cellStyle name="Total 15 10" xfId="11621" xr:uid="{00000000-0005-0000-0000-0000D05B0000}"/>
    <cellStyle name="Total 15 10 2" xfId="23773" xr:uid="{00000000-0005-0000-0000-0000D15B0000}"/>
    <cellStyle name="Total 15 11" xfId="11622" xr:uid="{00000000-0005-0000-0000-0000D25B0000}"/>
    <cellStyle name="Total 15 11 2" xfId="23774" xr:uid="{00000000-0005-0000-0000-0000D35B0000}"/>
    <cellStyle name="Total 15 12" xfId="11623" xr:uid="{00000000-0005-0000-0000-0000D45B0000}"/>
    <cellStyle name="Total 15 12 2" xfId="23775" xr:uid="{00000000-0005-0000-0000-0000D55B0000}"/>
    <cellStyle name="Total 15 13" xfId="11624" xr:uid="{00000000-0005-0000-0000-0000D65B0000}"/>
    <cellStyle name="Total 15 13 2" xfId="23776" xr:uid="{00000000-0005-0000-0000-0000D75B0000}"/>
    <cellStyle name="Total 15 14" xfId="11625" xr:uid="{00000000-0005-0000-0000-0000D85B0000}"/>
    <cellStyle name="Total 15 14 2" xfId="23777" xr:uid="{00000000-0005-0000-0000-0000D95B0000}"/>
    <cellStyle name="Total 15 15" xfId="11626" xr:uid="{00000000-0005-0000-0000-0000DA5B0000}"/>
    <cellStyle name="Total 15 15 2" xfId="23778" xr:uid="{00000000-0005-0000-0000-0000DB5B0000}"/>
    <cellStyle name="Total 15 16" xfId="11627" xr:uid="{00000000-0005-0000-0000-0000DC5B0000}"/>
    <cellStyle name="Total 15 16 2" xfId="23779" xr:uid="{00000000-0005-0000-0000-0000DD5B0000}"/>
    <cellStyle name="Total 15 17" xfId="11628" xr:uid="{00000000-0005-0000-0000-0000DE5B0000}"/>
    <cellStyle name="Total 15 17 2" xfId="23780" xr:uid="{00000000-0005-0000-0000-0000DF5B0000}"/>
    <cellStyle name="Total 15 18" xfId="11629" xr:uid="{00000000-0005-0000-0000-0000E05B0000}"/>
    <cellStyle name="Total 15 18 2" xfId="23781" xr:uid="{00000000-0005-0000-0000-0000E15B0000}"/>
    <cellStyle name="Total 15 19" xfId="11630" xr:uid="{00000000-0005-0000-0000-0000E25B0000}"/>
    <cellStyle name="Total 15 19 2" xfId="23782" xr:uid="{00000000-0005-0000-0000-0000E35B0000}"/>
    <cellStyle name="Total 15 2" xfId="5606" xr:uid="{00000000-0005-0000-0000-0000E45B0000}"/>
    <cellStyle name="Total 15 2 2" xfId="11631" xr:uid="{00000000-0005-0000-0000-0000E55B0000}"/>
    <cellStyle name="Total 15 2 2 2" xfId="23783" xr:uid="{00000000-0005-0000-0000-0000E65B0000}"/>
    <cellStyle name="Total 15 2 3" xfId="13249" xr:uid="{00000000-0005-0000-0000-0000E75B0000}"/>
    <cellStyle name="Total 15 20" xfId="11632" xr:uid="{00000000-0005-0000-0000-0000E85B0000}"/>
    <cellStyle name="Total 15 20 2" xfId="23784" xr:uid="{00000000-0005-0000-0000-0000E95B0000}"/>
    <cellStyle name="Total 15 21" xfId="11633" xr:uid="{00000000-0005-0000-0000-0000EA5B0000}"/>
    <cellStyle name="Total 15 21 2" xfId="23785" xr:uid="{00000000-0005-0000-0000-0000EB5B0000}"/>
    <cellStyle name="Total 15 22" xfId="11634" xr:uid="{00000000-0005-0000-0000-0000EC5B0000}"/>
    <cellStyle name="Total 15 22 2" xfId="23786" xr:uid="{00000000-0005-0000-0000-0000ED5B0000}"/>
    <cellStyle name="Total 15 23" xfId="11635" xr:uid="{00000000-0005-0000-0000-0000EE5B0000}"/>
    <cellStyle name="Total 15 23 2" xfId="23787" xr:uid="{00000000-0005-0000-0000-0000EF5B0000}"/>
    <cellStyle name="Total 15 24" xfId="11636" xr:uid="{00000000-0005-0000-0000-0000F05B0000}"/>
    <cellStyle name="Total 15 24 2" xfId="23788" xr:uid="{00000000-0005-0000-0000-0000F15B0000}"/>
    <cellStyle name="Total 15 25" xfId="11637" xr:uid="{00000000-0005-0000-0000-0000F25B0000}"/>
    <cellStyle name="Total 15 25 2" xfId="23789" xr:uid="{00000000-0005-0000-0000-0000F35B0000}"/>
    <cellStyle name="Total 15 26" xfId="11638" xr:uid="{00000000-0005-0000-0000-0000F45B0000}"/>
    <cellStyle name="Total 15 26 2" xfId="23790" xr:uid="{00000000-0005-0000-0000-0000F55B0000}"/>
    <cellStyle name="Total 15 27" xfId="11639" xr:uid="{00000000-0005-0000-0000-0000F65B0000}"/>
    <cellStyle name="Total 15 27 2" xfId="23791" xr:uid="{00000000-0005-0000-0000-0000F75B0000}"/>
    <cellStyle name="Total 15 28" xfId="11640" xr:uid="{00000000-0005-0000-0000-0000F85B0000}"/>
    <cellStyle name="Total 15 28 2" xfId="23792" xr:uid="{00000000-0005-0000-0000-0000F95B0000}"/>
    <cellStyle name="Total 15 29" xfId="11641" xr:uid="{00000000-0005-0000-0000-0000FA5B0000}"/>
    <cellStyle name="Total 15 29 2" xfId="23793" xr:uid="{00000000-0005-0000-0000-0000FB5B0000}"/>
    <cellStyle name="Total 15 3" xfId="5607" xr:uid="{00000000-0005-0000-0000-0000FC5B0000}"/>
    <cellStyle name="Total 15 3 2" xfId="11642" xr:uid="{00000000-0005-0000-0000-0000FD5B0000}"/>
    <cellStyle name="Total 15 3 2 2" xfId="23794" xr:uid="{00000000-0005-0000-0000-0000FE5B0000}"/>
    <cellStyle name="Total 15 30" xfId="11643" xr:uid="{00000000-0005-0000-0000-0000FF5B0000}"/>
    <cellStyle name="Total 15 30 2" xfId="23795" xr:uid="{00000000-0005-0000-0000-0000005C0000}"/>
    <cellStyle name="Total 15 31" xfId="11644" xr:uid="{00000000-0005-0000-0000-0000015C0000}"/>
    <cellStyle name="Total 15 31 2" xfId="23796" xr:uid="{00000000-0005-0000-0000-0000025C0000}"/>
    <cellStyle name="Total 15 32" xfId="11645" xr:uid="{00000000-0005-0000-0000-0000035C0000}"/>
    <cellStyle name="Total 15 32 2" xfId="23797" xr:uid="{00000000-0005-0000-0000-0000045C0000}"/>
    <cellStyle name="Total 15 33" xfId="11646" xr:uid="{00000000-0005-0000-0000-0000055C0000}"/>
    <cellStyle name="Total 15 33 2" xfId="23798" xr:uid="{00000000-0005-0000-0000-0000065C0000}"/>
    <cellStyle name="Total 15 34" xfId="11647" xr:uid="{00000000-0005-0000-0000-0000075C0000}"/>
    <cellStyle name="Total 15 34 2" xfId="23799" xr:uid="{00000000-0005-0000-0000-0000085C0000}"/>
    <cellStyle name="Total 15 35" xfId="11648" xr:uid="{00000000-0005-0000-0000-0000095C0000}"/>
    <cellStyle name="Total 15 35 2" xfId="23800" xr:uid="{00000000-0005-0000-0000-00000A5C0000}"/>
    <cellStyle name="Total 15 36" xfId="11649" xr:uid="{00000000-0005-0000-0000-00000B5C0000}"/>
    <cellStyle name="Total 15 36 2" xfId="23801" xr:uid="{00000000-0005-0000-0000-00000C5C0000}"/>
    <cellStyle name="Total 15 37" xfId="11650" xr:uid="{00000000-0005-0000-0000-00000D5C0000}"/>
    <cellStyle name="Total 15 37 2" xfId="23802" xr:uid="{00000000-0005-0000-0000-00000E5C0000}"/>
    <cellStyle name="Total 15 38" xfId="11651" xr:uid="{00000000-0005-0000-0000-00000F5C0000}"/>
    <cellStyle name="Total 15 38 2" xfId="23803" xr:uid="{00000000-0005-0000-0000-0000105C0000}"/>
    <cellStyle name="Total 15 39" xfId="11652" xr:uid="{00000000-0005-0000-0000-0000115C0000}"/>
    <cellStyle name="Total 15 39 2" xfId="23804" xr:uid="{00000000-0005-0000-0000-0000125C0000}"/>
    <cellStyle name="Total 15 4" xfId="5608" xr:uid="{00000000-0005-0000-0000-0000135C0000}"/>
    <cellStyle name="Total 15 4 2" xfId="11653" xr:uid="{00000000-0005-0000-0000-0000145C0000}"/>
    <cellStyle name="Total 15 4 2 2" xfId="23805" xr:uid="{00000000-0005-0000-0000-0000155C0000}"/>
    <cellStyle name="Total 15 40" xfId="11654" xr:uid="{00000000-0005-0000-0000-0000165C0000}"/>
    <cellStyle name="Total 15 40 2" xfId="23806" xr:uid="{00000000-0005-0000-0000-0000175C0000}"/>
    <cellStyle name="Total 15 41" xfId="11655" xr:uid="{00000000-0005-0000-0000-0000185C0000}"/>
    <cellStyle name="Total 15 41 2" xfId="23807" xr:uid="{00000000-0005-0000-0000-0000195C0000}"/>
    <cellStyle name="Total 15 42" xfId="11656" xr:uid="{00000000-0005-0000-0000-00001A5C0000}"/>
    <cellStyle name="Total 15 42 2" xfId="23808" xr:uid="{00000000-0005-0000-0000-00001B5C0000}"/>
    <cellStyle name="Total 15 43" xfId="11657" xr:uid="{00000000-0005-0000-0000-00001C5C0000}"/>
    <cellStyle name="Total 15 43 2" xfId="23809" xr:uid="{00000000-0005-0000-0000-00001D5C0000}"/>
    <cellStyle name="Total 15 44" xfId="11658" xr:uid="{00000000-0005-0000-0000-00001E5C0000}"/>
    <cellStyle name="Total 15 44 2" xfId="23810" xr:uid="{00000000-0005-0000-0000-00001F5C0000}"/>
    <cellStyle name="Total 15 45" xfId="11659" xr:uid="{00000000-0005-0000-0000-0000205C0000}"/>
    <cellStyle name="Total 15 45 2" xfId="23811" xr:uid="{00000000-0005-0000-0000-0000215C0000}"/>
    <cellStyle name="Total 15 46" xfId="11660" xr:uid="{00000000-0005-0000-0000-0000225C0000}"/>
    <cellStyle name="Total 15 46 2" xfId="23812" xr:uid="{00000000-0005-0000-0000-0000235C0000}"/>
    <cellStyle name="Total 15 47" xfId="11661" xr:uid="{00000000-0005-0000-0000-0000245C0000}"/>
    <cellStyle name="Total 15 47 2" xfId="23813" xr:uid="{00000000-0005-0000-0000-0000255C0000}"/>
    <cellStyle name="Total 15 48" xfId="11662" xr:uid="{00000000-0005-0000-0000-0000265C0000}"/>
    <cellStyle name="Total 15 48 2" xfId="23814" xr:uid="{00000000-0005-0000-0000-0000275C0000}"/>
    <cellStyle name="Total 15 49" xfId="11663" xr:uid="{00000000-0005-0000-0000-0000285C0000}"/>
    <cellStyle name="Total 15 49 2" xfId="23815" xr:uid="{00000000-0005-0000-0000-0000295C0000}"/>
    <cellStyle name="Total 15 5" xfId="5609" xr:uid="{00000000-0005-0000-0000-00002A5C0000}"/>
    <cellStyle name="Total 15 5 2" xfId="11664" xr:uid="{00000000-0005-0000-0000-00002B5C0000}"/>
    <cellStyle name="Total 15 5 2 2" xfId="23816" xr:uid="{00000000-0005-0000-0000-00002C5C0000}"/>
    <cellStyle name="Total 15 50" xfId="11665" xr:uid="{00000000-0005-0000-0000-00002D5C0000}"/>
    <cellStyle name="Total 15 50 2" xfId="23817" xr:uid="{00000000-0005-0000-0000-00002E5C0000}"/>
    <cellStyle name="Total 15 51" xfId="11666" xr:uid="{00000000-0005-0000-0000-00002F5C0000}"/>
    <cellStyle name="Total 15 51 2" xfId="23818" xr:uid="{00000000-0005-0000-0000-0000305C0000}"/>
    <cellStyle name="Total 15 52" xfId="11667" xr:uid="{00000000-0005-0000-0000-0000315C0000}"/>
    <cellStyle name="Total 15 52 2" xfId="23819" xr:uid="{00000000-0005-0000-0000-0000325C0000}"/>
    <cellStyle name="Total 15 53" xfId="11668" xr:uid="{00000000-0005-0000-0000-0000335C0000}"/>
    <cellStyle name="Total 15 53 2" xfId="23820" xr:uid="{00000000-0005-0000-0000-0000345C0000}"/>
    <cellStyle name="Total 15 54" xfId="11669" xr:uid="{00000000-0005-0000-0000-0000355C0000}"/>
    <cellStyle name="Total 15 54 2" xfId="23821" xr:uid="{00000000-0005-0000-0000-0000365C0000}"/>
    <cellStyle name="Total 15 55" xfId="11670" xr:uid="{00000000-0005-0000-0000-0000375C0000}"/>
    <cellStyle name="Total 15 55 2" xfId="23822" xr:uid="{00000000-0005-0000-0000-0000385C0000}"/>
    <cellStyle name="Total 15 56" xfId="11671" xr:uid="{00000000-0005-0000-0000-0000395C0000}"/>
    <cellStyle name="Total 15 56 2" xfId="23823" xr:uid="{00000000-0005-0000-0000-00003A5C0000}"/>
    <cellStyle name="Total 15 57" xfId="11672" xr:uid="{00000000-0005-0000-0000-00003B5C0000}"/>
    <cellStyle name="Total 15 57 2" xfId="23824" xr:uid="{00000000-0005-0000-0000-00003C5C0000}"/>
    <cellStyle name="Total 15 58" xfId="11673" xr:uid="{00000000-0005-0000-0000-00003D5C0000}"/>
    <cellStyle name="Total 15 58 2" xfId="23825" xr:uid="{00000000-0005-0000-0000-00003E5C0000}"/>
    <cellStyle name="Total 15 59" xfId="11674" xr:uid="{00000000-0005-0000-0000-00003F5C0000}"/>
    <cellStyle name="Total 15 59 2" xfId="23826" xr:uid="{00000000-0005-0000-0000-0000405C0000}"/>
    <cellStyle name="Total 15 6" xfId="11675" xr:uid="{00000000-0005-0000-0000-0000415C0000}"/>
    <cellStyle name="Total 15 6 2" xfId="14478" xr:uid="{00000000-0005-0000-0000-0000425C0000}"/>
    <cellStyle name="Total 15 6 3" xfId="23827" xr:uid="{00000000-0005-0000-0000-0000435C0000}"/>
    <cellStyle name="Total 15 60" xfId="11676" xr:uid="{00000000-0005-0000-0000-0000445C0000}"/>
    <cellStyle name="Total 15 60 2" xfId="23828" xr:uid="{00000000-0005-0000-0000-0000455C0000}"/>
    <cellStyle name="Total 15 61" xfId="11677" xr:uid="{00000000-0005-0000-0000-0000465C0000}"/>
    <cellStyle name="Total 15 61 2" xfId="23829" xr:uid="{00000000-0005-0000-0000-0000475C0000}"/>
    <cellStyle name="Total 15 62" xfId="11678" xr:uid="{00000000-0005-0000-0000-0000485C0000}"/>
    <cellStyle name="Total 15 62 2" xfId="23830" xr:uid="{00000000-0005-0000-0000-0000495C0000}"/>
    <cellStyle name="Total 15 63" xfId="11679" xr:uid="{00000000-0005-0000-0000-00004A5C0000}"/>
    <cellStyle name="Total 15 63 2" xfId="23831" xr:uid="{00000000-0005-0000-0000-00004B5C0000}"/>
    <cellStyle name="Total 15 64" xfId="11680" xr:uid="{00000000-0005-0000-0000-00004C5C0000}"/>
    <cellStyle name="Total 15 64 2" xfId="23832" xr:uid="{00000000-0005-0000-0000-00004D5C0000}"/>
    <cellStyle name="Total 15 65" xfId="11681" xr:uid="{00000000-0005-0000-0000-00004E5C0000}"/>
    <cellStyle name="Total 15 65 2" xfId="23833" xr:uid="{00000000-0005-0000-0000-00004F5C0000}"/>
    <cellStyle name="Total 15 66" xfId="11682" xr:uid="{00000000-0005-0000-0000-0000505C0000}"/>
    <cellStyle name="Total 15 66 2" xfId="23834" xr:uid="{00000000-0005-0000-0000-0000515C0000}"/>
    <cellStyle name="Total 15 67" xfId="6197" xr:uid="{00000000-0005-0000-0000-0000525C0000}"/>
    <cellStyle name="Total 15 67 2" xfId="18928" xr:uid="{00000000-0005-0000-0000-0000535C0000}"/>
    <cellStyle name="Total 15 68" xfId="13248" xr:uid="{00000000-0005-0000-0000-0000545C0000}"/>
    <cellStyle name="Total 15 69" xfId="13779" xr:uid="{00000000-0005-0000-0000-0000555C0000}"/>
    <cellStyle name="Total 15 7" xfId="11683" xr:uid="{00000000-0005-0000-0000-0000565C0000}"/>
    <cellStyle name="Total 15 7 2" xfId="18211" xr:uid="{00000000-0005-0000-0000-0000575C0000}"/>
    <cellStyle name="Total 15 7 3" xfId="14379" xr:uid="{00000000-0005-0000-0000-0000585C0000}"/>
    <cellStyle name="Total 15 7 4" xfId="23835" xr:uid="{00000000-0005-0000-0000-0000595C0000}"/>
    <cellStyle name="Total 15 7 5" xfId="25140" xr:uid="{00000000-0005-0000-0000-00005A5C0000}"/>
    <cellStyle name="Total 15 7 6" xfId="25206" xr:uid="{00000000-0005-0000-0000-00005B5C0000}"/>
    <cellStyle name="Total 15 70" xfId="14477" xr:uid="{00000000-0005-0000-0000-00005C5C0000}"/>
    <cellStyle name="Total 15 8" xfId="11684" xr:uid="{00000000-0005-0000-0000-00005D5C0000}"/>
    <cellStyle name="Total 15 8 2" xfId="23836" xr:uid="{00000000-0005-0000-0000-00005E5C0000}"/>
    <cellStyle name="Total 15 9" xfId="11685" xr:uid="{00000000-0005-0000-0000-00005F5C0000}"/>
    <cellStyle name="Total 15 9 2" xfId="23837" xr:uid="{00000000-0005-0000-0000-0000605C0000}"/>
    <cellStyle name="Total 16" xfId="5610" xr:uid="{00000000-0005-0000-0000-0000615C0000}"/>
    <cellStyle name="Total 16 10" xfId="11686" xr:uid="{00000000-0005-0000-0000-0000625C0000}"/>
    <cellStyle name="Total 16 10 2" xfId="23838" xr:uid="{00000000-0005-0000-0000-0000635C0000}"/>
    <cellStyle name="Total 16 11" xfId="11687" xr:uid="{00000000-0005-0000-0000-0000645C0000}"/>
    <cellStyle name="Total 16 11 2" xfId="23839" xr:uid="{00000000-0005-0000-0000-0000655C0000}"/>
    <cellStyle name="Total 16 12" xfId="11688" xr:uid="{00000000-0005-0000-0000-0000665C0000}"/>
    <cellStyle name="Total 16 12 2" xfId="23840" xr:uid="{00000000-0005-0000-0000-0000675C0000}"/>
    <cellStyle name="Total 16 13" xfId="11689" xr:uid="{00000000-0005-0000-0000-0000685C0000}"/>
    <cellStyle name="Total 16 13 2" xfId="23841" xr:uid="{00000000-0005-0000-0000-0000695C0000}"/>
    <cellStyle name="Total 16 14" xfId="11690" xr:uid="{00000000-0005-0000-0000-00006A5C0000}"/>
    <cellStyle name="Total 16 14 2" xfId="23842" xr:uid="{00000000-0005-0000-0000-00006B5C0000}"/>
    <cellStyle name="Total 16 15" xfId="11691" xr:uid="{00000000-0005-0000-0000-00006C5C0000}"/>
    <cellStyle name="Total 16 15 2" xfId="23843" xr:uid="{00000000-0005-0000-0000-00006D5C0000}"/>
    <cellStyle name="Total 16 16" xfId="11692" xr:uid="{00000000-0005-0000-0000-00006E5C0000}"/>
    <cellStyle name="Total 16 16 2" xfId="23844" xr:uid="{00000000-0005-0000-0000-00006F5C0000}"/>
    <cellStyle name="Total 16 17" xfId="11693" xr:uid="{00000000-0005-0000-0000-0000705C0000}"/>
    <cellStyle name="Total 16 17 2" xfId="23845" xr:uid="{00000000-0005-0000-0000-0000715C0000}"/>
    <cellStyle name="Total 16 18" xfId="11694" xr:uid="{00000000-0005-0000-0000-0000725C0000}"/>
    <cellStyle name="Total 16 18 2" xfId="23846" xr:uid="{00000000-0005-0000-0000-0000735C0000}"/>
    <cellStyle name="Total 16 19" xfId="11695" xr:uid="{00000000-0005-0000-0000-0000745C0000}"/>
    <cellStyle name="Total 16 19 2" xfId="23847" xr:uid="{00000000-0005-0000-0000-0000755C0000}"/>
    <cellStyle name="Total 16 2" xfId="5611" xr:uid="{00000000-0005-0000-0000-0000765C0000}"/>
    <cellStyle name="Total 16 2 2" xfId="11696" xr:uid="{00000000-0005-0000-0000-0000775C0000}"/>
    <cellStyle name="Total 16 2 2 2" xfId="23848" xr:uid="{00000000-0005-0000-0000-0000785C0000}"/>
    <cellStyle name="Total 16 2 3" xfId="13251" xr:uid="{00000000-0005-0000-0000-0000795C0000}"/>
    <cellStyle name="Total 16 20" xfId="11697" xr:uid="{00000000-0005-0000-0000-00007A5C0000}"/>
    <cellStyle name="Total 16 20 2" xfId="23849" xr:uid="{00000000-0005-0000-0000-00007B5C0000}"/>
    <cellStyle name="Total 16 21" xfId="11698" xr:uid="{00000000-0005-0000-0000-00007C5C0000}"/>
    <cellStyle name="Total 16 21 2" xfId="23850" xr:uid="{00000000-0005-0000-0000-00007D5C0000}"/>
    <cellStyle name="Total 16 22" xfId="11699" xr:uid="{00000000-0005-0000-0000-00007E5C0000}"/>
    <cellStyle name="Total 16 22 2" xfId="23851" xr:uid="{00000000-0005-0000-0000-00007F5C0000}"/>
    <cellStyle name="Total 16 23" xfId="11700" xr:uid="{00000000-0005-0000-0000-0000805C0000}"/>
    <cellStyle name="Total 16 23 2" xfId="23852" xr:uid="{00000000-0005-0000-0000-0000815C0000}"/>
    <cellStyle name="Total 16 24" xfId="11701" xr:uid="{00000000-0005-0000-0000-0000825C0000}"/>
    <cellStyle name="Total 16 24 2" xfId="23853" xr:uid="{00000000-0005-0000-0000-0000835C0000}"/>
    <cellStyle name="Total 16 25" xfId="11702" xr:uid="{00000000-0005-0000-0000-0000845C0000}"/>
    <cellStyle name="Total 16 25 2" xfId="23854" xr:uid="{00000000-0005-0000-0000-0000855C0000}"/>
    <cellStyle name="Total 16 26" xfId="11703" xr:uid="{00000000-0005-0000-0000-0000865C0000}"/>
    <cellStyle name="Total 16 26 2" xfId="23855" xr:uid="{00000000-0005-0000-0000-0000875C0000}"/>
    <cellStyle name="Total 16 27" xfId="11704" xr:uid="{00000000-0005-0000-0000-0000885C0000}"/>
    <cellStyle name="Total 16 27 2" xfId="23856" xr:uid="{00000000-0005-0000-0000-0000895C0000}"/>
    <cellStyle name="Total 16 28" xfId="11705" xr:uid="{00000000-0005-0000-0000-00008A5C0000}"/>
    <cellStyle name="Total 16 28 2" xfId="23857" xr:uid="{00000000-0005-0000-0000-00008B5C0000}"/>
    <cellStyle name="Total 16 29" xfId="11706" xr:uid="{00000000-0005-0000-0000-00008C5C0000}"/>
    <cellStyle name="Total 16 29 2" xfId="23858" xr:uid="{00000000-0005-0000-0000-00008D5C0000}"/>
    <cellStyle name="Total 16 3" xfId="5612" xr:uid="{00000000-0005-0000-0000-00008E5C0000}"/>
    <cellStyle name="Total 16 3 2" xfId="11707" xr:uid="{00000000-0005-0000-0000-00008F5C0000}"/>
    <cellStyle name="Total 16 3 2 2" xfId="23859" xr:uid="{00000000-0005-0000-0000-0000905C0000}"/>
    <cellStyle name="Total 16 30" xfId="11708" xr:uid="{00000000-0005-0000-0000-0000915C0000}"/>
    <cellStyle name="Total 16 30 2" xfId="23860" xr:uid="{00000000-0005-0000-0000-0000925C0000}"/>
    <cellStyle name="Total 16 31" xfId="11709" xr:uid="{00000000-0005-0000-0000-0000935C0000}"/>
    <cellStyle name="Total 16 31 2" xfId="23861" xr:uid="{00000000-0005-0000-0000-0000945C0000}"/>
    <cellStyle name="Total 16 32" xfId="11710" xr:uid="{00000000-0005-0000-0000-0000955C0000}"/>
    <cellStyle name="Total 16 32 2" xfId="23862" xr:uid="{00000000-0005-0000-0000-0000965C0000}"/>
    <cellStyle name="Total 16 33" xfId="11711" xr:uid="{00000000-0005-0000-0000-0000975C0000}"/>
    <cellStyle name="Total 16 33 2" xfId="23863" xr:uid="{00000000-0005-0000-0000-0000985C0000}"/>
    <cellStyle name="Total 16 34" xfId="11712" xr:uid="{00000000-0005-0000-0000-0000995C0000}"/>
    <cellStyle name="Total 16 34 2" xfId="23864" xr:uid="{00000000-0005-0000-0000-00009A5C0000}"/>
    <cellStyle name="Total 16 35" xfId="11713" xr:uid="{00000000-0005-0000-0000-00009B5C0000}"/>
    <cellStyle name="Total 16 35 2" xfId="23865" xr:uid="{00000000-0005-0000-0000-00009C5C0000}"/>
    <cellStyle name="Total 16 36" xfId="11714" xr:uid="{00000000-0005-0000-0000-00009D5C0000}"/>
    <cellStyle name="Total 16 36 2" xfId="23866" xr:uid="{00000000-0005-0000-0000-00009E5C0000}"/>
    <cellStyle name="Total 16 37" xfId="11715" xr:uid="{00000000-0005-0000-0000-00009F5C0000}"/>
    <cellStyle name="Total 16 37 2" xfId="23867" xr:uid="{00000000-0005-0000-0000-0000A05C0000}"/>
    <cellStyle name="Total 16 38" xfId="11716" xr:uid="{00000000-0005-0000-0000-0000A15C0000}"/>
    <cellStyle name="Total 16 38 2" xfId="23868" xr:uid="{00000000-0005-0000-0000-0000A25C0000}"/>
    <cellStyle name="Total 16 39" xfId="11717" xr:uid="{00000000-0005-0000-0000-0000A35C0000}"/>
    <cellStyle name="Total 16 39 2" xfId="23869" xr:uid="{00000000-0005-0000-0000-0000A45C0000}"/>
    <cellStyle name="Total 16 4" xfId="5613" xr:uid="{00000000-0005-0000-0000-0000A55C0000}"/>
    <cellStyle name="Total 16 4 2" xfId="11718" xr:uid="{00000000-0005-0000-0000-0000A65C0000}"/>
    <cellStyle name="Total 16 4 2 2" xfId="23870" xr:uid="{00000000-0005-0000-0000-0000A75C0000}"/>
    <cellStyle name="Total 16 40" xfId="11719" xr:uid="{00000000-0005-0000-0000-0000A85C0000}"/>
    <cellStyle name="Total 16 40 2" xfId="23871" xr:uid="{00000000-0005-0000-0000-0000A95C0000}"/>
    <cellStyle name="Total 16 41" xfId="11720" xr:uid="{00000000-0005-0000-0000-0000AA5C0000}"/>
    <cellStyle name="Total 16 41 2" xfId="23872" xr:uid="{00000000-0005-0000-0000-0000AB5C0000}"/>
    <cellStyle name="Total 16 42" xfId="11721" xr:uid="{00000000-0005-0000-0000-0000AC5C0000}"/>
    <cellStyle name="Total 16 42 2" xfId="23873" xr:uid="{00000000-0005-0000-0000-0000AD5C0000}"/>
    <cellStyle name="Total 16 43" xfId="11722" xr:uid="{00000000-0005-0000-0000-0000AE5C0000}"/>
    <cellStyle name="Total 16 43 2" xfId="23874" xr:uid="{00000000-0005-0000-0000-0000AF5C0000}"/>
    <cellStyle name="Total 16 44" xfId="11723" xr:uid="{00000000-0005-0000-0000-0000B05C0000}"/>
    <cellStyle name="Total 16 44 2" xfId="23875" xr:uid="{00000000-0005-0000-0000-0000B15C0000}"/>
    <cellStyle name="Total 16 45" xfId="11724" xr:uid="{00000000-0005-0000-0000-0000B25C0000}"/>
    <cellStyle name="Total 16 45 2" xfId="23876" xr:uid="{00000000-0005-0000-0000-0000B35C0000}"/>
    <cellStyle name="Total 16 46" xfId="11725" xr:uid="{00000000-0005-0000-0000-0000B45C0000}"/>
    <cellStyle name="Total 16 46 2" xfId="23877" xr:uid="{00000000-0005-0000-0000-0000B55C0000}"/>
    <cellStyle name="Total 16 47" xfId="11726" xr:uid="{00000000-0005-0000-0000-0000B65C0000}"/>
    <cellStyle name="Total 16 47 2" xfId="23878" xr:uid="{00000000-0005-0000-0000-0000B75C0000}"/>
    <cellStyle name="Total 16 48" xfId="11727" xr:uid="{00000000-0005-0000-0000-0000B85C0000}"/>
    <cellStyle name="Total 16 48 2" xfId="23879" xr:uid="{00000000-0005-0000-0000-0000B95C0000}"/>
    <cellStyle name="Total 16 49" xfId="11728" xr:uid="{00000000-0005-0000-0000-0000BA5C0000}"/>
    <cellStyle name="Total 16 49 2" xfId="23880" xr:uid="{00000000-0005-0000-0000-0000BB5C0000}"/>
    <cellStyle name="Total 16 5" xfId="5614" xr:uid="{00000000-0005-0000-0000-0000BC5C0000}"/>
    <cellStyle name="Total 16 5 2" xfId="11729" xr:uid="{00000000-0005-0000-0000-0000BD5C0000}"/>
    <cellStyle name="Total 16 5 2 2" xfId="23881" xr:uid="{00000000-0005-0000-0000-0000BE5C0000}"/>
    <cellStyle name="Total 16 50" xfId="11730" xr:uid="{00000000-0005-0000-0000-0000BF5C0000}"/>
    <cellStyle name="Total 16 50 2" xfId="23882" xr:uid="{00000000-0005-0000-0000-0000C05C0000}"/>
    <cellStyle name="Total 16 51" xfId="11731" xr:uid="{00000000-0005-0000-0000-0000C15C0000}"/>
    <cellStyle name="Total 16 51 2" xfId="23883" xr:uid="{00000000-0005-0000-0000-0000C25C0000}"/>
    <cellStyle name="Total 16 52" xfId="11732" xr:uid="{00000000-0005-0000-0000-0000C35C0000}"/>
    <cellStyle name="Total 16 52 2" xfId="23884" xr:uid="{00000000-0005-0000-0000-0000C45C0000}"/>
    <cellStyle name="Total 16 53" xfId="11733" xr:uid="{00000000-0005-0000-0000-0000C55C0000}"/>
    <cellStyle name="Total 16 53 2" xfId="23885" xr:uid="{00000000-0005-0000-0000-0000C65C0000}"/>
    <cellStyle name="Total 16 54" xfId="11734" xr:uid="{00000000-0005-0000-0000-0000C75C0000}"/>
    <cellStyle name="Total 16 54 2" xfId="23886" xr:uid="{00000000-0005-0000-0000-0000C85C0000}"/>
    <cellStyle name="Total 16 55" xfId="11735" xr:uid="{00000000-0005-0000-0000-0000C95C0000}"/>
    <cellStyle name="Total 16 55 2" xfId="23887" xr:uid="{00000000-0005-0000-0000-0000CA5C0000}"/>
    <cellStyle name="Total 16 56" xfId="11736" xr:uid="{00000000-0005-0000-0000-0000CB5C0000}"/>
    <cellStyle name="Total 16 56 2" xfId="23888" xr:uid="{00000000-0005-0000-0000-0000CC5C0000}"/>
    <cellStyle name="Total 16 57" xfId="11737" xr:uid="{00000000-0005-0000-0000-0000CD5C0000}"/>
    <cellStyle name="Total 16 57 2" xfId="23889" xr:uid="{00000000-0005-0000-0000-0000CE5C0000}"/>
    <cellStyle name="Total 16 58" xfId="11738" xr:uid="{00000000-0005-0000-0000-0000CF5C0000}"/>
    <cellStyle name="Total 16 58 2" xfId="23890" xr:uid="{00000000-0005-0000-0000-0000D05C0000}"/>
    <cellStyle name="Total 16 59" xfId="11739" xr:uid="{00000000-0005-0000-0000-0000D15C0000}"/>
    <cellStyle name="Total 16 59 2" xfId="23891" xr:uid="{00000000-0005-0000-0000-0000D25C0000}"/>
    <cellStyle name="Total 16 6" xfId="11740" xr:uid="{00000000-0005-0000-0000-0000D35C0000}"/>
    <cellStyle name="Total 16 6 2" xfId="14480" xr:uid="{00000000-0005-0000-0000-0000D45C0000}"/>
    <cellStyle name="Total 16 6 3" xfId="23892" xr:uid="{00000000-0005-0000-0000-0000D55C0000}"/>
    <cellStyle name="Total 16 60" xfId="11741" xr:uid="{00000000-0005-0000-0000-0000D65C0000}"/>
    <cellStyle name="Total 16 60 2" xfId="23893" xr:uid="{00000000-0005-0000-0000-0000D75C0000}"/>
    <cellStyle name="Total 16 61" xfId="11742" xr:uid="{00000000-0005-0000-0000-0000D85C0000}"/>
    <cellStyle name="Total 16 61 2" xfId="23894" xr:uid="{00000000-0005-0000-0000-0000D95C0000}"/>
    <cellStyle name="Total 16 62" xfId="11743" xr:uid="{00000000-0005-0000-0000-0000DA5C0000}"/>
    <cellStyle name="Total 16 62 2" xfId="23895" xr:uid="{00000000-0005-0000-0000-0000DB5C0000}"/>
    <cellStyle name="Total 16 63" xfId="11744" xr:uid="{00000000-0005-0000-0000-0000DC5C0000}"/>
    <cellStyle name="Total 16 63 2" xfId="23896" xr:uid="{00000000-0005-0000-0000-0000DD5C0000}"/>
    <cellStyle name="Total 16 64" xfId="11745" xr:uid="{00000000-0005-0000-0000-0000DE5C0000}"/>
    <cellStyle name="Total 16 64 2" xfId="23897" xr:uid="{00000000-0005-0000-0000-0000DF5C0000}"/>
    <cellStyle name="Total 16 65" xfId="11746" xr:uid="{00000000-0005-0000-0000-0000E05C0000}"/>
    <cellStyle name="Total 16 65 2" xfId="23898" xr:uid="{00000000-0005-0000-0000-0000E15C0000}"/>
    <cellStyle name="Total 16 66" xfId="11747" xr:uid="{00000000-0005-0000-0000-0000E25C0000}"/>
    <cellStyle name="Total 16 66 2" xfId="23899" xr:uid="{00000000-0005-0000-0000-0000E35C0000}"/>
    <cellStyle name="Total 16 67" xfId="6198" xr:uid="{00000000-0005-0000-0000-0000E45C0000}"/>
    <cellStyle name="Total 16 67 2" xfId="18929" xr:uid="{00000000-0005-0000-0000-0000E55C0000}"/>
    <cellStyle name="Total 16 68" xfId="13250" xr:uid="{00000000-0005-0000-0000-0000E65C0000}"/>
    <cellStyle name="Total 16 69" xfId="13780" xr:uid="{00000000-0005-0000-0000-0000E75C0000}"/>
    <cellStyle name="Total 16 7" xfId="11748" xr:uid="{00000000-0005-0000-0000-0000E85C0000}"/>
    <cellStyle name="Total 16 7 2" xfId="18212" xr:uid="{00000000-0005-0000-0000-0000E95C0000}"/>
    <cellStyle name="Total 16 7 3" xfId="14380" xr:uid="{00000000-0005-0000-0000-0000EA5C0000}"/>
    <cellStyle name="Total 16 7 4" xfId="23900" xr:uid="{00000000-0005-0000-0000-0000EB5C0000}"/>
    <cellStyle name="Total 16 7 5" xfId="24771" xr:uid="{00000000-0005-0000-0000-0000EC5C0000}"/>
    <cellStyle name="Total 16 7 6" xfId="25243" xr:uid="{00000000-0005-0000-0000-0000ED5C0000}"/>
    <cellStyle name="Total 16 70" xfId="14479" xr:uid="{00000000-0005-0000-0000-0000EE5C0000}"/>
    <cellStyle name="Total 16 8" xfId="11749" xr:uid="{00000000-0005-0000-0000-0000EF5C0000}"/>
    <cellStyle name="Total 16 8 2" xfId="23901" xr:uid="{00000000-0005-0000-0000-0000F05C0000}"/>
    <cellStyle name="Total 16 9" xfId="11750" xr:uid="{00000000-0005-0000-0000-0000F15C0000}"/>
    <cellStyle name="Total 16 9 2" xfId="23902" xr:uid="{00000000-0005-0000-0000-0000F25C0000}"/>
    <cellStyle name="Total 17" xfId="5615" xr:uid="{00000000-0005-0000-0000-0000F35C0000}"/>
    <cellStyle name="Total 17 10" xfId="11751" xr:uid="{00000000-0005-0000-0000-0000F45C0000}"/>
    <cellStyle name="Total 17 10 2" xfId="23903" xr:uid="{00000000-0005-0000-0000-0000F55C0000}"/>
    <cellStyle name="Total 17 11" xfId="11752" xr:uid="{00000000-0005-0000-0000-0000F65C0000}"/>
    <cellStyle name="Total 17 11 2" xfId="23904" xr:uid="{00000000-0005-0000-0000-0000F75C0000}"/>
    <cellStyle name="Total 17 12" xfId="11753" xr:uid="{00000000-0005-0000-0000-0000F85C0000}"/>
    <cellStyle name="Total 17 12 2" xfId="23905" xr:uid="{00000000-0005-0000-0000-0000F95C0000}"/>
    <cellStyle name="Total 17 13" xfId="11754" xr:uid="{00000000-0005-0000-0000-0000FA5C0000}"/>
    <cellStyle name="Total 17 13 2" xfId="23906" xr:uid="{00000000-0005-0000-0000-0000FB5C0000}"/>
    <cellStyle name="Total 17 14" xfId="11755" xr:uid="{00000000-0005-0000-0000-0000FC5C0000}"/>
    <cellStyle name="Total 17 14 2" xfId="23907" xr:uid="{00000000-0005-0000-0000-0000FD5C0000}"/>
    <cellStyle name="Total 17 15" xfId="11756" xr:uid="{00000000-0005-0000-0000-0000FE5C0000}"/>
    <cellStyle name="Total 17 15 2" xfId="23908" xr:uid="{00000000-0005-0000-0000-0000FF5C0000}"/>
    <cellStyle name="Total 17 16" xfId="11757" xr:uid="{00000000-0005-0000-0000-0000005D0000}"/>
    <cellStyle name="Total 17 16 2" xfId="23909" xr:uid="{00000000-0005-0000-0000-0000015D0000}"/>
    <cellStyle name="Total 17 17" xfId="11758" xr:uid="{00000000-0005-0000-0000-0000025D0000}"/>
    <cellStyle name="Total 17 17 2" xfId="23910" xr:uid="{00000000-0005-0000-0000-0000035D0000}"/>
    <cellStyle name="Total 17 18" xfId="11759" xr:uid="{00000000-0005-0000-0000-0000045D0000}"/>
    <cellStyle name="Total 17 18 2" xfId="23911" xr:uid="{00000000-0005-0000-0000-0000055D0000}"/>
    <cellStyle name="Total 17 19" xfId="11760" xr:uid="{00000000-0005-0000-0000-0000065D0000}"/>
    <cellStyle name="Total 17 19 2" xfId="23912" xr:uid="{00000000-0005-0000-0000-0000075D0000}"/>
    <cellStyle name="Total 17 2" xfId="5616" xr:uid="{00000000-0005-0000-0000-0000085D0000}"/>
    <cellStyle name="Total 17 2 2" xfId="11761" xr:uid="{00000000-0005-0000-0000-0000095D0000}"/>
    <cellStyle name="Total 17 2 2 2" xfId="23913" xr:uid="{00000000-0005-0000-0000-00000A5D0000}"/>
    <cellStyle name="Total 17 2 3" xfId="13253" xr:uid="{00000000-0005-0000-0000-00000B5D0000}"/>
    <cellStyle name="Total 17 20" xfId="11762" xr:uid="{00000000-0005-0000-0000-00000C5D0000}"/>
    <cellStyle name="Total 17 20 2" xfId="23914" xr:uid="{00000000-0005-0000-0000-00000D5D0000}"/>
    <cellStyle name="Total 17 21" xfId="11763" xr:uid="{00000000-0005-0000-0000-00000E5D0000}"/>
    <cellStyle name="Total 17 21 2" xfId="23915" xr:uid="{00000000-0005-0000-0000-00000F5D0000}"/>
    <cellStyle name="Total 17 22" xfId="11764" xr:uid="{00000000-0005-0000-0000-0000105D0000}"/>
    <cellStyle name="Total 17 22 2" xfId="23916" xr:uid="{00000000-0005-0000-0000-0000115D0000}"/>
    <cellStyle name="Total 17 23" xfId="11765" xr:uid="{00000000-0005-0000-0000-0000125D0000}"/>
    <cellStyle name="Total 17 23 2" xfId="23917" xr:uid="{00000000-0005-0000-0000-0000135D0000}"/>
    <cellStyle name="Total 17 24" xfId="11766" xr:uid="{00000000-0005-0000-0000-0000145D0000}"/>
    <cellStyle name="Total 17 24 2" xfId="23918" xr:uid="{00000000-0005-0000-0000-0000155D0000}"/>
    <cellStyle name="Total 17 25" xfId="11767" xr:uid="{00000000-0005-0000-0000-0000165D0000}"/>
    <cellStyle name="Total 17 25 2" xfId="23919" xr:uid="{00000000-0005-0000-0000-0000175D0000}"/>
    <cellStyle name="Total 17 26" xfId="11768" xr:uid="{00000000-0005-0000-0000-0000185D0000}"/>
    <cellStyle name="Total 17 26 2" xfId="23920" xr:uid="{00000000-0005-0000-0000-0000195D0000}"/>
    <cellStyle name="Total 17 27" xfId="11769" xr:uid="{00000000-0005-0000-0000-00001A5D0000}"/>
    <cellStyle name="Total 17 27 2" xfId="23921" xr:uid="{00000000-0005-0000-0000-00001B5D0000}"/>
    <cellStyle name="Total 17 28" xfId="11770" xr:uid="{00000000-0005-0000-0000-00001C5D0000}"/>
    <cellStyle name="Total 17 28 2" xfId="23922" xr:uid="{00000000-0005-0000-0000-00001D5D0000}"/>
    <cellStyle name="Total 17 29" xfId="11771" xr:uid="{00000000-0005-0000-0000-00001E5D0000}"/>
    <cellStyle name="Total 17 29 2" xfId="23923" xr:uid="{00000000-0005-0000-0000-00001F5D0000}"/>
    <cellStyle name="Total 17 3" xfId="5617" xr:uid="{00000000-0005-0000-0000-0000205D0000}"/>
    <cellStyle name="Total 17 3 2" xfId="11772" xr:uid="{00000000-0005-0000-0000-0000215D0000}"/>
    <cellStyle name="Total 17 3 2 2" xfId="23924" xr:uid="{00000000-0005-0000-0000-0000225D0000}"/>
    <cellStyle name="Total 17 30" xfId="11773" xr:uid="{00000000-0005-0000-0000-0000235D0000}"/>
    <cellStyle name="Total 17 30 2" xfId="23925" xr:uid="{00000000-0005-0000-0000-0000245D0000}"/>
    <cellStyle name="Total 17 31" xfId="11774" xr:uid="{00000000-0005-0000-0000-0000255D0000}"/>
    <cellStyle name="Total 17 31 2" xfId="23926" xr:uid="{00000000-0005-0000-0000-0000265D0000}"/>
    <cellStyle name="Total 17 32" xfId="11775" xr:uid="{00000000-0005-0000-0000-0000275D0000}"/>
    <cellStyle name="Total 17 32 2" xfId="23927" xr:uid="{00000000-0005-0000-0000-0000285D0000}"/>
    <cellStyle name="Total 17 33" xfId="11776" xr:uid="{00000000-0005-0000-0000-0000295D0000}"/>
    <cellStyle name="Total 17 33 2" xfId="23928" xr:uid="{00000000-0005-0000-0000-00002A5D0000}"/>
    <cellStyle name="Total 17 34" xfId="11777" xr:uid="{00000000-0005-0000-0000-00002B5D0000}"/>
    <cellStyle name="Total 17 34 2" xfId="23929" xr:uid="{00000000-0005-0000-0000-00002C5D0000}"/>
    <cellStyle name="Total 17 35" xfId="11778" xr:uid="{00000000-0005-0000-0000-00002D5D0000}"/>
    <cellStyle name="Total 17 35 2" xfId="23930" xr:uid="{00000000-0005-0000-0000-00002E5D0000}"/>
    <cellStyle name="Total 17 36" xfId="11779" xr:uid="{00000000-0005-0000-0000-00002F5D0000}"/>
    <cellStyle name="Total 17 36 2" xfId="23931" xr:uid="{00000000-0005-0000-0000-0000305D0000}"/>
    <cellStyle name="Total 17 37" xfId="11780" xr:uid="{00000000-0005-0000-0000-0000315D0000}"/>
    <cellStyle name="Total 17 37 2" xfId="23932" xr:uid="{00000000-0005-0000-0000-0000325D0000}"/>
    <cellStyle name="Total 17 38" xfId="11781" xr:uid="{00000000-0005-0000-0000-0000335D0000}"/>
    <cellStyle name="Total 17 38 2" xfId="23933" xr:uid="{00000000-0005-0000-0000-0000345D0000}"/>
    <cellStyle name="Total 17 39" xfId="11782" xr:uid="{00000000-0005-0000-0000-0000355D0000}"/>
    <cellStyle name="Total 17 39 2" xfId="23934" xr:uid="{00000000-0005-0000-0000-0000365D0000}"/>
    <cellStyle name="Total 17 4" xfId="5618" xr:uid="{00000000-0005-0000-0000-0000375D0000}"/>
    <cellStyle name="Total 17 4 2" xfId="11783" xr:uid="{00000000-0005-0000-0000-0000385D0000}"/>
    <cellStyle name="Total 17 4 2 2" xfId="23935" xr:uid="{00000000-0005-0000-0000-0000395D0000}"/>
    <cellStyle name="Total 17 40" xfId="11784" xr:uid="{00000000-0005-0000-0000-00003A5D0000}"/>
    <cellStyle name="Total 17 40 2" xfId="23936" xr:uid="{00000000-0005-0000-0000-00003B5D0000}"/>
    <cellStyle name="Total 17 41" xfId="11785" xr:uid="{00000000-0005-0000-0000-00003C5D0000}"/>
    <cellStyle name="Total 17 41 2" xfId="23937" xr:uid="{00000000-0005-0000-0000-00003D5D0000}"/>
    <cellStyle name="Total 17 42" xfId="11786" xr:uid="{00000000-0005-0000-0000-00003E5D0000}"/>
    <cellStyle name="Total 17 42 2" xfId="23938" xr:uid="{00000000-0005-0000-0000-00003F5D0000}"/>
    <cellStyle name="Total 17 43" xfId="11787" xr:uid="{00000000-0005-0000-0000-0000405D0000}"/>
    <cellStyle name="Total 17 43 2" xfId="23939" xr:uid="{00000000-0005-0000-0000-0000415D0000}"/>
    <cellStyle name="Total 17 44" xfId="11788" xr:uid="{00000000-0005-0000-0000-0000425D0000}"/>
    <cellStyle name="Total 17 44 2" xfId="23940" xr:uid="{00000000-0005-0000-0000-0000435D0000}"/>
    <cellStyle name="Total 17 45" xfId="11789" xr:uid="{00000000-0005-0000-0000-0000445D0000}"/>
    <cellStyle name="Total 17 45 2" xfId="23941" xr:uid="{00000000-0005-0000-0000-0000455D0000}"/>
    <cellStyle name="Total 17 46" xfId="11790" xr:uid="{00000000-0005-0000-0000-0000465D0000}"/>
    <cellStyle name="Total 17 46 2" xfId="23942" xr:uid="{00000000-0005-0000-0000-0000475D0000}"/>
    <cellStyle name="Total 17 47" xfId="11791" xr:uid="{00000000-0005-0000-0000-0000485D0000}"/>
    <cellStyle name="Total 17 47 2" xfId="23943" xr:uid="{00000000-0005-0000-0000-0000495D0000}"/>
    <cellStyle name="Total 17 48" xfId="11792" xr:uid="{00000000-0005-0000-0000-00004A5D0000}"/>
    <cellStyle name="Total 17 48 2" xfId="23944" xr:uid="{00000000-0005-0000-0000-00004B5D0000}"/>
    <cellStyle name="Total 17 49" xfId="11793" xr:uid="{00000000-0005-0000-0000-00004C5D0000}"/>
    <cellStyle name="Total 17 49 2" xfId="23945" xr:uid="{00000000-0005-0000-0000-00004D5D0000}"/>
    <cellStyle name="Total 17 5" xfId="5619" xr:uid="{00000000-0005-0000-0000-00004E5D0000}"/>
    <cellStyle name="Total 17 5 2" xfId="11794" xr:uid="{00000000-0005-0000-0000-00004F5D0000}"/>
    <cellStyle name="Total 17 5 2 2" xfId="23946" xr:uid="{00000000-0005-0000-0000-0000505D0000}"/>
    <cellStyle name="Total 17 50" xfId="11795" xr:uid="{00000000-0005-0000-0000-0000515D0000}"/>
    <cellStyle name="Total 17 50 2" xfId="23947" xr:uid="{00000000-0005-0000-0000-0000525D0000}"/>
    <cellStyle name="Total 17 51" xfId="11796" xr:uid="{00000000-0005-0000-0000-0000535D0000}"/>
    <cellStyle name="Total 17 51 2" xfId="23948" xr:uid="{00000000-0005-0000-0000-0000545D0000}"/>
    <cellStyle name="Total 17 52" xfId="11797" xr:uid="{00000000-0005-0000-0000-0000555D0000}"/>
    <cellStyle name="Total 17 52 2" xfId="23949" xr:uid="{00000000-0005-0000-0000-0000565D0000}"/>
    <cellStyle name="Total 17 53" xfId="11798" xr:uid="{00000000-0005-0000-0000-0000575D0000}"/>
    <cellStyle name="Total 17 53 2" xfId="23950" xr:uid="{00000000-0005-0000-0000-0000585D0000}"/>
    <cellStyle name="Total 17 54" xfId="11799" xr:uid="{00000000-0005-0000-0000-0000595D0000}"/>
    <cellStyle name="Total 17 54 2" xfId="23951" xr:uid="{00000000-0005-0000-0000-00005A5D0000}"/>
    <cellStyle name="Total 17 55" xfId="11800" xr:uid="{00000000-0005-0000-0000-00005B5D0000}"/>
    <cellStyle name="Total 17 55 2" xfId="23952" xr:uid="{00000000-0005-0000-0000-00005C5D0000}"/>
    <cellStyle name="Total 17 56" xfId="11801" xr:uid="{00000000-0005-0000-0000-00005D5D0000}"/>
    <cellStyle name="Total 17 56 2" xfId="23953" xr:uid="{00000000-0005-0000-0000-00005E5D0000}"/>
    <cellStyle name="Total 17 57" xfId="11802" xr:uid="{00000000-0005-0000-0000-00005F5D0000}"/>
    <cellStyle name="Total 17 57 2" xfId="23954" xr:uid="{00000000-0005-0000-0000-0000605D0000}"/>
    <cellStyle name="Total 17 58" xfId="11803" xr:uid="{00000000-0005-0000-0000-0000615D0000}"/>
    <cellStyle name="Total 17 58 2" xfId="23955" xr:uid="{00000000-0005-0000-0000-0000625D0000}"/>
    <cellStyle name="Total 17 59" xfId="11804" xr:uid="{00000000-0005-0000-0000-0000635D0000}"/>
    <cellStyle name="Total 17 59 2" xfId="23956" xr:uid="{00000000-0005-0000-0000-0000645D0000}"/>
    <cellStyle name="Total 17 6" xfId="11805" xr:uid="{00000000-0005-0000-0000-0000655D0000}"/>
    <cellStyle name="Total 17 6 2" xfId="14482" xr:uid="{00000000-0005-0000-0000-0000665D0000}"/>
    <cellStyle name="Total 17 6 3" xfId="23957" xr:uid="{00000000-0005-0000-0000-0000675D0000}"/>
    <cellStyle name="Total 17 60" xfId="11806" xr:uid="{00000000-0005-0000-0000-0000685D0000}"/>
    <cellStyle name="Total 17 60 2" xfId="23958" xr:uid="{00000000-0005-0000-0000-0000695D0000}"/>
    <cellStyle name="Total 17 61" xfId="11807" xr:uid="{00000000-0005-0000-0000-00006A5D0000}"/>
    <cellStyle name="Total 17 61 2" xfId="23959" xr:uid="{00000000-0005-0000-0000-00006B5D0000}"/>
    <cellStyle name="Total 17 62" xfId="11808" xr:uid="{00000000-0005-0000-0000-00006C5D0000}"/>
    <cellStyle name="Total 17 62 2" xfId="23960" xr:uid="{00000000-0005-0000-0000-00006D5D0000}"/>
    <cellStyle name="Total 17 63" xfId="11809" xr:uid="{00000000-0005-0000-0000-00006E5D0000}"/>
    <cellStyle name="Total 17 63 2" xfId="23961" xr:uid="{00000000-0005-0000-0000-00006F5D0000}"/>
    <cellStyle name="Total 17 64" xfId="11810" xr:uid="{00000000-0005-0000-0000-0000705D0000}"/>
    <cellStyle name="Total 17 64 2" xfId="23962" xr:uid="{00000000-0005-0000-0000-0000715D0000}"/>
    <cellStyle name="Total 17 65" xfId="11811" xr:uid="{00000000-0005-0000-0000-0000725D0000}"/>
    <cellStyle name="Total 17 65 2" xfId="23963" xr:uid="{00000000-0005-0000-0000-0000735D0000}"/>
    <cellStyle name="Total 17 66" xfId="11812" xr:uid="{00000000-0005-0000-0000-0000745D0000}"/>
    <cellStyle name="Total 17 66 2" xfId="23964" xr:uid="{00000000-0005-0000-0000-0000755D0000}"/>
    <cellStyle name="Total 17 67" xfId="6199" xr:uid="{00000000-0005-0000-0000-0000765D0000}"/>
    <cellStyle name="Total 17 67 2" xfId="18930" xr:uid="{00000000-0005-0000-0000-0000775D0000}"/>
    <cellStyle name="Total 17 68" xfId="13252" xr:uid="{00000000-0005-0000-0000-0000785D0000}"/>
    <cellStyle name="Total 17 69" xfId="13781" xr:uid="{00000000-0005-0000-0000-0000795D0000}"/>
    <cellStyle name="Total 17 7" xfId="11813" xr:uid="{00000000-0005-0000-0000-00007A5D0000}"/>
    <cellStyle name="Total 17 7 2" xfId="18213" xr:uid="{00000000-0005-0000-0000-00007B5D0000}"/>
    <cellStyle name="Total 17 7 3" xfId="18784" xr:uid="{00000000-0005-0000-0000-00007C5D0000}"/>
    <cellStyle name="Total 17 7 4" xfId="23965" xr:uid="{00000000-0005-0000-0000-00007D5D0000}"/>
    <cellStyle name="Total 17 7 5" xfId="24770" xr:uid="{00000000-0005-0000-0000-00007E5D0000}"/>
    <cellStyle name="Total 17 7 6" xfId="25209" xr:uid="{00000000-0005-0000-0000-00007F5D0000}"/>
    <cellStyle name="Total 17 70" xfId="14481" xr:uid="{00000000-0005-0000-0000-0000805D0000}"/>
    <cellStyle name="Total 17 8" xfId="11814" xr:uid="{00000000-0005-0000-0000-0000815D0000}"/>
    <cellStyle name="Total 17 8 2" xfId="23966" xr:uid="{00000000-0005-0000-0000-0000825D0000}"/>
    <cellStyle name="Total 17 9" xfId="11815" xr:uid="{00000000-0005-0000-0000-0000835D0000}"/>
    <cellStyle name="Total 17 9 2" xfId="23967" xr:uid="{00000000-0005-0000-0000-0000845D0000}"/>
    <cellStyle name="Total 18" xfId="5620" xr:uid="{00000000-0005-0000-0000-0000855D0000}"/>
    <cellStyle name="Total 18 10" xfId="11816" xr:uid="{00000000-0005-0000-0000-0000865D0000}"/>
    <cellStyle name="Total 18 10 2" xfId="23968" xr:uid="{00000000-0005-0000-0000-0000875D0000}"/>
    <cellStyle name="Total 18 11" xfId="11817" xr:uid="{00000000-0005-0000-0000-0000885D0000}"/>
    <cellStyle name="Total 18 11 2" xfId="23969" xr:uid="{00000000-0005-0000-0000-0000895D0000}"/>
    <cellStyle name="Total 18 12" xfId="11818" xr:uid="{00000000-0005-0000-0000-00008A5D0000}"/>
    <cellStyle name="Total 18 12 2" xfId="23970" xr:uid="{00000000-0005-0000-0000-00008B5D0000}"/>
    <cellStyle name="Total 18 13" xfId="11819" xr:uid="{00000000-0005-0000-0000-00008C5D0000}"/>
    <cellStyle name="Total 18 13 2" xfId="23971" xr:uid="{00000000-0005-0000-0000-00008D5D0000}"/>
    <cellStyle name="Total 18 14" xfId="11820" xr:uid="{00000000-0005-0000-0000-00008E5D0000}"/>
    <cellStyle name="Total 18 14 2" xfId="23972" xr:uid="{00000000-0005-0000-0000-00008F5D0000}"/>
    <cellStyle name="Total 18 15" xfId="11821" xr:uid="{00000000-0005-0000-0000-0000905D0000}"/>
    <cellStyle name="Total 18 15 2" xfId="23973" xr:uid="{00000000-0005-0000-0000-0000915D0000}"/>
    <cellStyle name="Total 18 16" xfId="11822" xr:uid="{00000000-0005-0000-0000-0000925D0000}"/>
    <cellStyle name="Total 18 16 2" xfId="23974" xr:uid="{00000000-0005-0000-0000-0000935D0000}"/>
    <cellStyle name="Total 18 17" xfId="11823" xr:uid="{00000000-0005-0000-0000-0000945D0000}"/>
    <cellStyle name="Total 18 17 2" xfId="23975" xr:uid="{00000000-0005-0000-0000-0000955D0000}"/>
    <cellStyle name="Total 18 18" xfId="11824" xr:uid="{00000000-0005-0000-0000-0000965D0000}"/>
    <cellStyle name="Total 18 18 2" xfId="23976" xr:uid="{00000000-0005-0000-0000-0000975D0000}"/>
    <cellStyle name="Total 18 19" xfId="11825" xr:uid="{00000000-0005-0000-0000-0000985D0000}"/>
    <cellStyle name="Total 18 19 2" xfId="23977" xr:uid="{00000000-0005-0000-0000-0000995D0000}"/>
    <cellStyle name="Total 18 2" xfId="5621" xr:uid="{00000000-0005-0000-0000-00009A5D0000}"/>
    <cellStyle name="Total 18 2 2" xfId="11826" xr:uid="{00000000-0005-0000-0000-00009B5D0000}"/>
    <cellStyle name="Total 18 2 2 2" xfId="23978" xr:uid="{00000000-0005-0000-0000-00009C5D0000}"/>
    <cellStyle name="Total 18 2 3" xfId="13255" xr:uid="{00000000-0005-0000-0000-00009D5D0000}"/>
    <cellStyle name="Total 18 20" xfId="11827" xr:uid="{00000000-0005-0000-0000-00009E5D0000}"/>
    <cellStyle name="Total 18 20 2" xfId="23979" xr:uid="{00000000-0005-0000-0000-00009F5D0000}"/>
    <cellStyle name="Total 18 21" xfId="11828" xr:uid="{00000000-0005-0000-0000-0000A05D0000}"/>
    <cellStyle name="Total 18 21 2" xfId="23980" xr:uid="{00000000-0005-0000-0000-0000A15D0000}"/>
    <cellStyle name="Total 18 22" xfId="11829" xr:uid="{00000000-0005-0000-0000-0000A25D0000}"/>
    <cellStyle name="Total 18 22 2" xfId="23981" xr:uid="{00000000-0005-0000-0000-0000A35D0000}"/>
    <cellStyle name="Total 18 23" xfId="11830" xr:uid="{00000000-0005-0000-0000-0000A45D0000}"/>
    <cellStyle name="Total 18 23 2" xfId="23982" xr:uid="{00000000-0005-0000-0000-0000A55D0000}"/>
    <cellStyle name="Total 18 24" xfId="11831" xr:uid="{00000000-0005-0000-0000-0000A65D0000}"/>
    <cellStyle name="Total 18 24 2" xfId="23983" xr:uid="{00000000-0005-0000-0000-0000A75D0000}"/>
    <cellStyle name="Total 18 25" xfId="11832" xr:uid="{00000000-0005-0000-0000-0000A85D0000}"/>
    <cellStyle name="Total 18 25 2" xfId="23984" xr:uid="{00000000-0005-0000-0000-0000A95D0000}"/>
    <cellStyle name="Total 18 26" xfId="11833" xr:uid="{00000000-0005-0000-0000-0000AA5D0000}"/>
    <cellStyle name="Total 18 26 2" xfId="23985" xr:uid="{00000000-0005-0000-0000-0000AB5D0000}"/>
    <cellStyle name="Total 18 27" xfId="11834" xr:uid="{00000000-0005-0000-0000-0000AC5D0000}"/>
    <cellStyle name="Total 18 27 2" xfId="23986" xr:uid="{00000000-0005-0000-0000-0000AD5D0000}"/>
    <cellStyle name="Total 18 28" xfId="11835" xr:uid="{00000000-0005-0000-0000-0000AE5D0000}"/>
    <cellStyle name="Total 18 28 2" xfId="23987" xr:uid="{00000000-0005-0000-0000-0000AF5D0000}"/>
    <cellStyle name="Total 18 29" xfId="11836" xr:uid="{00000000-0005-0000-0000-0000B05D0000}"/>
    <cellStyle name="Total 18 29 2" xfId="23988" xr:uid="{00000000-0005-0000-0000-0000B15D0000}"/>
    <cellStyle name="Total 18 3" xfId="5622" xr:uid="{00000000-0005-0000-0000-0000B25D0000}"/>
    <cellStyle name="Total 18 3 2" xfId="11837" xr:uid="{00000000-0005-0000-0000-0000B35D0000}"/>
    <cellStyle name="Total 18 3 2 2" xfId="23989" xr:uid="{00000000-0005-0000-0000-0000B45D0000}"/>
    <cellStyle name="Total 18 30" xfId="11838" xr:uid="{00000000-0005-0000-0000-0000B55D0000}"/>
    <cellStyle name="Total 18 30 2" xfId="23990" xr:uid="{00000000-0005-0000-0000-0000B65D0000}"/>
    <cellStyle name="Total 18 31" xfId="11839" xr:uid="{00000000-0005-0000-0000-0000B75D0000}"/>
    <cellStyle name="Total 18 31 2" xfId="23991" xr:uid="{00000000-0005-0000-0000-0000B85D0000}"/>
    <cellStyle name="Total 18 32" xfId="11840" xr:uid="{00000000-0005-0000-0000-0000B95D0000}"/>
    <cellStyle name="Total 18 32 2" xfId="23992" xr:uid="{00000000-0005-0000-0000-0000BA5D0000}"/>
    <cellStyle name="Total 18 33" xfId="11841" xr:uid="{00000000-0005-0000-0000-0000BB5D0000}"/>
    <cellStyle name="Total 18 33 2" xfId="23993" xr:uid="{00000000-0005-0000-0000-0000BC5D0000}"/>
    <cellStyle name="Total 18 34" xfId="11842" xr:uid="{00000000-0005-0000-0000-0000BD5D0000}"/>
    <cellStyle name="Total 18 34 2" xfId="23994" xr:uid="{00000000-0005-0000-0000-0000BE5D0000}"/>
    <cellStyle name="Total 18 35" xfId="11843" xr:uid="{00000000-0005-0000-0000-0000BF5D0000}"/>
    <cellStyle name="Total 18 35 2" xfId="23995" xr:uid="{00000000-0005-0000-0000-0000C05D0000}"/>
    <cellStyle name="Total 18 36" xfId="11844" xr:uid="{00000000-0005-0000-0000-0000C15D0000}"/>
    <cellStyle name="Total 18 36 2" xfId="23996" xr:uid="{00000000-0005-0000-0000-0000C25D0000}"/>
    <cellStyle name="Total 18 37" xfId="11845" xr:uid="{00000000-0005-0000-0000-0000C35D0000}"/>
    <cellStyle name="Total 18 37 2" xfId="23997" xr:uid="{00000000-0005-0000-0000-0000C45D0000}"/>
    <cellStyle name="Total 18 38" xfId="11846" xr:uid="{00000000-0005-0000-0000-0000C55D0000}"/>
    <cellStyle name="Total 18 38 2" xfId="23998" xr:uid="{00000000-0005-0000-0000-0000C65D0000}"/>
    <cellStyle name="Total 18 39" xfId="11847" xr:uid="{00000000-0005-0000-0000-0000C75D0000}"/>
    <cellStyle name="Total 18 39 2" xfId="23999" xr:uid="{00000000-0005-0000-0000-0000C85D0000}"/>
    <cellStyle name="Total 18 4" xfId="5623" xr:uid="{00000000-0005-0000-0000-0000C95D0000}"/>
    <cellStyle name="Total 18 4 2" xfId="11848" xr:uid="{00000000-0005-0000-0000-0000CA5D0000}"/>
    <cellStyle name="Total 18 4 2 2" xfId="24000" xr:uid="{00000000-0005-0000-0000-0000CB5D0000}"/>
    <cellStyle name="Total 18 40" xfId="11849" xr:uid="{00000000-0005-0000-0000-0000CC5D0000}"/>
    <cellStyle name="Total 18 40 2" xfId="24001" xr:uid="{00000000-0005-0000-0000-0000CD5D0000}"/>
    <cellStyle name="Total 18 41" xfId="11850" xr:uid="{00000000-0005-0000-0000-0000CE5D0000}"/>
    <cellStyle name="Total 18 41 2" xfId="24002" xr:uid="{00000000-0005-0000-0000-0000CF5D0000}"/>
    <cellStyle name="Total 18 42" xfId="11851" xr:uid="{00000000-0005-0000-0000-0000D05D0000}"/>
    <cellStyle name="Total 18 42 2" xfId="24003" xr:uid="{00000000-0005-0000-0000-0000D15D0000}"/>
    <cellStyle name="Total 18 43" xfId="11852" xr:uid="{00000000-0005-0000-0000-0000D25D0000}"/>
    <cellStyle name="Total 18 43 2" xfId="24004" xr:uid="{00000000-0005-0000-0000-0000D35D0000}"/>
    <cellStyle name="Total 18 44" xfId="11853" xr:uid="{00000000-0005-0000-0000-0000D45D0000}"/>
    <cellStyle name="Total 18 44 2" xfId="24005" xr:uid="{00000000-0005-0000-0000-0000D55D0000}"/>
    <cellStyle name="Total 18 45" xfId="11854" xr:uid="{00000000-0005-0000-0000-0000D65D0000}"/>
    <cellStyle name="Total 18 45 2" xfId="24006" xr:uid="{00000000-0005-0000-0000-0000D75D0000}"/>
    <cellStyle name="Total 18 46" xfId="11855" xr:uid="{00000000-0005-0000-0000-0000D85D0000}"/>
    <cellStyle name="Total 18 46 2" xfId="24007" xr:uid="{00000000-0005-0000-0000-0000D95D0000}"/>
    <cellStyle name="Total 18 47" xfId="11856" xr:uid="{00000000-0005-0000-0000-0000DA5D0000}"/>
    <cellStyle name="Total 18 47 2" xfId="24008" xr:uid="{00000000-0005-0000-0000-0000DB5D0000}"/>
    <cellStyle name="Total 18 48" xfId="11857" xr:uid="{00000000-0005-0000-0000-0000DC5D0000}"/>
    <cellStyle name="Total 18 48 2" xfId="24009" xr:uid="{00000000-0005-0000-0000-0000DD5D0000}"/>
    <cellStyle name="Total 18 49" xfId="11858" xr:uid="{00000000-0005-0000-0000-0000DE5D0000}"/>
    <cellStyle name="Total 18 49 2" xfId="24010" xr:uid="{00000000-0005-0000-0000-0000DF5D0000}"/>
    <cellStyle name="Total 18 5" xfId="5624" xr:uid="{00000000-0005-0000-0000-0000E05D0000}"/>
    <cellStyle name="Total 18 5 2" xfId="11859" xr:uid="{00000000-0005-0000-0000-0000E15D0000}"/>
    <cellStyle name="Total 18 5 2 2" xfId="24011" xr:uid="{00000000-0005-0000-0000-0000E25D0000}"/>
    <cellStyle name="Total 18 50" xfId="11860" xr:uid="{00000000-0005-0000-0000-0000E35D0000}"/>
    <cellStyle name="Total 18 50 2" xfId="24012" xr:uid="{00000000-0005-0000-0000-0000E45D0000}"/>
    <cellStyle name="Total 18 51" xfId="11861" xr:uid="{00000000-0005-0000-0000-0000E55D0000}"/>
    <cellStyle name="Total 18 51 2" xfId="24013" xr:uid="{00000000-0005-0000-0000-0000E65D0000}"/>
    <cellStyle name="Total 18 52" xfId="11862" xr:uid="{00000000-0005-0000-0000-0000E75D0000}"/>
    <cellStyle name="Total 18 52 2" xfId="24014" xr:uid="{00000000-0005-0000-0000-0000E85D0000}"/>
    <cellStyle name="Total 18 53" xfId="11863" xr:uid="{00000000-0005-0000-0000-0000E95D0000}"/>
    <cellStyle name="Total 18 53 2" xfId="24015" xr:uid="{00000000-0005-0000-0000-0000EA5D0000}"/>
    <cellStyle name="Total 18 54" xfId="11864" xr:uid="{00000000-0005-0000-0000-0000EB5D0000}"/>
    <cellStyle name="Total 18 54 2" xfId="24016" xr:uid="{00000000-0005-0000-0000-0000EC5D0000}"/>
    <cellStyle name="Total 18 55" xfId="11865" xr:uid="{00000000-0005-0000-0000-0000ED5D0000}"/>
    <cellStyle name="Total 18 55 2" xfId="24017" xr:uid="{00000000-0005-0000-0000-0000EE5D0000}"/>
    <cellStyle name="Total 18 56" xfId="11866" xr:uid="{00000000-0005-0000-0000-0000EF5D0000}"/>
    <cellStyle name="Total 18 56 2" xfId="24018" xr:uid="{00000000-0005-0000-0000-0000F05D0000}"/>
    <cellStyle name="Total 18 57" xfId="11867" xr:uid="{00000000-0005-0000-0000-0000F15D0000}"/>
    <cellStyle name="Total 18 57 2" xfId="24019" xr:uid="{00000000-0005-0000-0000-0000F25D0000}"/>
    <cellStyle name="Total 18 58" xfId="11868" xr:uid="{00000000-0005-0000-0000-0000F35D0000}"/>
    <cellStyle name="Total 18 58 2" xfId="24020" xr:uid="{00000000-0005-0000-0000-0000F45D0000}"/>
    <cellStyle name="Total 18 59" xfId="11869" xr:uid="{00000000-0005-0000-0000-0000F55D0000}"/>
    <cellStyle name="Total 18 59 2" xfId="24021" xr:uid="{00000000-0005-0000-0000-0000F65D0000}"/>
    <cellStyle name="Total 18 6" xfId="11870" xr:uid="{00000000-0005-0000-0000-0000F75D0000}"/>
    <cellStyle name="Total 18 6 2" xfId="14484" xr:uid="{00000000-0005-0000-0000-0000F85D0000}"/>
    <cellStyle name="Total 18 6 3" xfId="24022" xr:uid="{00000000-0005-0000-0000-0000F95D0000}"/>
    <cellStyle name="Total 18 60" xfId="11871" xr:uid="{00000000-0005-0000-0000-0000FA5D0000}"/>
    <cellStyle name="Total 18 60 2" xfId="24023" xr:uid="{00000000-0005-0000-0000-0000FB5D0000}"/>
    <cellStyle name="Total 18 61" xfId="11872" xr:uid="{00000000-0005-0000-0000-0000FC5D0000}"/>
    <cellStyle name="Total 18 61 2" xfId="24024" xr:uid="{00000000-0005-0000-0000-0000FD5D0000}"/>
    <cellStyle name="Total 18 62" xfId="11873" xr:uid="{00000000-0005-0000-0000-0000FE5D0000}"/>
    <cellStyle name="Total 18 62 2" xfId="24025" xr:uid="{00000000-0005-0000-0000-0000FF5D0000}"/>
    <cellStyle name="Total 18 63" xfId="11874" xr:uid="{00000000-0005-0000-0000-0000005E0000}"/>
    <cellStyle name="Total 18 63 2" xfId="24026" xr:uid="{00000000-0005-0000-0000-0000015E0000}"/>
    <cellStyle name="Total 18 64" xfId="11875" xr:uid="{00000000-0005-0000-0000-0000025E0000}"/>
    <cellStyle name="Total 18 64 2" xfId="24027" xr:uid="{00000000-0005-0000-0000-0000035E0000}"/>
    <cellStyle name="Total 18 65" xfId="11876" xr:uid="{00000000-0005-0000-0000-0000045E0000}"/>
    <cellStyle name="Total 18 65 2" xfId="24028" xr:uid="{00000000-0005-0000-0000-0000055E0000}"/>
    <cellStyle name="Total 18 66" xfId="11877" xr:uid="{00000000-0005-0000-0000-0000065E0000}"/>
    <cellStyle name="Total 18 66 2" xfId="24029" xr:uid="{00000000-0005-0000-0000-0000075E0000}"/>
    <cellStyle name="Total 18 67" xfId="6200" xr:uid="{00000000-0005-0000-0000-0000085E0000}"/>
    <cellStyle name="Total 18 67 2" xfId="18931" xr:uid="{00000000-0005-0000-0000-0000095E0000}"/>
    <cellStyle name="Total 18 68" xfId="13254" xr:uid="{00000000-0005-0000-0000-00000A5E0000}"/>
    <cellStyle name="Total 18 69" xfId="13782" xr:uid="{00000000-0005-0000-0000-00000B5E0000}"/>
    <cellStyle name="Total 18 7" xfId="11878" xr:uid="{00000000-0005-0000-0000-00000C5E0000}"/>
    <cellStyle name="Total 18 7 2" xfId="18214" xr:uid="{00000000-0005-0000-0000-00000D5E0000}"/>
    <cellStyle name="Total 18 7 3" xfId="18802" xr:uid="{00000000-0005-0000-0000-00000E5E0000}"/>
    <cellStyle name="Total 18 7 4" xfId="24030" xr:uid="{00000000-0005-0000-0000-00000F5E0000}"/>
    <cellStyle name="Total 18 7 5" xfId="25131" xr:uid="{00000000-0005-0000-0000-0000105E0000}"/>
    <cellStyle name="Total 18 7 6" xfId="25225" xr:uid="{00000000-0005-0000-0000-0000115E0000}"/>
    <cellStyle name="Total 18 70" xfId="14483" xr:uid="{00000000-0005-0000-0000-0000125E0000}"/>
    <cellStyle name="Total 18 8" xfId="11879" xr:uid="{00000000-0005-0000-0000-0000135E0000}"/>
    <cellStyle name="Total 18 8 2" xfId="24031" xr:uid="{00000000-0005-0000-0000-0000145E0000}"/>
    <cellStyle name="Total 18 9" xfId="11880" xr:uid="{00000000-0005-0000-0000-0000155E0000}"/>
    <cellStyle name="Total 18 9 2" xfId="24032" xr:uid="{00000000-0005-0000-0000-0000165E0000}"/>
    <cellStyle name="Total 19" xfId="5625" xr:uid="{00000000-0005-0000-0000-0000175E0000}"/>
    <cellStyle name="Total 19 2" xfId="5626" xr:uid="{00000000-0005-0000-0000-0000185E0000}"/>
    <cellStyle name="Total 19 2 2" xfId="13257" xr:uid="{00000000-0005-0000-0000-0000195E0000}"/>
    <cellStyle name="Total 19 3" xfId="13256" xr:uid="{00000000-0005-0000-0000-00001A5E0000}"/>
    <cellStyle name="Total 19 3 2" xfId="17611" xr:uid="{00000000-0005-0000-0000-00001B5E0000}"/>
    <cellStyle name="Total 19 3 3" xfId="14208" xr:uid="{00000000-0005-0000-0000-00001C5E0000}"/>
    <cellStyle name="Total 19 3 4" xfId="24775" xr:uid="{00000000-0005-0000-0000-00001D5E0000}"/>
    <cellStyle name="Total 19 3 5" xfId="25262" xr:uid="{00000000-0005-0000-0000-00001E5E0000}"/>
    <cellStyle name="Total 2" xfId="5627" xr:uid="{00000000-0005-0000-0000-00001F5E0000}"/>
    <cellStyle name="Total 2 10" xfId="5628" xr:uid="{00000000-0005-0000-0000-0000205E0000}"/>
    <cellStyle name="Total 2 10 2" xfId="13259" xr:uid="{00000000-0005-0000-0000-0000215E0000}"/>
    <cellStyle name="Total 2 10 2 2" xfId="18215" xr:uid="{00000000-0005-0000-0000-0000225E0000}"/>
    <cellStyle name="Total 2 10 2 3" xfId="14383" xr:uid="{00000000-0005-0000-0000-0000235E0000}"/>
    <cellStyle name="Total 2 10 2 4" xfId="25145" xr:uid="{00000000-0005-0000-0000-0000245E0000}"/>
    <cellStyle name="Total 2 10 2 5" xfId="25216" xr:uid="{00000000-0005-0000-0000-0000255E0000}"/>
    <cellStyle name="Total 2 11" xfId="5629" xr:uid="{00000000-0005-0000-0000-0000265E0000}"/>
    <cellStyle name="Total 2 11 2" xfId="13260" xr:uid="{00000000-0005-0000-0000-0000275E0000}"/>
    <cellStyle name="Total 2 11 2 2" xfId="18216" xr:uid="{00000000-0005-0000-0000-0000285E0000}"/>
    <cellStyle name="Total 2 11 2 3" xfId="18794" xr:uid="{00000000-0005-0000-0000-0000295E0000}"/>
    <cellStyle name="Total 2 11 2 4" xfId="24769" xr:uid="{00000000-0005-0000-0000-00002A5E0000}"/>
    <cellStyle name="Total 2 11 2 5" xfId="25223" xr:uid="{00000000-0005-0000-0000-00002B5E0000}"/>
    <cellStyle name="Total 2 12" xfId="5630" xr:uid="{00000000-0005-0000-0000-00002C5E0000}"/>
    <cellStyle name="Total 2 12 2" xfId="18217" xr:uid="{00000000-0005-0000-0000-00002D5E0000}"/>
    <cellStyle name="Total 2 12 2 2" xfId="14384" xr:uid="{00000000-0005-0000-0000-00002E5E0000}"/>
    <cellStyle name="Total 2 12 2 3" xfId="25139" xr:uid="{00000000-0005-0000-0000-00002F5E0000}"/>
    <cellStyle name="Total 2 12 2 4" xfId="25269" xr:uid="{00000000-0005-0000-0000-0000305E0000}"/>
    <cellStyle name="Total 2 13" xfId="5631" xr:uid="{00000000-0005-0000-0000-0000315E0000}"/>
    <cellStyle name="Total 2 13 2" xfId="18218" xr:uid="{00000000-0005-0000-0000-0000325E0000}"/>
    <cellStyle name="Total 2 13 2 2" xfId="14387" xr:uid="{00000000-0005-0000-0000-0000335E0000}"/>
    <cellStyle name="Total 2 13 2 3" xfId="24768" xr:uid="{00000000-0005-0000-0000-0000345E0000}"/>
    <cellStyle name="Total 2 13 2 4" xfId="25210" xr:uid="{00000000-0005-0000-0000-0000355E0000}"/>
    <cellStyle name="Total 2 14" xfId="5632" xr:uid="{00000000-0005-0000-0000-0000365E0000}"/>
    <cellStyle name="Total 2 14 2" xfId="18219" xr:uid="{00000000-0005-0000-0000-0000375E0000}"/>
    <cellStyle name="Total 2 14 2 2" xfId="18783" xr:uid="{00000000-0005-0000-0000-0000385E0000}"/>
    <cellStyle name="Total 2 14 2 3" xfId="24767" xr:uid="{00000000-0005-0000-0000-0000395E0000}"/>
    <cellStyle name="Total 2 14 2 4" xfId="25246" xr:uid="{00000000-0005-0000-0000-00003A5E0000}"/>
    <cellStyle name="Total 2 15" xfId="6201" xr:uid="{00000000-0005-0000-0000-00003B5E0000}"/>
    <cellStyle name="Total 2 15 2" xfId="18220" xr:uid="{00000000-0005-0000-0000-00003C5E0000}"/>
    <cellStyle name="Total 2 15 2 2" xfId="18801" xr:uid="{00000000-0005-0000-0000-00003D5E0000}"/>
    <cellStyle name="Total 2 15 2 3" xfId="25130" xr:uid="{00000000-0005-0000-0000-00003E5E0000}"/>
    <cellStyle name="Total 2 15 2 4" xfId="25253" xr:uid="{00000000-0005-0000-0000-00003F5E0000}"/>
    <cellStyle name="Total 2 15 3" xfId="14486" xr:uid="{00000000-0005-0000-0000-0000405E0000}"/>
    <cellStyle name="Total 2 15 4" xfId="18932" xr:uid="{00000000-0005-0000-0000-0000415E0000}"/>
    <cellStyle name="Total 2 16" xfId="13258" xr:uid="{00000000-0005-0000-0000-0000425E0000}"/>
    <cellStyle name="Total 2 16 2" xfId="17189" xr:uid="{00000000-0005-0000-0000-0000435E0000}"/>
    <cellStyle name="Total 2 16 3" xfId="14167" xr:uid="{00000000-0005-0000-0000-0000445E0000}"/>
    <cellStyle name="Total 2 16 4" xfId="24782" xr:uid="{00000000-0005-0000-0000-0000455E0000}"/>
    <cellStyle name="Total 2 16 5" xfId="25240" xr:uid="{00000000-0005-0000-0000-0000465E0000}"/>
    <cellStyle name="Total 2 17" xfId="13783" xr:uid="{00000000-0005-0000-0000-0000475E0000}"/>
    <cellStyle name="Total 2 17 2" xfId="17190" xr:uid="{00000000-0005-0000-0000-0000485E0000}"/>
    <cellStyle name="Total 2 17 3" xfId="18787" xr:uid="{00000000-0005-0000-0000-0000495E0000}"/>
    <cellStyle name="Total 2 17 4" xfId="24781" xr:uid="{00000000-0005-0000-0000-00004A5E0000}"/>
    <cellStyle name="Total 2 17 5" xfId="25208" xr:uid="{00000000-0005-0000-0000-00004B5E0000}"/>
    <cellStyle name="Total 2 18" xfId="17191" xr:uid="{00000000-0005-0000-0000-00004C5E0000}"/>
    <cellStyle name="Total 2 18 2" xfId="14168" xr:uid="{00000000-0005-0000-0000-00004D5E0000}"/>
    <cellStyle name="Total 2 18 3" xfId="24780" xr:uid="{00000000-0005-0000-0000-00004E5E0000}"/>
    <cellStyle name="Total 2 18 4" xfId="25221" xr:uid="{00000000-0005-0000-0000-00004F5E0000}"/>
    <cellStyle name="Total 2 19" xfId="17192" xr:uid="{00000000-0005-0000-0000-0000505E0000}"/>
    <cellStyle name="Total 2 19 2" xfId="17601" xr:uid="{00000000-0005-0000-0000-0000515E0000}"/>
    <cellStyle name="Total 2 19 3" xfId="24779" xr:uid="{00000000-0005-0000-0000-0000525E0000}"/>
    <cellStyle name="Total 2 19 4" xfId="25222" xr:uid="{00000000-0005-0000-0000-0000535E0000}"/>
    <cellStyle name="Total 2 2" xfId="5633" xr:uid="{00000000-0005-0000-0000-0000545E0000}"/>
    <cellStyle name="Total 2 2 10" xfId="11882" xr:uid="{00000000-0005-0000-0000-0000555E0000}"/>
    <cellStyle name="Total 2 2 10 2" xfId="24034" xr:uid="{00000000-0005-0000-0000-0000565E0000}"/>
    <cellStyle name="Total 2 2 11" xfId="11883" xr:uid="{00000000-0005-0000-0000-0000575E0000}"/>
    <cellStyle name="Total 2 2 11 2" xfId="24035" xr:uid="{00000000-0005-0000-0000-0000585E0000}"/>
    <cellStyle name="Total 2 2 12" xfId="11884" xr:uid="{00000000-0005-0000-0000-0000595E0000}"/>
    <cellStyle name="Total 2 2 12 2" xfId="24036" xr:uid="{00000000-0005-0000-0000-00005A5E0000}"/>
    <cellStyle name="Total 2 2 13" xfId="11885" xr:uid="{00000000-0005-0000-0000-00005B5E0000}"/>
    <cellStyle name="Total 2 2 13 2" xfId="24037" xr:uid="{00000000-0005-0000-0000-00005C5E0000}"/>
    <cellStyle name="Total 2 2 14" xfId="11886" xr:uid="{00000000-0005-0000-0000-00005D5E0000}"/>
    <cellStyle name="Total 2 2 14 2" xfId="24038" xr:uid="{00000000-0005-0000-0000-00005E5E0000}"/>
    <cellStyle name="Total 2 2 15" xfId="11887" xr:uid="{00000000-0005-0000-0000-00005F5E0000}"/>
    <cellStyle name="Total 2 2 15 2" xfId="24039" xr:uid="{00000000-0005-0000-0000-0000605E0000}"/>
    <cellStyle name="Total 2 2 16" xfId="11888" xr:uid="{00000000-0005-0000-0000-0000615E0000}"/>
    <cellStyle name="Total 2 2 16 2" xfId="24040" xr:uid="{00000000-0005-0000-0000-0000625E0000}"/>
    <cellStyle name="Total 2 2 17" xfId="11889" xr:uid="{00000000-0005-0000-0000-0000635E0000}"/>
    <cellStyle name="Total 2 2 17 2" xfId="24041" xr:uid="{00000000-0005-0000-0000-0000645E0000}"/>
    <cellStyle name="Total 2 2 18" xfId="11890" xr:uid="{00000000-0005-0000-0000-0000655E0000}"/>
    <cellStyle name="Total 2 2 18 2" xfId="24042" xr:uid="{00000000-0005-0000-0000-0000665E0000}"/>
    <cellStyle name="Total 2 2 19" xfId="11891" xr:uid="{00000000-0005-0000-0000-0000675E0000}"/>
    <cellStyle name="Total 2 2 19 2" xfId="24043" xr:uid="{00000000-0005-0000-0000-0000685E0000}"/>
    <cellStyle name="Total 2 2 2" xfId="11892" xr:uid="{00000000-0005-0000-0000-0000695E0000}"/>
    <cellStyle name="Total 2 2 2 2" xfId="18221" xr:uid="{00000000-0005-0000-0000-00006A5E0000}"/>
    <cellStyle name="Total 2 2 2 3" xfId="14388" xr:uid="{00000000-0005-0000-0000-00006B5E0000}"/>
    <cellStyle name="Total 2 2 2 4" xfId="24044" xr:uid="{00000000-0005-0000-0000-00006C5E0000}"/>
    <cellStyle name="Total 2 2 2 5" xfId="25144" xr:uid="{00000000-0005-0000-0000-00006D5E0000}"/>
    <cellStyle name="Total 2 2 2 6" xfId="25217" xr:uid="{00000000-0005-0000-0000-00006E5E0000}"/>
    <cellStyle name="Total 2 2 20" xfId="11893" xr:uid="{00000000-0005-0000-0000-00006F5E0000}"/>
    <cellStyle name="Total 2 2 20 2" xfId="24045" xr:uid="{00000000-0005-0000-0000-0000705E0000}"/>
    <cellStyle name="Total 2 2 21" xfId="11894" xr:uid="{00000000-0005-0000-0000-0000715E0000}"/>
    <cellStyle name="Total 2 2 21 2" xfId="24046" xr:uid="{00000000-0005-0000-0000-0000725E0000}"/>
    <cellStyle name="Total 2 2 22" xfId="11895" xr:uid="{00000000-0005-0000-0000-0000735E0000}"/>
    <cellStyle name="Total 2 2 22 2" xfId="24047" xr:uid="{00000000-0005-0000-0000-0000745E0000}"/>
    <cellStyle name="Total 2 2 23" xfId="11896" xr:uid="{00000000-0005-0000-0000-0000755E0000}"/>
    <cellStyle name="Total 2 2 23 2" xfId="24048" xr:uid="{00000000-0005-0000-0000-0000765E0000}"/>
    <cellStyle name="Total 2 2 24" xfId="11897" xr:uid="{00000000-0005-0000-0000-0000775E0000}"/>
    <cellStyle name="Total 2 2 24 2" xfId="24049" xr:uid="{00000000-0005-0000-0000-0000785E0000}"/>
    <cellStyle name="Total 2 2 25" xfId="11898" xr:uid="{00000000-0005-0000-0000-0000795E0000}"/>
    <cellStyle name="Total 2 2 25 2" xfId="24050" xr:uid="{00000000-0005-0000-0000-00007A5E0000}"/>
    <cellStyle name="Total 2 2 26" xfId="11899" xr:uid="{00000000-0005-0000-0000-00007B5E0000}"/>
    <cellStyle name="Total 2 2 26 2" xfId="24051" xr:uid="{00000000-0005-0000-0000-00007C5E0000}"/>
    <cellStyle name="Total 2 2 27" xfId="11900" xr:uid="{00000000-0005-0000-0000-00007D5E0000}"/>
    <cellStyle name="Total 2 2 27 2" xfId="24052" xr:uid="{00000000-0005-0000-0000-00007E5E0000}"/>
    <cellStyle name="Total 2 2 28" xfId="11901" xr:uid="{00000000-0005-0000-0000-00007F5E0000}"/>
    <cellStyle name="Total 2 2 28 2" xfId="24053" xr:uid="{00000000-0005-0000-0000-0000805E0000}"/>
    <cellStyle name="Total 2 2 29" xfId="11902" xr:uid="{00000000-0005-0000-0000-0000815E0000}"/>
    <cellStyle name="Total 2 2 29 2" xfId="24054" xr:uid="{00000000-0005-0000-0000-0000825E0000}"/>
    <cellStyle name="Total 2 2 3" xfId="11903" xr:uid="{00000000-0005-0000-0000-0000835E0000}"/>
    <cellStyle name="Total 2 2 3 2" xfId="24055" xr:uid="{00000000-0005-0000-0000-0000845E0000}"/>
    <cellStyle name="Total 2 2 30" xfId="11904" xr:uid="{00000000-0005-0000-0000-0000855E0000}"/>
    <cellStyle name="Total 2 2 30 2" xfId="24056" xr:uid="{00000000-0005-0000-0000-0000865E0000}"/>
    <cellStyle name="Total 2 2 31" xfId="11905" xr:uid="{00000000-0005-0000-0000-0000875E0000}"/>
    <cellStyle name="Total 2 2 31 2" xfId="24057" xr:uid="{00000000-0005-0000-0000-0000885E0000}"/>
    <cellStyle name="Total 2 2 32" xfId="11906" xr:uid="{00000000-0005-0000-0000-0000895E0000}"/>
    <cellStyle name="Total 2 2 32 2" xfId="24058" xr:uid="{00000000-0005-0000-0000-00008A5E0000}"/>
    <cellStyle name="Total 2 2 33" xfId="11907" xr:uid="{00000000-0005-0000-0000-00008B5E0000}"/>
    <cellStyle name="Total 2 2 33 2" xfId="24059" xr:uid="{00000000-0005-0000-0000-00008C5E0000}"/>
    <cellStyle name="Total 2 2 34" xfId="11908" xr:uid="{00000000-0005-0000-0000-00008D5E0000}"/>
    <cellStyle name="Total 2 2 34 2" xfId="24060" xr:uid="{00000000-0005-0000-0000-00008E5E0000}"/>
    <cellStyle name="Total 2 2 35" xfId="11909" xr:uid="{00000000-0005-0000-0000-00008F5E0000}"/>
    <cellStyle name="Total 2 2 35 2" xfId="24061" xr:uid="{00000000-0005-0000-0000-0000905E0000}"/>
    <cellStyle name="Total 2 2 36" xfId="11910" xr:uid="{00000000-0005-0000-0000-0000915E0000}"/>
    <cellStyle name="Total 2 2 36 2" xfId="24062" xr:uid="{00000000-0005-0000-0000-0000925E0000}"/>
    <cellStyle name="Total 2 2 37" xfId="11911" xr:uid="{00000000-0005-0000-0000-0000935E0000}"/>
    <cellStyle name="Total 2 2 37 2" xfId="24063" xr:uid="{00000000-0005-0000-0000-0000945E0000}"/>
    <cellStyle name="Total 2 2 38" xfId="11912" xr:uid="{00000000-0005-0000-0000-0000955E0000}"/>
    <cellStyle name="Total 2 2 38 2" xfId="24064" xr:uid="{00000000-0005-0000-0000-0000965E0000}"/>
    <cellStyle name="Total 2 2 39" xfId="11913" xr:uid="{00000000-0005-0000-0000-0000975E0000}"/>
    <cellStyle name="Total 2 2 39 2" xfId="24065" xr:uid="{00000000-0005-0000-0000-0000985E0000}"/>
    <cellStyle name="Total 2 2 4" xfId="11914" xr:uid="{00000000-0005-0000-0000-0000995E0000}"/>
    <cellStyle name="Total 2 2 4 2" xfId="24066" xr:uid="{00000000-0005-0000-0000-00009A5E0000}"/>
    <cellStyle name="Total 2 2 40" xfId="11915" xr:uid="{00000000-0005-0000-0000-00009B5E0000}"/>
    <cellStyle name="Total 2 2 40 2" xfId="24067" xr:uid="{00000000-0005-0000-0000-00009C5E0000}"/>
    <cellStyle name="Total 2 2 41" xfId="11916" xr:uid="{00000000-0005-0000-0000-00009D5E0000}"/>
    <cellStyle name="Total 2 2 41 2" xfId="24068" xr:uid="{00000000-0005-0000-0000-00009E5E0000}"/>
    <cellStyle name="Total 2 2 42" xfId="11917" xr:uid="{00000000-0005-0000-0000-00009F5E0000}"/>
    <cellStyle name="Total 2 2 42 2" xfId="24069" xr:uid="{00000000-0005-0000-0000-0000A05E0000}"/>
    <cellStyle name="Total 2 2 43" xfId="11918" xr:uid="{00000000-0005-0000-0000-0000A15E0000}"/>
    <cellStyle name="Total 2 2 43 2" xfId="24070" xr:uid="{00000000-0005-0000-0000-0000A25E0000}"/>
    <cellStyle name="Total 2 2 44" xfId="11919" xr:uid="{00000000-0005-0000-0000-0000A35E0000}"/>
    <cellStyle name="Total 2 2 44 2" xfId="24071" xr:uid="{00000000-0005-0000-0000-0000A45E0000}"/>
    <cellStyle name="Total 2 2 45" xfId="11920" xr:uid="{00000000-0005-0000-0000-0000A55E0000}"/>
    <cellStyle name="Total 2 2 45 2" xfId="24072" xr:uid="{00000000-0005-0000-0000-0000A65E0000}"/>
    <cellStyle name="Total 2 2 46" xfId="11921" xr:uid="{00000000-0005-0000-0000-0000A75E0000}"/>
    <cellStyle name="Total 2 2 46 2" xfId="24073" xr:uid="{00000000-0005-0000-0000-0000A85E0000}"/>
    <cellStyle name="Total 2 2 47" xfId="11922" xr:uid="{00000000-0005-0000-0000-0000A95E0000}"/>
    <cellStyle name="Total 2 2 47 2" xfId="24074" xr:uid="{00000000-0005-0000-0000-0000AA5E0000}"/>
    <cellStyle name="Total 2 2 48" xfId="11923" xr:uid="{00000000-0005-0000-0000-0000AB5E0000}"/>
    <cellStyle name="Total 2 2 48 2" xfId="24075" xr:uid="{00000000-0005-0000-0000-0000AC5E0000}"/>
    <cellStyle name="Total 2 2 49" xfId="11924" xr:uid="{00000000-0005-0000-0000-0000AD5E0000}"/>
    <cellStyle name="Total 2 2 49 2" xfId="24076" xr:uid="{00000000-0005-0000-0000-0000AE5E0000}"/>
    <cellStyle name="Total 2 2 5" xfId="11925" xr:uid="{00000000-0005-0000-0000-0000AF5E0000}"/>
    <cellStyle name="Total 2 2 5 2" xfId="24077" xr:uid="{00000000-0005-0000-0000-0000B05E0000}"/>
    <cellStyle name="Total 2 2 50" xfId="11926" xr:uid="{00000000-0005-0000-0000-0000B15E0000}"/>
    <cellStyle name="Total 2 2 50 2" xfId="24078" xr:uid="{00000000-0005-0000-0000-0000B25E0000}"/>
    <cellStyle name="Total 2 2 51" xfId="11927" xr:uid="{00000000-0005-0000-0000-0000B35E0000}"/>
    <cellStyle name="Total 2 2 51 2" xfId="24079" xr:uid="{00000000-0005-0000-0000-0000B45E0000}"/>
    <cellStyle name="Total 2 2 52" xfId="11928" xr:uid="{00000000-0005-0000-0000-0000B55E0000}"/>
    <cellStyle name="Total 2 2 52 2" xfId="24080" xr:uid="{00000000-0005-0000-0000-0000B65E0000}"/>
    <cellStyle name="Total 2 2 53" xfId="11929" xr:uid="{00000000-0005-0000-0000-0000B75E0000}"/>
    <cellStyle name="Total 2 2 53 2" xfId="24081" xr:uid="{00000000-0005-0000-0000-0000B85E0000}"/>
    <cellStyle name="Total 2 2 54" xfId="11930" xr:uid="{00000000-0005-0000-0000-0000B95E0000}"/>
    <cellStyle name="Total 2 2 54 2" xfId="24082" xr:uid="{00000000-0005-0000-0000-0000BA5E0000}"/>
    <cellStyle name="Total 2 2 55" xfId="11931" xr:uid="{00000000-0005-0000-0000-0000BB5E0000}"/>
    <cellStyle name="Total 2 2 55 2" xfId="24083" xr:uid="{00000000-0005-0000-0000-0000BC5E0000}"/>
    <cellStyle name="Total 2 2 56" xfId="11932" xr:uid="{00000000-0005-0000-0000-0000BD5E0000}"/>
    <cellStyle name="Total 2 2 56 2" xfId="24084" xr:uid="{00000000-0005-0000-0000-0000BE5E0000}"/>
    <cellStyle name="Total 2 2 57" xfId="11933" xr:uid="{00000000-0005-0000-0000-0000BF5E0000}"/>
    <cellStyle name="Total 2 2 57 2" xfId="24085" xr:uid="{00000000-0005-0000-0000-0000C05E0000}"/>
    <cellStyle name="Total 2 2 58" xfId="11934" xr:uid="{00000000-0005-0000-0000-0000C15E0000}"/>
    <cellStyle name="Total 2 2 58 2" xfId="24086" xr:uid="{00000000-0005-0000-0000-0000C25E0000}"/>
    <cellStyle name="Total 2 2 59" xfId="11935" xr:uid="{00000000-0005-0000-0000-0000C35E0000}"/>
    <cellStyle name="Total 2 2 59 2" xfId="24087" xr:uid="{00000000-0005-0000-0000-0000C45E0000}"/>
    <cellStyle name="Total 2 2 6" xfId="11936" xr:uid="{00000000-0005-0000-0000-0000C55E0000}"/>
    <cellStyle name="Total 2 2 6 2" xfId="24088" xr:uid="{00000000-0005-0000-0000-0000C65E0000}"/>
    <cellStyle name="Total 2 2 60" xfId="11937" xr:uid="{00000000-0005-0000-0000-0000C75E0000}"/>
    <cellStyle name="Total 2 2 60 2" xfId="24089" xr:uid="{00000000-0005-0000-0000-0000C85E0000}"/>
    <cellStyle name="Total 2 2 61" xfId="11938" xr:uid="{00000000-0005-0000-0000-0000C95E0000}"/>
    <cellStyle name="Total 2 2 61 2" xfId="24090" xr:uid="{00000000-0005-0000-0000-0000CA5E0000}"/>
    <cellStyle name="Total 2 2 62" xfId="11939" xr:uid="{00000000-0005-0000-0000-0000CB5E0000}"/>
    <cellStyle name="Total 2 2 62 2" xfId="24091" xr:uid="{00000000-0005-0000-0000-0000CC5E0000}"/>
    <cellStyle name="Total 2 2 63" xfId="11940" xr:uid="{00000000-0005-0000-0000-0000CD5E0000}"/>
    <cellStyle name="Total 2 2 63 2" xfId="24092" xr:uid="{00000000-0005-0000-0000-0000CE5E0000}"/>
    <cellStyle name="Total 2 2 64" xfId="11941" xr:uid="{00000000-0005-0000-0000-0000CF5E0000}"/>
    <cellStyle name="Total 2 2 64 2" xfId="24093" xr:uid="{00000000-0005-0000-0000-0000D05E0000}"/>
    <cellStyle name="Total 2 2 65" xfId="11942" xr:uid="{00000000-0005-0000-0000-0000D15E0000}"/>
    <cellStyle name="Total 2 2 65 2" xfId="24094" xr:uid="{00000000-0005-0000-0000-0000D25E0000}"/>
    <cellStyle name="Total 2 2 66" xfId="11943" xr:uid="{00000000-0005-0000-0000-0000D35E0000}"/>
    <cellStyle name="Total 2 2 66 2" xfId="24095" xr:uid="{00000000-0005-0000-0000-0000D45E0000}"/>
    <cellStyle name="Total 2 2 67" xfId="11881" xr:uid="{00000000-0005-0000-0000-0000D55E0000}"/>
    <cellStyle name="Total 2 2 67 2" xfId="24033" xr:uid="{00000000-0005-0000-0000-0000D65E0000}"/>
    <cellStyle name="Total 2 2 68" xfId="13261" xr:uid="{00000000-0005-0000-0000-0000D75E0000}"/>
    <cellStyle name="Total 2 2 7" xfId="11944" xr:uid="{00000000-0005-0000-0000-0000D85E0000}"/>
    <cellStyle name="Total 2 2 7 2" xfId="24096" xr:uid="{00000000-0005-0000-0000-0000D95E0000}"/>
    <cellStyle name="Total 2 2 8" xfId="11945" xr:uid="{00000000-0005-0000-0000-0000DA5E0000}"/>
    <cellStyle name="Total 2 2 8 2" xfId="24097" xr:uid="{00000000-0005-0000-0000-0000DB5E0000}"/>
    <cellStyle name="Total 2 2 9" xfId="11946" xr:uid="{00000000-0005-0000-0000-0000DC5E0000}"/>
    <cellStyle name="Total 2 2 9 2" xfId="24098" xr:uid="{00000000-0005-0000-0000-0000DD5E0000}"/>
    <cellStyle name="Total 2 20" xfId="17306" xr:uid="{00000000-0005-0000-0000-0000DE5E0000}"/>
    <cellStyle name="Total 2 21" xfId="14485" xr:uid="{00000000-0005-0000-0000-0000DF5E0000}"/>
    <cellStyle name="Total 2 21 2" xfId="24789" xr:uid="{00000000-0005-0000-0000-0000E05E0000}"/>
    <cellStyle name="Total 2 3" xfId="5634" xr:uid="{00000000-0005-0000-0000-0000E15E0000}"/>
    <cellStyle name="Total 2 3 2" xfId="13262" xr:uid="{00000000-0005-0000-0000-0000E25E0000}"/>
    <cellStyle name="Total 2 3 2 2" xfId="18222" xr:uid="{00000000-0005-0000-0000-0000E35E0000}"/>
    <cellStyle name="Total 2 3 2 3" xfId="18793" xr:uid="{00000000-0005-0000-0000-0000E45E0000}"/>
    <cellStyle name="Total 2 3 2 4" xfId="24766" xr:uid="{00000000-0005-0000-0000-0000E55E0000}"/>
    <cellStyle name="Total 2 3 2 5" xfId="25207" xr:uid="{00000000-0005-0000-0000-0000E65E0000}"/>
    <cellStyle name="Total 2 4" xfId="5635" xr:uid="{00000000-0005-0000-0000-0000E75E0000}"/>
    <cellStyle name="Total 2 4 2" xfId="13263" xr:uid="{00000000-0005-0000-0000-0000E85E0000}"/>
    <cellStyle name="Total 2 4 2 2" xfId="18223" xr:uid="{00000000-0005-0000-0000-0000E95E0000}"/>
    <cellStyle name="Total 2 4 2 3" xfId="14391" xr:uid="{00000000-0005-0000-0000-0000EA5E0000}"/>
    <cellStyle name="Total 2 4 2 4" xfId="25138" xr:uid="{00000000-0005-0000-0000-0000EB5E0000}"/>
    <cellStyle name="Total 2 4 2 5" xfId="25219" xr:uid="{00000000-0005-0000-0000-0000EC5E0000}"/>
    <cellStyle name="Total 2 5" xfId="5636" xr:uid="{00000000-0005-0000-0000-0000ED5E0000}"/>
    <cellStyle name="Total 2 5 2" xfId="13264" xr:uid="{00000000-0005-0000-0000-0000EE5E0000}"/>
    <cellStyle name="Total 2 5 2 2" xfId="18224" xr:uid="{00000000-0005-0000-0000-0000EF5E0000}"/>
    <cellStyle name="Total 2 5 2 3" xfId="14392" xr:uid="{00000000-0005-0000-0000-0000F05E0000}"/>
    <cellStyle name="Total 2 5 2 4" xfId="24765" xr:uid="{00000000-0005-0000-0000-0000F15E0000}"/>
    <cellStyle name="Total 2 5 2 5" xfId="25245" xr:uid="{00000000-0005-0000-0000-0000F25E0000}"/>
    <cellStyle name="Total 2 6" xfId="5637" xr:uid="{00000000-0005-0000-0000-0000F35E0000}"/>
    <cellStyle name="Total 2 6 2" xfId="13265" xr:uid="{00000000-0005-0000-0000-0000F45E0000}"/>
    <cellStyle name="Total 2 6 2 2" xfId="18225" xr:uid="{00000000-0005-0000-0000-0000F55E0000}"/>
    <cellStyle name="Total 2 6 2 3" xfId="18782" xr:uid="{00000000-0005-0000-0000-0000F65E0000}"/>
    <cellStyle name="Total 2 6 2 4" xfId="24764" xr:uid="{00000000-0005-0000-0000-0000F75E0000}"/>
    <cellStyle name="Total 2 6 2 5" xfId="25232" xr:uid="{00000000-0005-0000-0000-0000F85E0000}"/>
    <cellStyle name="Total 2 7" xfId="5638" xr:uid="{00000000-0005-0000-0000-0000F95E0000}"/>
    <cellStyle name="Total 2 7 2" xfId="13266" xr:uid="{00000000-0005-0000-0000-0000FA5E0000}"/>
    <cellStyle name="Total 2 7 2 2" xfId="18226" xr:uid="{00000000-0005-0000-0000-0000FB5E0000}"/>
    <cellStyle name="Total 2 7 2 3" xfId="18800" xr:uid="{00000000-0005-0000-0000-0000FC5E0000}"/>
    <cellStyle name="Total 2 7 2 4" xfId="25129" xr:uid="{00000000-0005-0000-0000-0000FD5E0000}"/>
    <cellStyle name="Total 2 7 2 5" xfId="25266" xr:uid="{00000000-0005-0000-0000-0000FE5E0000}"/>
    <cellStyle name="Total 2 8" xfId="5639" xr:uid="{00000000-0005-0000-0000-0000FF5E0000}"/>
    <cellStyle name="Total 2 8 2" xfId="13267" xr:uid="{00000000-0005-0000-0000-0000005F0000}"/>
    <cellStyle name="Total 2 8 2 2" xfId="18227" xr:uid="{00000000-0005-0000-0000-0000015F0000}"/>
    <cellStyle name="Total 2 8 2 3" xfId="14395" xr:uid="{00000000-0005-0000-0000-0000025F0000}"/>
    <cellStyle name="Total 2 8 2 4" xfId="25143" xr:uid="{00000000-0005-0000-0000-0000035F0000}"/>
    <cellStyle name="Total 2 8 2 5" xfId="25218" xr:uid="{00000000-0005-0000-0000-0000045F0000}"/>
    <cellStyle name="Total 2 9" xfId="5640" xr:uid="{00000000-0005-0000-0000-0000055F0000}"/>
    <cellStyle name="Total 2 9 2" xfId="13268" xr:uid="{00000000-0005-0000-0000-0000065F0000}"/>
    <cellStyle name="Total 2 9 2 2" xfId="18228" xr:uid="{00000000-0005-0000-0000-0000075F0000}"/>
    <cellStyle name="Total 2 9 2 3" xfId="18792" xr:uid="{00000000-0005-0000-0000-0000085F0000}"/>
    <cellStyle name="Total 2 9 2 4" xfId="24763" xr:uid="{00000000-0005-0000-0000-0000095F0000}"/>
    <cellStyle name="Total 2 9 2 5" xfId="25257" xr:uid="{00000000-0005-0000-0000-00000A5F0000}"/>
    <cellStyle name="Total 20" xfId="5641" xr:uid="{00000000-0005-0000-0000-00000B5F0000}"/>
    <cellStyle name="Total 20 2" xfId="5642" xr:uid="{00000000-0005-0000-0000-00000C5F0000}"/>
    <cellStyle name="Total 20 2 2" xfId="13270" xr:uid="{00000000-0005-0000-0000-00000D5F0000}"/>
    <cellStyle name="Total 20 3" xfId="13269" xr:uid="{00000000-0005-0000-0000-00000E5F0000}"/>
    <cellStyle name="Total 21" xfId="5643" xr:uid="{00000000-0005-0000-0000-00000F5F0000}"/>
    <cellStyle name="Total 21 2" xfId="5644" xr:uid="{00000000-0005-0000-0000-0000105F0000}"/>
    <cellStyle name="Total 21 2 2" xfId="13272" xr:uid="{00000000-0005-0000-0000-0000115F0000}"/>
    <cellStyle name="Total 21 3" xfId="13271" xr:uid="{00000000-0005-0000-0000-0000125F0000}"/>
    <cellStyle name="Total 22" xfId="5645" xr:uid="{00000000-0005-0000-0000-0000135F0000}"/>
    <cellStyle name="Total 22 2" xfId="5646" xr:uid="{00000000-0005-0000-0000-0000145F0000}"/>
    <cellStyle name="Total 22 2 2" xfId="13274" xr:uid="{00000000-0005-0000-0000-0000155F0000}"/>
    <cellStyle name="Total 22 3" xfId="13273" xr:uid="{00000000-0005-0000-0000-0000165F0000}"/>
    <cellStyle name="Total 23" xfId="5647" xr:uid="{00000000-0005-0000-0000-0000175F0000}"/>
    <cellStyle name="Total 23 2" xfId="5648" xr:uid="{00000000-0005-0000-0000-0000185F0000}"/>
    <cellStyle name="Total 23 2 2" xfId="13276" xr:uid="{00000000-0005-0000-0000-0000195F0000}"/>
    <cellStyle name="Total 23 3" xfId="13275" xr:uid="{00000000-0005-0000-0000-00001A5F0000}"/>
    <cellStyle name="Total 3" xfId="5649" xr:uid="{00000000-0005-0000-0000-00001B5F0000}"/>
    <cellStyle name="Total 3 10" xfId="11947" xr:uid="{00000000-0005-0000-0000-00001C5F0000}"/>
    <cellStyle name="Total 3 10 2" xfId="24099" xr:uid="{00000000-0005-0000-0000-00001D5F0000}"/>
    <cellStyle name="Total 3 11" xfId="11948" xr:uid="{00000000-0005-0000-0000-00001E5F0000}"/>
    <cellStyle name="Total 3 11 2" xfId="24100" xr:uid="{00000000-0005-0000-0000-00001F5F0000}"/>
    <cellStyle name="Total 3 12" xfId="11949" xr:uid="{00000000-0005-0000-0000-0000205F0000}"/>
    <cellStyle name="Total 3 12 2" xfId="24101" xr:uid="{00000000-0005-0000-0000-0000215F0000}"/>
    <cellStyle name="Total 3 13" xfId="11950" xr:uid="{00000000-0005-0000-0000-0000225F0000}"/>
    <cellStyle name="Total 3 13 2" xfId="24102" xr:uid="{00000000-0005-0000-0000-0000235F0000}"/>
    <cellStyle name="Total 3 14" xfId="11951" xr:uid="{00000000-0005-0000-0000-0000245F0000}"/>
    <cellStyle name="Total 3 14 2" xfId="24103" xr:uid="{00000000-0005-0000-0000-0000255F0000}"/>
    <cellStyle name="Total 3 15" xfId="11952" xr:uid="{00000000-0005-0000-0000-0000265F0000}"/>
    <cellStyle name="Total 3 15 2" xfId="24104" xr:uid="{00000000-0005-0000-0000-0000275F0000}"/>
    <cellStyle name="Total 3 16" xfId="11953" xr:uid="{00000000-0005-0000-0000-0000285F0000}"/>
    <cellStyle name="Total 3 16 2" xfId="24105" xr:uid="{00000000-0005-0000-0000-0000295F0000}"/>
    <cellStyle name="Total 3 17" xfId="11954" xr:uid="{00000000-0005-0000-0000-00002A5F0000}"/>
    <cellStyle name="Total 3 17 2" xfId="24106" xr:uid="{00000000-0005-0000-0000-00002B5F0000}"/>
    <cellStyle name="Total 3 18" xfId="11955" xr:uid="{00000000-0005-0000-0000-00002C5F0000}"/>
    <cellStyle name="Total 3 18 2" xfId="24107" xr:uid="{00000000-0005-0000-0000-00002D5F0000}"/>
    <cellStyle name="Total 3 19" xfId="11956" xr:uid="{00000000-0005-0000-0000-00002E5F0000}"/>
    <cellStyle name="Total 3 19 2" xfId="24108" xr:uid="{00000000-0005-0000-0000-00002F5F0000}"/>
    <cellStyle name="Total 3 2" xfId="5650" xr:uid="{00000000-0005-0000-0000-0000305F0000}"/>
    <cellStyle name="Total 3 2 2" xfId="11957" xr:uid="{00000000-0005-0000-0000-0000315F0000}"/>
    <cellStyle name="Total 3 2 2 2" xfId="24109" xr:uid="{00000000-0005-0000-0000-0000325F0000}"/>
    <cellStyle name="Total 3 2 3" xfId="13278" xr:uid="{00000000-0005-0000-0000-0000335F0000}"/>
    <cellStyle name="Total 3 20" xfId="11958" xr:uid="{00000000-0005-0000-0000-0000345F0000}"/>
    <cellStyle name="Total 3 20 2" xfId="24110" xr:uid="{00000000-0005-0000-0000-0000355F0000}"/>
    <cellStyle name="Total 3 21" xfId="11959" xr:uid="{00000000-0005-0000-0000-0000365F0000}"/>
    <cellStyle name="Total 3 21 2" xfId="24111" xr:uid="{00000000-0005-0000-0000-0000375F0000}"/>
    <cellStyle name="Total 3 22" xfId="11960" xr:uid="{00000000-0005-0000-0000-0000385F0000}"/>
    <cellStyle name="Total 3 22 2" xfId="24112" xr:uid="{00000000-0005-0000-0000-0000395F0000}"/>
    <cellStyle name="Total 3 23" xfId="11961" xr:uid="{00000000-0005-0000-0000-00003A5F0000}"/>
    <cellStyle name="Total 3 23 2" xfId="24113" xr:uid="{00000000-0005-0000-0000-00003B5F0000}"/>
    <cellStyle name="Total 3 24" xfId="11962" xr:uid="{00000000-0005-0000-0000-00003C5F0000}"/>
    <cellStyle name="Total 3 24 2" xfId="24114" xr:uid="{00000000-0005-0000-0000-00003D5F0000}"/>
    <cellStyle name="Total 3 25" xfId="11963" xr:uid="{00000000-0005-0000-0000-00003E5F0000}"/>
    <cellStyle name="Total 3 25 2" xfId="24115" xr:uid="{00000000-0005-0000-0000-00003F5F0000}"/>
    <cellStyle name="Total 3 26" xfId="11964" xr:uid="{00000000-0005-0000-0000-0000405F0000}"/>
    <cellStyle name="Total 3 26 2" xfId="24116" xr:uid="{00000000-0005-0000-0000-0000415F0000}"/>
    <cellStyle name="Total 3 27" xfId="11965" xr:uid="{00000000-0005-0000-0000-0000425F0000}"/>
    <cellStyle name="Total 3 27 2" xfId="24117" xr:uid="{00000000-0005-0000-0000-0000435F0000}"/>
    <cellStyle name="Total 3 28" xfId="11966" xr:uid="{00000000-0005-0000-0000-0000445F0000}"/>
    <cellStyle name="Total 3 28 2" xfId="24118" xr:uid="{00000000-0005-0000-0000-0000455F0000}"/>
    <cellStyle name="Total 3 29" xfId="11967" xr:uid="{00000000-0005-0000-0000-0000465F0000}"/>
    <cellStyle name="Total 3 29 2" xfId="24119" xr:uid="{00000000-0005-0000-0000-0000475F0000}"/>
    <cellStyle name="Total 3 3" xfId="5651" xr:uid="{00000000-0005-0000-0000-0000485F0000}"/>
    <cellStyle name="Total 3 3 2" xfId="11968" xr:uid="{00000000-0005-0000-0000-0000495F0000}"/>
    <cellStyle name="Total 3 3 2 2" xfId="24120" xr:uid="{00000000-0005-0000-0000-00004A5F0000}"/>
    <cellStyle name="Total 3 30" xfId="11969" xr:uid="{00000000-0005-0000-0000-00004B5F0000}"/>
    <cellStyle name="Total 3 30 2" xfId="24121" xr:uid="{00000000-0005-0000-0000-00004C5F0000}"/>
    <cellStyle name="Total 3 31" xfId="11970" xr:uid="{00000000-0005-0000-0000-00004D5F0000}"/>
    <cellStyle name="Total 3 31 2" xfId="24122" xr:uid="{00000000-0005-0000-0000-00004E5F0000}"/>
    <cellStyle name="Total 3 32" xfId="11971" xr:uid="{00000000-0005-0000-0000-00004F5F0000}"/>
    <cellStyle name="Total 3 32 2" xfId="24123" xr:uid="{00000000-0005-0000-0000-0000505F0000}"/>
    <cellStyle name="Total 3 33" xfId="11972" xr:uid="{00000000-0005-0000-0000-0000515F0000}"/>
    <cellStyle name="Total 3 33 2" xfId="24124" xr:uid="{00000000-0005-0000-0000-0000525F0000}"/>
    <cellStyle name="Total 3 34" xfId="11973" xr:uid="{00000000-0005-0000-0000-0000535F0000}"/>
    <cellStyle name="Total 3 34 2" xfId="24125" xr:uid="{00000000-0005-0000-0000-0000545F0000}"/>
    <cellStyle name="Total 3 35" xfId="11974" xr:uid="{00000000-0005-0000-0000-0000555F0000}"/>
    <cellStyle name="Total 3 35 2" xfId="24126" xr:uid="{00000000-0005-0000-0000-0000565F0000}"/>
    <cellStyle name="Total 3 36" xfId="11975" xr:uid="{00000000-0005-0000-0000-0000575F0000}"/>
    <cellStyle name="Total 3 36 2" xfId="24127" xr:uid="{00000000-0005-0000-0000-0000585F0000}"/>
    <cellStyle name="Total 3 37" xfId="11976" xr:uid="{00000000-0005-0000-0000-0000595F0000}"/>
    <cellStyle name="Total 3 37 2" xfId="24128" xr:uid="{00000000-0005-0000-0000-00005A5F0000}"/>
    <cellStyle name="Total 3 38" xfId="11977" xr:uid="{00000000-0005-0000-0000-00005B5F0000}"/>
    <cellStyle name="Total 3 38 2" xfId="24129" xr:uid="{00000000-0005-0000-0000-00005C5F0000}"/>
    <cellStyle name="Total 3 39" xfId="11978" xr:uid="{00000000-0005-0000-0000-00005D5F0000}"/>
    <cellStyle name="Total 3 39 2" xfId="24130" xr:uid="{00000000-0005-0000-0000-00005E5F0000}"/>
    <cellStyle name="Total 3 4" xfId="5652" xr:uid="{00000000-0005-0000-0000-00005F5F0000}"/>
    <cellStyle name="Total 3 4 2" xfId="11979" xr:uid="{00000000-0005-0000-0000-0000605F0000}"/>
    <cellStyle name="Total 3 4 2 2" xfId="24131" xr:uid="{00000000-0005-0000-0000-0000615F0000}"/>
    <cellStyle name="Total 3 40" xfId="11980" xr:uid="{00000000-0005-0000-0000-0000625F0000}"/>
    <cellStyle name="Total 3 40 2" xfId="24132" xr:uid="{00000000-0005-0000-0000-0000635F0000}"/>
    <cellStyle name="Total 3 41" xfId="11981" xr:uid="{00000000-0005-0000-0000-0000645F0000}"/>
    <cellStyle name="Total 3 41 2" xfId="24133" xr:uid="{00000000-0005-0000-0000-0000655F0000}"/>
    <cellStyle name="Total 3 42" xfId="11982" xr:uid="{00000000-0005-0000-0000-0000665F0000}"/>
    <cellStyle name="Total 3 42 2" xfId="24134" xr:uid="{00000000-0005-0000-0000-0000675F0000}"/>
    <cellStyle name="Total 3 43" xfId="11983" xr:uid="{00000000-0005-0000-0000-0000685F0000}"/>
    <cellStyle name="Total 3 43 2" xfId="24135" xr:uid="{00000000-0005-0000-0000-0000695F0000}"/>
    <cellStyle name="Total 3 44" xfId="11984" xr:uid="{00000000-0005-0000-0000-00006A5F0000}"/>
    <cellStyle name="Total 3 44 2" xfId="24136" xr:uid="{00000000-0005-0000-0000-00006B5F0000}"/>
    <cellStyle name="Total 3 45" xfId="11985" xr:uid="{00000000-0005-0000-0000-00006C5F0000}"/>
    <cellStyle name="Total 3 45 2" xfId="24137" xr:uid="{00000000-0005-0000-0000-00006D5F0000}"/>
    <cellStyle name="Total 3 46" xfId="11986" xr:uid="{00000000-0005-0000-0000-00006E5F0000}"/>
    <cellStyle name="Total 3 46 2" xfId="24138" xr:uid="{00000000-0005-0000-0000-00006F5F0000}"/>
    <cellStyle name="Total 3 47" xfId="11987" xr:uid="{00000000-0005-0000-0000-0000705F0000}"/>
    <cellStyle name="Total 3 47 2" xfId="24139" xr:uid="{00000000-0005-0000-0000-0000715F0000}"/>
    <cellStyle name="Total 3 48" xfId="11988" xr:uid="{00000000-0005-0000-0000-0000725F0000}"/>
    <cellStyle name="Total 3 48 2" xfId="24140" xr:uid="{00000000-0005-0000-0000-0000735F0000}"/>
    <cellStyle name="Total 3 49" xfId="11989" xr:uid="{00000000-0005-0000-0000-0000745F0000}"/>
    <cellStyle name="Total 3 49 2" xfId="24141" xr:uid="{00000000-0005-0000-0000-0000755F0000}"/>
    <cellStyle name="Total 3 5" xfId="5653" xr:uid="{00000000-0005-0000-0000-0000765F0000}"/>
    <cellStyle name="Total 3 5 2" xfId="11990" xr:uid="{00000000-0005-0000-0000-0000775F0000}"/>
    <cellStyle name="Total 3 5 2 2" xfId="24142" xr:uid="{00000000-0005-0000-0000-0000785F0000}"/>
    <cellStyle name="Total 3 50" xfId="11991" xr:uid="{00000000-0005-0000-0000-0000795F0000}"/>
    <cellStyle name="Total 3 50 2" xfId="24143" xr:uid="{00000000-0005-0000-0000-00007A5F0000}"/>
    <cellStyle name="Total 3 51" xfId="11992" xr:uid="{00000000-0005-0000-0000-00007B5F0000}"/>
    <cellStyle name="Total 3 51 2" xfId="24144" xr:uid="{00000000-0005-0000-0000-00007C5F0000}"/>
    <cellStyle name="Total 3 52" xfId="11993" xr:uid="{00000000-0005-0000-0000-00007D5F0000}"/>
    <cellStyle name="Total 3 52 2" xfId="24145" xr:uid="{00000000-0005-0000-0000-00007E5F0000}"/>
    <cellStyle name="Total 3 53" xfId="11994" xr:uid="{00000000-0005-0000-0000-00007F5F0000}"/>
    <cellStyle name="Total 3 53 2" xfId="24146" xr:uid="{00000000-0005-0000-0000-0000805F0000}"/>
    <cellStyle name="Total 3 54" xfId="11995" xr:uid="{00000000-0005-0000-0000-0000815F0000}"/>
    <cellStyle name="Total 3 54 2" xfId="24147" xr:uid="{00000000-0005-0000-0000-0000825F0000}"/>
    <cellStyle name="Total 3 55" xfId="11996" xr:uid="{00000000-0005-0000-0000-0000835F0000}"/>
    <cellStyle name="Total 3 55 2" xfId="24148" xr:uid="{00000000-0005-0000-0000-0000845F0000}"/>
    <cellStyle name="Total 3 56" xfId="11997" xr:uid="{00000000-0005-0000-0000-0000855F0000}"/>
    <cellStyle name="Total 3 56 2" xfId="24149" xr:uid="{00000000-0005-0000-0000-0000865F0000}"/>
    <cellStyle name="Total 3 57" xfId="11998" xr:uid="{00000000-0005-0000-0000-0000875F0000}"/>
    <cellStyle name="Total 3 57 2" xfId="24150" xr:uid="{00000000-0005-0000-0000-0000885F0000}"/>
    <cellStyle name="Total 3 58" xfId="11999" xr:uid="{00000000-0005-0000-0000-0000895F0000}"/>
    <cellStyle name="Total 3 58 2" xfId="24151" xr:uid="{00000000-0005-0000-0000-00008A5F0000}"/>
    <cellStyle name="Total 3 59" xfId="12000" xr:uid="{00000000-0005-0000-0000-00008B5F0000}"/>
    <cellStyle name="Total 3 59 2" xfId="24152" xr:uid="{00000000-0005-0000-0000-00008C5F0000}"/>
    <cellStyle name="Total 3 6" xfId="12001" xr:uid="{00000000-0005-0000-0000-00008D5F0000}"/>
    <cellStyle name="Total 3 6 2" xfId="14488" xr:uid="{00000000-0005-0000-0000-00008E5F0000}"/>
    <cellStyle name="Total 3 6 3" xfId="24153" xr:uid="{00000000-0005-0000-0000-00008F5F0000}"/>
    <cellStyle name="Total 3 60" xfId="12002" xr:uid="{00000000-0005-0000-0000-0000905F0000}"/>
    <cellStyle name="Total 3 60 2" xfId="24154" xr:uid="{00000000-0005-0000-0000-0000915F0000}"/>
    <cellStyle name="Total 3 61" xfId="12003" xr:uid="{00000000-0005-0000-0000-0000925F0000}"/>
    <cellStyle name="Total 3 61 2" xfId="24155" xr:uid="{00000000-0005-0000-0000-0000935F0000}"/>
    <cellStyle name="Total 3 62" xfId="12004" xr:uid="{00000000-0005-0000-0000-0000945F0000}"/>
    <cellStyle name="Total 3 62 2" xfId="24156" xr:uid="{00000000-0005-0000-0000-0000955F0000}"/>
    <cellStyle name="Total 3 63" xfId="12005" xr:uid="{00000000-0005-0000-0000-0000965F0000}"/>
    <cellStyle name="Total 3 63 2" xfId="24157" xr:uid="{00000000-0005-0000-0000-0000975F0000}"/>
    <cellStyle name="Total 3 64" xfId="12006" xr:uid="{00000000-0005-0000-0000-0000985F0000}"/>
    <cellStyle name="Total 3 64 2" xfId="24158" xr:uid="{00000000-0005-0000-0000-0000995F0000}"/>
    <cellStyle name="Total 3 65" xfId="12007" xr:uid="{00000000-0005-0000-0000-00009A5F0000}"/>
    <cellStyle name="Total 3 65 2" xfId="24159" xr:uid="{00000000-0005-0000-0000-00009B5F0000}"/>
    <cellStyle name="Total 3 66" xfId="12008" xr:uid="{00000000-0005-0000-0000-00009C5F0000}"/>
    <cellStyle name="Total 3 66 2" xfId="24160" xr:uid="{00000000-0005-0000-0000-00009D5F0000}"/>
    <cellStyle name="Total 3 67" xfId="6202" xr:uid="{00000000-0005-0000-0000-00009E5F0000}"/>
    <cellStyle name="Total 3 67 2" xfId="18933" xr:uid="{00000000-0005-0000-0000-00009F5F0000}"/>
    <cellStyle name="Total 3 68" xfId="13277" xr:uid="{00000000-0005-0000-0000-0000A05F0000}"/>
    <cellStyle name="Total 3 69" xfId="13784" xr:uid="{00000000-0005-0000-0000-0000A15F0000}"/>
    <cellStyle name="Total 3 7" xfId="12009" xr:uid="{00000000-0005-0000-0000-0000A25F0000}"/>
    <cellStyle name="Total 3 7 2" xfId="18229" xr:uid="{00000000-0005-0000-0000-0000A35F0000}"/>
    <cellStyle name="Total 3 7 3" xfId="14396" xr:uid="{00000000-0005-0000-0000-0000A45F0000}"/>
    <cellStyle name="Total 3 7 4" xfId="24161" xr:uid="{00000000-0005-0000-0000-0000A55F0000}"/>
    <cellStyle name="Total 3 7 5" xfId="25137" xr:uid="{00000000-0005-0000-0000-0000A65F0000}"/>
    <cellStyle name="Total 3 7 6" xfId="25212" xr:uid="{00000000-0005-0000-0000-0000A75F0000}"/>
    <cellStyle name="Total 3 70" xfId="14487" xr:uid="{00000000-0005-0000-0000-0000A85F0000}"/>
    <cellStyle name="Total 3 8" xfId="12010" xr:uid="{00000000-0005-0000-0000-0000A95F0000}"/>
    <cellStyle name="Total 3 8 2" xfId="24162" xr:uid="{00000000-0005-0000-0000-0000AA5F0000}"/>
    <cellStyle name="Total 3 9" xfId="12011" xr:uid="{00000000-0005-0000-0000-0000AB5F0000}"/>
    <cellStyle name="Total 3 9 2" xfId="24163" xr:uid="{00000000-0005-0000-0000-0000AC5F0000}"/>
    <cellStyle name="Total 4" xfId="5654" xr:uid="{00000000-0005-0000-0000-0000AD5F0000}"/>
    <cellStyle name="Total 4 10" xfId="12012" xr:uid="{00000000-0005-0000-0000-0000AE5F0000}"/>
    <cellStyle name="Total 4 10 2" xfId="24164" xr:uid="{00000000-0005-0000-0000-0000AF5F0000}"/>
    <cellStyle name="Total 4 11" xfId="12013" xr:uid="{00000000-0005-0000-0000-0000B05F0000}"/>
    <cellStyle name="Total 4 11 2" xfId="24165" xr:uid="{00000000-0005-0000-0000-0000B15F0000}"/>
    <cellStyle name="Total 4 12" xfId="12014" xr:uid="{00000000-0005-0000-0000-0000B25F0000}"/>
    <cellStyle name="Total 4 12 2" xfId="24166" xr:uid="{00000000-0005-0000-0000-0000B35F0000}"/>
    <cellStyle name="Total 4 13" xfId="12015" xr:uid="{00000000-0005-0000-0000-0000B45F0000}"/>
    <cellStyle name="Total 4 13 2" xfId="24167" xr:uid="{00000000-0005-0000-0000-0000B55F0000}"/>
    <cellStyle name="Total 4 14" xfId="12016" xr:uid="{00000000-0005-0000-0000-0000B65F0000}"/>
    <cellStyle name="Total 4 14 2" xfId="24168" xr:uid="{00000000-0005-0000-0000-0000B75F0000}"/>
    <cellStyle name="Total 4 15" xfId="12017" xr:uid="{00000000-0005-0000-0000-0000B85F0000}"/>
    <cellStyle name="Total 4 15 2" xfId="24169" xr:uid="{00000000-0005-0000-0000-0000B95F0000}"/>
    <cellStyle name="Total 4 16" xfId="12018" xr:uid="{00000000-0005-0000-0000-0000BA5F0000}"/>
    <cellStyle name="Total 4 16 2" xfId="24170" xr:uid="{00000000-0005-0000-0000-0000BB5F0000}"/>
    <cellStyle name="Total 4 17" xfId="12019" xr:uid="{00000000-0005-0000-0000-0000BC5F0000}"/>
    <cellStyle name="Total 4 17 2" xfId="24171" xr:uid="{00000000-0005-0000-0000-0000BD5F0000}"/>
    <cellStyle name="Total 4 18" xfId="12020" xr:uid="{00000000-0005-0000-0000-0000BE5F0000}"/>
    <cellStyle name="Total 4 18 2" xfId="24172" xr:uid="{00000000-0005-0000-0000-0000BF5F0000}"/>
    <cellStyle name="Total 4 19" xfId="12021" xr:uid="{00000000-0005-0000-0000-0000C05F0000}"/>
    <cellStyle name="Total 4 19 2" xfId="24173" xr:uid="{00000000-0005-0000-0000-0000C15F0000}"/>
    <cellStyle name="Total 4 2" xfId="5655" xr:uid="{00000000-0005-0000-0000-0000C25F0000}"/>
    <cellStyle name="Total 4 2 2" xfId="12022" xr:uid="{00000000-0005-0000-0000-0000C35F0000}"/>
    <cellStyle name="Total 4 2 2 2" xfId="24174" xr:uid="{00000000-0005-0000-0000-0000C45F0000}"/>
    <cellStyle name="Total 4 2 3" xfId="13280" xr:uid="{00000000-0005-0000-0000-0000C55F0000}"/>
    <cellStyle name="Total 4 20" xfId="12023" xr:uid="{00000000-0005-0000-0000-0000C65F0000}"/>
    <cellStyle name="Total 4 20 2" xfId="24175" xr:uid="{00000000-0005-0000-0000-0000C75F0000}"/>
    <cellStyle name="Total 4 21" xfId="12024" xr:uid="{00000000-0005-0000-0000-0000C85F0000}"/>
    <cellStyle name="Total 4 21 2" xfId="24176" xr:uid="{00000000-0005-0000-0000-0000C95F0000}"/>
    <cellStyle name="Total 4 22" xfId="12025" xr:uid="{00000000-0005-0000-0000-0000CA5F0000}"/>
    <cellStyle name="Total 4 22 2" xfId="24177" xr:uid="{00000000-0005-0000-0000-0000CB5F0000}"/>
    <cellStyle name="Total 4 23" xfId="12026" xr:uid="{00000000-0005-0000-0000-0000CC5F0000}"/>
    <cellStyle name="Total 4 23 2" xfId="24178" xr:uid="{00000000-0005-0000-0000-0000CD5F0000}"/>
    <cellStyle name="Total 4 24" xfId="12027" xr:uid="{00000000-0005-0000-0000-0000CE5F0000}"/>
    <cellStyle name="Total 4 24 2" xfId="24179" xr:uid="{00000000-0005-0000-0000-0000CF5F0000}"/>
    <cellStyle name="Total 4 25" xfId="12028" xr:uid="{00000000-0005-0000-0000-0000D05F0000}"/>
    <cellStyle name="Total 4 25 2" xfId="24180" xr:uid="{00000000-0005-0000-0000-0000D15F0000}"/>
    <cellStyle name="Total 4 26" xfId="12029" xr:uid="{00000000-0005-0000-0000-0000D25F0000}"/>
    <cellStyle name="Total 4 26 2" xfId="24181" xr:uid="{00000000-0005-0000-0000-0000D35F0000}"/>
    <cellStyle name="Total 4 27" xfId="12030" xr:uid="{00000000-0005-0000-0000-0000D45F0000}"/>
    <cellStyle name="Total 4 27 2" xfId="24182" xr:uid="{00000000-0005-0000-0000-0000D55F0000}"/>
    <cellStyle name="Total 4 28" xfId="12031" xr:uid="{00000000-0005-0000-0000-0000D65F0000}"/>
    <cellStyle name="Total 4 28 2" xfId="24183" xr:uid="{00000000-0005-0000-0000-0000D75F0000}"/>
    <cellStyle name="Total 4 29" xfId="12032" xr:uid="{00000000-0005-0000-0000-0000D85F0000}"/>
    <cellStyle name="Total 4 29 2" xfId="24184" xr:uid="{00000000-0005-0000-0000-0000D95F0000}"/>
    <cellStyle name="Total 4 3" xfId="5656" xr:uid="{00000000-0005-0000-0000-0000DA5F0000}"/>
    <cellStyle name="Total 4 3 2" xfId="12033" xr:uid="{00000000-0005-0000-0000-0000DB5F0000}"/>
    <cellStyle name="Total 4 3 2 2" xfId="24185" xr:uid="{00000000-0005-0000-0000-0000DC5F0000}"/>
    <cellStyle name="Total 4 30" xfId="12034" xr:uid="{00000000-0005-0000-0000-0000DD5F0000}"/>
    <cellStyle name="Total 4 30 2" xfId="24186" xr:uid="{00000000-0005-0000-0000-0000DE5F0000}"/>
    <cellStyle name="Total 4 31" xfId="12035" xr:uid="{00000000-0005-0000-0000-0000DF5F0000}"/>
    <cellStyle name="Total 4 31 2" xfId="24187" xr:uid="{00000000-0005-0000-0000-0000E05F0000}"/>
    <cellStyle name="Total 4 32" xfId="12036" xr:uid="{00000000-0005-0000-0000-0000E15F0000}"/>
    <cellStyle name="Total 4 32 2" xfId="24188" xr:uid="{00000000-0005-0000-0000-0000E25F0000}"/>
    <cellStyle name="Total 4 33" xfId="12037" xr:uid="{00000000-0005-0000-0000-0000E35F0000}"/>
    <cellStyle name="Total 4 33 2" xfId="24189" xr:uid="{00000000-0005-0000-0000-0000E45F0000}"/>
    <cellStyle name="Total 4 34" xfId="12038" xr:uid="{00000000-0005-0000-0000-0000E55F0000}"/>
    <cellStyle name="Total 4 34 2" xfId="24190" xr:uid="{00000000-0005-0000-0000-0000E65F0000}"/>
    <cellStyle name="Total 4 35" xfId="12039" xr:uid="{00000000-0005-0000-0000-0000E75F0000}"/>
    <cellStyle name="Total 4 35 2" xfId="24191" xr:uid="{00000000-0005-0000-0000-0000E85F0000}"/>
    <cellStyle name="Total 4 36" xfId="12040" xr:uid="{00000000-0005-0000-0000-0000E95F0000}"/>
    <cellStyle name="Total 4 36 2" xfId="24192" xr:uid="{00000000-0005-0000-0000-0000EA5F0000}"/>
    <cellStyle name="Total 4 37" xfId="12041" xr:uid="{00000000-0005-0000-0000-0000EB5F0000}"/>
    <cellStyle name="Total 4 37 2" xfId="24193" xr:uid="{00000000-0005-0000-0000-0000EC5F0000}"/>
    <cellStyle name="Total 4 38" xfId="12042" xr:uid="{00000000-0005-0000-0000-0000ED5F0000}"/>
    <cellStyle name="Total 4 38 2" xfId="24194" xr:uid="{00000000-0005-0000-0000-0000EE5F0000}"/>
    <cellStyle name="Total 4 39" xfId="12043" xr:uid="{00000000-0005-0000-0000-0000EF5F0000}"/>
    <cellStyle name="Total 4 39 2" xfId="24195" xr:uid="{00000000-0005-0000-0000-0000F05F0000}"/>
    <cellStyle name="Total 4 4" xfId="5657" xr:uid="{00000000-0005-0000-0000-0000F15F0000}"/>
    <cellStyle name="Total 4 4 2" xfId="12044" xr:uid="{00000000-0005-0000-0000-0000F25F0000}"/>
    <cellStyle name="Total 4 4 2 2" xfId="24196" xr:uid="{00000000-0005-0000-0000-0000F35F0000}"/>
    <cellStyle name="Total 4 40" xfId="12045" xr:uid="{00000000-0005-0000-0000-0000F45F0000}"/>
    <cellStyle name="Total 4 40 2" xfId="24197" xr:uid="{00000000-0005-0000-0000-0000F55F0000}"/>
    <cellStyle name="Total 4 41" xfId="12046" xr:uid="{00000000-0005-0000-0000-0000F65F0000}"/>
    <cellStyle name="Total 4 41 2" xfId="24198" xr:uid="{00000000-0005-0000-0000-0000F75F0000}"/>
    <cellStyle name="Total 4 42" xfId="12047" xr:uid="{00000000-0005-0000-0000-0000F85F0000}"/>
    <cellStyle name="Total 4 42 2" xfId="24199" xr:uid="{00000000-0005-0000-0000-0000F95F0000}"/>
    <cellStyle name="Total 4 43" xfId="12048" xr:uid="{00000000-0005-0000-0000-0000FA5F0000}"/>
    <cellStyle name="Total 4 43 2" xfId="24200" xr:uid="{00000000-0005-0000-0000-0000FB5F0000}"/>
    <cellStyle name="Total 4 44" xfId="12049" xr:uid="{00000000-0005-0000-0000-0000FC5F0000}"/>
    <cellStyle name="Total 4 44 2" xfId="24201" xr:uid="{00000000-0005-0000-0000-0000FD5F0000}"/>
    <cellStyle name="Total 4 45" xfId="12050" xr:uid="{00000000-0005-0000-0000-0000FE5F0000}"/>
    <cellStyle name="Total 4 45 2" xfId="24202" xr:uid="{00000000-0005-0000-0000-0000FF5F0000}"/>
    <cellStyle name="Total 4 46" xfId="12051" xr:uid="{00000000-0005-0000-0000-000000600000}"/>
    <cellStyle name="Total 4 46 2" xfId="24203" xr:uid="{00000000-0005-0000-0000-000001600000}"/>
    <cellStyle name="Total 4 47" xfId="12052" xr:uid="{00000000-0005-0000-0000-000002600000}"/>
    <cellStyle name="Total 4 47 2" xfId="24204" xr:uid="{00000000-0005-0000-0000-000003600000}"/>
    <cellStyle name="Total 4 48" xfId="12053" xr:uid="{00000000-0005-0000-0000-000004600000}"/>
    <cellStyle name="Total 4 48 2" xfId="24205" xr:uid="{00000000-0005-0000-0000-000005600000}"/>
    <cellStyle name="Total 4 49" xfId="12054" xr:uid="{00000000-0005-0000-0000-000006600000}"/>
    <cellStyle name="Total 4 49 2" xfId="24206" xr:uid="{00000000-0005-0000-0000-000007600000}"/>
    <cellStyle name="Total 4 5" xfId="5658" xr:uid="{00000000-0005-0000-0000-000008600000}"/>
    <cellStyle name="Total 4 5 2" xfId="12055" xr:uid="{00000000-0005-0000-0000-000009600000}"/>
    <cellStyle name="Total 4 5 2 2" xfId="24207" xr:uid="{00000000-0005-0000-0000-00000A600000}"/>
    <cellStyle name="Total 4 50" xfId="12056" xr:uid="{00000000-0005-0000-0000-00000B600000}"/>
    <cellStyle name="Total 4 50 2" xfId="24208" xr:uid="{00000000-0005-0000-0000-00000C600000}"/>
    <cellStyle name="Total 4 51" xfId="12057" xr:uid="{00000000-0005-0000-0000-00000D600000}"/>
    <cellStyle name="Total 4 51 2" xfId="24209" xr:uid="{00000000-0005-0000-0000-00000E600000}"/>
    <cellStyle name="Total 4 52" xfId="12058" xr:uid="{00000000-0005-0000-0000-00000F600000}"/>
    <cellStyle name="Total 4 52 2" xfId="24210" xr:uid="{00000000-0005-0000-0000-000010600000}"/>
    <cellStyle name="Total 4 53" xfId="12059" xr:uid="{00000000-0005-0000-0000-000011600000}"/>
    <cellStyle name="Total 4 53 2" xfId="24211" xr:uid="{00000000-0005-0000-0000-000012600000}"/>
    <cellStyle name="Total 4 54" xfId="12060" xr:uid="{00000000-0005-0000-0000-000013600000}"/>
    <cellStyle name="Total 4 54 2" xfId="24212" xr:uid="{00000000-0005-0000-0000-000014600000}"/>
    <cellStyle name="Total 4 55" xfId="12061" xr:uid="{00000000-0005-0000-0000-000015600000}"/>
    <cellStyle name="Total 4 55 2" xfId="24213" xr:uid="{00000000-0005-0000-0000-000016600000}"/>
    <cellStyle name="Total 4 56" xfId="12062" xr:uid="{00000000-0005-0000-0000-000017600000}"/>
    <cellStyle name="Total 4 56 2" xfId="24214" xr:uid="{00000000-0005-0000-0000-000018600000}"/>
    <cellStyle name="Total 4 57" xfId="12063" xr:uid="{00000000-0005-0000-0000-000019600000}"/>
    <cellStyle name="Total 4 57 2" xfId="24215" xr:uid="{00000000-0005-0000-0000-00001A600000}"/>
    <cellStyle name="Total 4 58" xfId="12064" xr:uid="{00000000-0005-0000-0000-00001B600000}"/>
    <cellStyle name="Total 4 58 2" xfId="24216" xr:uid="{00000000-0005-0000-0000-00001C600000}"/>
    <cellStyle name="Total 4 59" xfId="12065" xr:uid="{00000000-0005-0000-0000-00001D600000}"/>
    <cellStyle name="Total 4 59 2" xfId="24217" xr:uid="{00000000-0005-0000-0000-00001E600000}"/>
    <cellStyle name="Total 4 6" xfId="12066" xr:uid="{00000000-0005-0000-0000-00001F600000}"/>
    <cellStyle name="Total 4 6 2" xfId="14490" xr:uid="{00000000-0005-0000-0000-000020600000}"/>
    <cellStyle name="Total 4 6 3" xfId="24218" xr:uid="{00000000-0005-0000-0000-000021600000}"/>
    <cellStyle name="Total 4 60" xfId="12067" xr:uid="{00000000-0005-0000-0000-000022600000}"/>
    <cellStyle name="Total 4 60 2" xfId="24219" xr:uid="{00000000-0005-0000-0000-000023600000}"/>
    <cellStyle name="Total 4 61" xfId="12068" xr:uid="{00000000-0005-0000-0000-000024600000}"/>
    <cellStyle name="Total 4 61 2" xfId="24220" xr:uid="{00000000-0005-0000-0000-000025600000}"/>
    <cellStyle name="Total 4 62" xfId="12069" xr:uid="{00000000-0005-0000-0000-000026600000}"/>
    <cellStyle name="Total 4 62 2" xfId="24221" xr:uid="{00000000-0005-0000-0000-000027600000}"/>
    <cellStyle name="Total 4 63" xfId="12070" xr:uid="{00000000-0005-0000-0000-000028600000}"/>
    <cellStyle name="Total 4 63 2" xfId="24222" xr:uid="{00000000-0005-0000-0000-000029600000}"/>
    <cellStyle name="Total 4 64" xfId="12071" xr:uid="{00000000-0005-0000-0000-00002A600000}"/>
    <cellStyle name="Total 4 64 2" xfId="24223" xr:uid="{00000000-0005-0000-0000-00002B600000}"/>
    <cellStyle name="Total 4 65" xfId="12072" xr:uid="{00000000-0005-0000-0000-00002C600000}"/>
    <cellStyle name="Total 4 65 2" xfId="24224" xr:uid="{00000000-0005-0000-0000-00002D600000}"/>
    <cellStyle name="Total 4 66" xfId="12073" xr:uid="{00000000-0005-0000-0000-00002E600000}"/>
    <cellStyle name="Total 4 66 2" xfId="24225" xr:uid="{00000000-0005-0000-0000-00002F600000}"/>
    <cellStyle name="Total 4 67" xfId="6203" xr:uid="{00000000-0005-0000-0000-000030600000}"/>
    <cellStyle name="Total 4 67 2" xfId="18934" xr:uid="{00000000-0005-0000-0000-000031600000}"/>
    <cellStyle name="Total 4 68" xfId="13279" xr:uid="{00000000-0005-0000-0000-000032600000}"/>
    <cellStyle name="Total 4 69" xfId="13785" xr:uid="{00000000-0005-0000-0000-000033600000}"/>
    <cellStyle name="Total 4 7" xfId="12074" xr:uid="{00000000-0005-0000-0000-000034600000}"/>
    <cellStyle name="Total 4 7 2" xfId="18230" xr:uid="{00000000-0005-0000-0000-000035600000}"/>
    <cellStyle name="Total 4 7 3" xfId="14399" xr:uid="{00000000-0005-0000-0000-000036600000}"/>
    <cellStyle name="Total 4 7 4" xfId="24226" xr:uid="{00000000-0005-0000-0000-000037600000}"/>
    <cellStyle name="Total 4 7 5" xfId="24762" xr:uid="{00000000-0005-0000-0000-000038600000}"/>
    <cellStyle name="Total 4 7 6" xfId="25224" xr:uid="{00000000-0005-0000-0000-000039600000}"/>
    <cellStyle name="Total 4 70" xfId="14489" xr:uid="{00000000-0005-0000-0000-00003A600000}"/>
    <cellStyle name="Total 4 8" xfId="12075" xr:uid="{00000000-0005-0000-0000-00003B600000}"/>
    <cellStyle name="Total 4 8 2" xfId="24227" xr:uid="{00000000-0005-0000-0000-00003C600000}"/>
    <cellStyle name="Total 4 9" xfId="12076" xr:uid="{00000000-0005-0000-0000-00003D600000}"/>
    <cellStyle name="Total 4 9 2" xfId="24228" xr:uid="{00000000-0005-0000-0000-00003E600000}"/>
    <cellStyle name="Total 5" xfId="5659" xr:uid="{00000000-0005-0000-0000-00003F600000}"/>
    <cellStyle name="Total 5 10" xfId="12077" xr:uid="{00000000-0005-0000-0000-000040600000}"/>
    <cellStyle name="Total 5 10 2" xfId="24229" xr:uid="{00000000-0005-0000-0000-000041600000}"/>
    <cellStyle name="Total 5 11" xfId="12078" xr:uid="{00000000-0005-0000-0000-000042600000}"/>
    <cellStyle name="Total 5 11 2" xfId="24230" xr:uid="{00000000-0005-0000-0000-000043600000}"/>
    <cellStyle name="Total 5 12" xfId="12079" xr:uid="{00000000-0005-0000-0000-000044600000}"/>
    <cellStyle name="Total 5 12 2" xfId="24231" xr:uid="{00000000-0005-0000-0000-000045600000}"/>
    <cellStyle name="Total 5 13" xfId="12080" xr:uid="{00000000-0005-0000-0000-000046600000}"/>
    <cellStyle name="Total 5 13 2" xfId="24232" xr:uid="{00000000-0005-0000-0000-000047600000}"/>
    <cellStyle name="Total 5 14" xfId="12081" xr:uid="{00000000-0005-0000-0000-000048600000}"/>
    <cellStyle name="Total 5 14 2" xfId="24233" xr:uid="{00000000-0005-0000-0000-000049600000}"/>
    <cellStyle name="Total 5 15" xfId="12082" xr:uid="{00000000-0005-0000-0000-00004A600000}"/>
    <cellStyle name="Total 5 15 2" xfId="24234" xr:uid="{00000000-0005-0000-0000-00004B600000}"/>
    <cellStyle name="Total 5 16" xfId="12083" xr:uid="{00000000-0005-0000-0000-00004C600000}"/>
    <cellStyle name="Total 5 16 2" xfId="24235" xr:uid="{00000000-0005-0000-0000-00004D600000}"/>
    <cellStyle name="Total 5 17" xfId="12084" xr:uid="{00000000-0005-0000-0000-00004E600000}"/>
    <cellStyle name="Total 5 17 2" xfId="24236" xr:uid="{00000000-0005-0000-0000-00004F600000}"/>
    <cellStyle name="Total 5 18" xfId="12085" xr:uid="{00000000-0005-0000-0000-000050600000}"/>
    <cellStyle name="Total 5 18 2" xfId="24237" xr:uid="{00000000-0005-0000-0000-000051600000}"/>
    <cellStyle name="Total 5 19" xfId="12086" xr:uid="{00000000-0005-0000-0000-000052600000}"/>
    <cellStyle name="Total 5 19 2" xfId="24238" xr:uid="{00000000-0005-0000-0000-000053600000}"/>
    <cellStyle name="Total 5 2" xfId="5660" xr:uid="{00000000-0005-0000-0000-000054600000}"/>
    <cellStyle name="Total 5 2 2" xfId="12087" xr:uid="{00000000-0005-0000-0000-000055600000}"/>
    <cellStyle name="Total 5 2 2 2" xfId="24239" xr:uid="{00000000-0005-0000-0000-000056600000}"/>
    <cellStyle name="Total 5 2 3" xfId="13282" xr:uid="{00000000-0005-0000-0000-000057600000}"/>
    <cellStyle name="Total 5 20" xfId="12088" xr:uid="{00000000-0005-0000-0000-000058600000}"/>
    <cellStyle name="Total 5 20 2" xfId="24240" xr:uid="{00000000-0005-0000-0000-000059600000}"/>
    <cellStyle name="Total 5 21" xfId="12089" xr:uid="{00000000-0005-0000-0000-00005A600000}"/>
    <cellStyle name="Total 5 21 2" xfId="24241" xr:uid="{00000000-0005-0000-0000-00005B600000}"/>
    <cellStyle name="Total 5 22" xfId="12090" xr:uid="{00000000-0005-0000-0000-00005C600000}"/>
    <cellStyle name="Total 5 22 2" xfId="24242" xr:uid="{00000000-0005-0000-0000-00005D600000}"/>
    <cellStyle name="Total 5 23" xfId="12091" xr:uid="{00000000-0005-0000-0000-00005E600000}"/>
    <cellStyle name="Total 5 23 2" xfId="24243" xr:uid="{00000000-0005-0000-0000-00005F600000}"/>
    <cellStyle name="Total 5 24" xfId="12092" xr:uid="{00000000-0005-0000-0000-000060600000}"/>
    <cellStyle name="Total 5 24 2" xfId="24244" xr:uid="{00000000-0005-0000-0000-000061600000}"/>
    <cellStyle name="Total 5 25" xfId="12093" xr:uid="{00000000-0005-0000-0000-000062600000}"/>
    <cellStyle name="Total 5 25 2" xfId="24245" xr:uid="{00000000-0005-0000-0000-000063600000}"/>
    <cellStyle name="Total 5 26" xfId="12094" xr:uid="{00000000-0005-0000-0000-000064600000}"/>
    <cellStyle name="Total 5 26 2" xfId="24246" xr:uid="{00000000-0005-0000-0000-000065600000}"/>
    <cellStyle name="Total 5 27" xfId="12095" xr:uid="{00000000-0005-0000-0000-000066600000}"/>
    <cellStyle name="Total 5 27 2" xfId="24247" xr:uid="{00000000-0005-0000-0000-000067600000}"/>
    <cellStyle name="Total 5 28" xfId="12096" xr:uid="{00000000-0005-0000-0000-000068600000}"/>
    <cellStyle name="Total 5 28 2" xfId="24248" xr:uid="{00000000-0005-0000-0000-000069600000}"/>
    <cellStyle name="Total 5 29" xfId="12097" xr:uid="{00000000-0005-0000-0000-00006A600000}"/>
    <cellStyle name="Total 5 29 2" xfId="24249" xr:uid="{00000000-0005-0000-0000-00006B600000}"/>
    <cellStyle name="Total 5 3" xfId="5661" xr:uid="{00000000-0005-0000-0000-00006C600000}"/>
    <cellStyle name="Total 5 3 2" xfId="12098" xr:uid="{00000000-0005-0000-0000-00006D600000}"/>
    <cellStyle name="Total 5 3 2 2" xfId="24250" xr:uid="{00000000-0005-0000-0000-00006E600000}"/>
    <cellStyle name="Total 5 30" xfId="12099" xr:uid="{00000000-0005-0000-0000-00006F600000}"/>
    <cellStyle name="Total 5 30 2" xfId="24251" xr:uid="{00000000-0005-0000-0000-000070600000}"/>
    <cellStyle name="Total 5 31" xfId="12100" xr:uid="{00000000-0005-0000-0000-000071600000}"/>
    <cellStyle name="Total 5 31 2" xfId="24252" xr:uid="{00000000-0005-0000-0000-000072600000}"/>
    <cellStyle name="Total 5 32" xfId="12101" xr:uid="{00000000-0005-0000-0000-000073600000}"/>
    <cellStyle name="Total 5 32 2" xfId="24253" xr:uid="{00000000-0005-0000-0000-000074600000}"/>
    <cellStyle name="Total 5 33" xfId="12102" xr:uid="{00000000-0005-0000-0000-000075600000}"/>
    <cellStyle name="Total 5 33 2" xfId="24254" xr:uid="{00000000-0005-0000-0000-000076600000}"/>
    <cellStyle name="Total 5 34" xfId="12103" xr:uid="{00000000-0005-0000-0000-000077600000}"/>
    <cellStyle name="Total 5 34 2" xfId="24255" xr:uid="{00000000-0005-0000-0000-000078600000}"/>
    <cellStyle name="Total 5 35" xfId="12104" xr:uid="{00000000-0005-0000-0000-000079600000}"/>
    <cellStyle name="Total 5 35 2" xfId="24256" xr:uid="{00000000-0005-0000-0000-00007A600000}"/>
    <cellStyle name="Total 5 36" xfId="12105" xr:uid="{00000000-0005-0000-0000-00007B600000}"/>
    <cellStyle name="Total 5 36 2" xfId="24257" xr:uid="{00000000-0005-0000-0000-00007C600000}"/>
    <cellStyle name="Total 5 37" xfId="12106" xr:uid="{00000000-0005-0000-0000-00007D600000}"/>
    <cellStyle name="Total 5 37 2" xfId="24258" xr:uid="{00000000-0005-0000-0000-00007E600000}"/>
    <cellStyle name="Total 5 38" xfId="12107" xr:uid="{00000000-0005-0000-0000-00007F600000}"/>
    <cellStyle name="Total 5 38 2" xfId="24259" xr:uid="{00000000-0005-0000-0000-000080600000}"/>
    <cellStyle name="Total 5 39" xfId="12108" xr:uid="{00000000-0005-0000-0000-000081600000}"/>
    <cellStyle name="Total 5 39 2" xfId="24260" xr:uid="{00000000-0005-0000-0000-000082600000}"/>
    <cellStyle name="Total 5 4" xfId="5662" xr:uid="{00000000-0005-0000-0000-000083600000}"/>
    <cellStyle name="Total 5 4 2" xfId="12109" xr:uid="{00000000-0005-0000-0000-000084600000}"/>
    <cellStyle name="Total 5 4 2 2" xfId="24261" xr:uid="{00000000-0005-0000-0000-000085600000}"/>
    <cellStyle name="Total 5 40" xfId="12110" xr:uid="{00000000-0005-0000-0000-000086600000}"/>
    <cellStyle name="Total 5 40 2" xfId="24262" xr:uid="{00000000-0005-0000-0000-000087600000}"/>
    <cellStyle name="Total 5 41" xfId="12111" xr:uid="{00000000-0005-0000-0000-000088600000}"/>
    <cellStyle name="Total 5 41 2" xfId="24263" xr:uid="{00000000-0005-0000-0000-000089600000}"/>
    <cellStyle name="Total 5 42" xfId="12112" xr:uid="{00000000-0005-0000-0000-00008A600000}"/>
    <cellStyle name="Total 5 42 2" xfId="24264" xr:uid="{00000000-0005-0000-0000-00008B600000}"/>
    <cellStyle name="Total 5 43" xfId="12113" xr:uid="{00000000-0005-0000-0000-00008C600000}"/>
    <cellStyle name="Total 5 43 2" xfId="24265" xr:uid="{00000000-0005-0000-0000-00008D600000}"/>
    <cellStyle name="Total 5 44" xfId="12114" xr:uid="{00000000-0005-0000-0000-00008E600000}"/>
    <cellStyle name="Total 5 44 2" xfId="24266" xr:uid="{00000000-0005-0000-0000-00008F600000}"/>
    <cellStyle name="Total 5 45" xfId="12115" xr:uid="{00000000-0005-0000-0000-000090600000}"/>
    <cellStyle name="Total 5 45 2" xfId="24267" xr:uid="{00000000-0005-0000-0000-000091600000}"/>
    <cellStyle name="Total 5 46" xfId="12116" xr:uid="{00000000-0005-0000-0000-000092600000}"/>
    <cellStyle name="Total 5 46 2" xfId="24268" xr:uid="{00000000-0005-0000-0000-000093600000}"/>
    <cellStyle name="Total 5 47" xfId="12117" xr:uid="{00000000-0005-0000-0000-000094600000}"/>
    <cellStyle name="Total 5 47 2" xfId="24269" xr:uid="{00000000-0005-0000-0000-000095600000}"/>
    <cellStyle name="Total 5 48" xfId="12118" xr:uid="{00000000-0005-0000-0000-000096600000}"/>
    <cellStyle name="Total 5 48 2" xfId="24270" xr:uid="{00000000-0005-0000-0000-000097600000}"/>
    <cellStyle name="Total 5 49" xfId="12119" xr:uid="{00000000-0005-0000-0000-000098600000}"/>
    <cellStyle name="Total 5 49 2" xfId="24271" xr:uid="{00000000-0005-0000-0000-000099600000}"/>
    <cellStyle name="Total 5 5" xfId="5663" xr:uid="{00000000-0005-0000-0000-00009A600000}"/>
    <cellStyle name="Total 5 5 2" xfId="12120" xr:uid="{00000000-0005-0000-0000-00009B600000}"/>
    <cellStyle name="Total 5 5 2 2" xfId="24272" xr:uid="{00000000-0005-0000-0000-00009C600000}"/>
    <cellStyle name="Total 5 50" xfId="12121" xr:uid="{00000000-0005-0000-0000-00009D600000}"/>
    <cellStyle name="Total 5 50 2" xfId="24273" xr:uid="{00000000-0005-0000-0000-00009E600000}"/>
    <cellStyle name="Total 5 51" xfId="12122" xr:uid="{00000000-0005-0000-0000-00009F600000}"/>
    <cellStyle name="Total 5 51 2" xfId="24274" xr:uid="{00000000-0005-0000-0000-0000A0600000}"/>
    <cellStyle name="Total 5 52" xfId="12123" xr:uid="{00000000-0005-0000-0000-0000A1600000}"/>
    <cellStyle name="Total 5 52 2" xfId="24275" xr:uid="{00000000-0005-0000-0000-0000A2600000}"/>
    <cellStyle name="Total 5 53" xfId="12124" xr:uid="{00000000-0005-0000-0000-0000A3600000}"/>
    <cellStyle name="Total 5 53 2" xfId="24276" xr:uid="{00000000-0005-0000-0000-0000A4600000}"/>
    <cellStyle name="Total 5 54" xfId="12125" xr:uid="{00000000-0005-0000-0000-0000A5600000}"/>
    <cellStyle name="Total 5 54 2" xfId="24277" xr:uid="{00000000-0005-0000-0000-0000A6600000}"/>
    <cellStyle name="Total 5 55" xfId="12126" xr:uid="{00000000-0005-0000-0000-0000A7600000}"/>
    <cellStyle name="Total 5 55 2" xfId="24278" xr:uid="{00000000-0005-0000-0000-0000A8600000}"/>
    <cellStyle name="Total 5 56" xfId="12127" xr:uid="{00000000-0005-0000-0000-0000A9600000}"/>
    <cellStyle name="Total 5 56 2" xfId="24279" xr:uid="{00000000-0005-0000-0000-0000AA600000}"/>
    <cellStyle name="Total 5 57" xfId="12128" xr:uid="{00000000-0005-0000-0000-0000AB600000}"/>
    <cellStyle name="Total 5 57 2" xfId="24280" xr:uid="{00000000-0005-0000-0000-0000AC600000}"/>
    <cellStyle name="Total 5 58" xfId="12129" xr:uid="{00000000-0005-0000-0000-0000AD600000}"/>
    <cellStyle name="Total 5 58 2" xfId="24281" xr:uid="{00000000-0005-0000-0000-0000AE600000}"/>
    <cellStyle name="Total 5 59" xfId="12130" xr:uid="{00000000-0005-0000-0000-0000AF600000}"/>
    <cellStyle name="Total 5 59 2" xfId="24282" xr:uid="{00000000-0005-0000-0000-0000B0600000}"/>
    <cellStyle name="Total 5 6" xfId="12131" xr:uid="{00000000-0005-0000-0000-0000B1600000}"/>
    <cellStyle name="Total 5 6 2" xfId="14492" xr:uid="{00000000-0005-0000-0000-0000B2600000}"/>
    <cellStyle name="Total 5 6 3" xfId="24283" xr:uid="{00000000-0005-0000-0000-0000B3600000}"/>
    <cellStyle name="Total 5 60" xfId="12132" xr:uid="{00000000-0005-0000-0000-0000B4600000}"/>
    <cellStyle name="Total 5 60 2" xfId="24284" xr:uid="{00000000-0005-0000-0000-0000B5600000}"/>
    <cellStyle name="Total 5 61" xfId="12133" xr:uid="{00000000-0005-0000-0000-0000B6600000}"/>
    <cellStyle name="Total 5 61 2" xfId="24285" xr:uid="{00000000-0005-0000-0000-0000B7600000}"/>
    <cellStyle name="Total 5 62" xfId="12134" xr:uid="{00000000-0005-0000-0000-0000B8600000}"/>
    <cellStyle name="Total 5 62 2" xfId="24286" xr:uid="{00000000-0005-0000-0000-0000B9600000}"/>
    <cellStyle name="Total 5 63" xfId="12135" xr:uid="{00000000-0005-0000-0000-0000BA600000}"/>
    <cellStyle name="Total 5 63 2" xfId="24287" xr:uid="{00000000-0005-0000-0000-0000BB600000}"/>
    <cellStyle name="Total 5 64" xfId="12136" xr:uid="{00000000-0005-0000-0000-0000BC600000}"/>
    <cellStyle name="Total 5 64 2" xfId="24288" xr:uid="{00000000-0005-0000-0000-0000BD600000}"/>
    <cellStyle name="Total 5 65" xfId="12137" xr:uid="{00000000-0005-0000-0000-0000BE600000}"/>
    <cellStyle name="Total 5 65 2" xfId="24289" xr:uid="{00000000-0005-0000-0000-0000BF600000}"/>
    <cellStyle name="Total 5 66" xfId="12138" xr:uid="{00000000-0005-0000-0000-0000C0600000}"/>
    <cellStyle name="Total 5 66 2" xfId="24290" xr:uid="{00000000-0005-0000-0000-0000C1600000}"/>
    <cellStyle name="Total 5 67" xfId="6204" xr:uid="{00000000-0005-0000-0000-0000C2600000}"/>
    <cellStyle name="Total 5 67 2" xfId="18935" xr:uid="{00000000-0005-0000-0000-0000C3600000}"/>
    <cellStyle name="Total 5 68" xfId="13281" xr:uid="{00000000-0005-0000-0000-0000C4600000}"/>
    <cellStyle name="Total 5 69" xfId="13786" xr:uid="{00000000-0005-0000-0000-0000C5600000}"/>
    <cellStyle name="Total 5 7" xfId="12139" xr:uid="{00000000-0005-0000-0000-0000C6600000}"/>
    <cellStyle name="Total 5 7 2" xfId="18231" xr:uid="{00000000-0005-0000-0000-0000C7600000}"/>
    <cellStyle name="Total 5 7 3" xfId="18781" xr:uid="{00000000-0005-0000-0000-0000C8600000}"/>
    <cellStyle name="Total 5 7 4" xfId="24291" xr:uid="{00000000-0005-0000-0000-0000C9600000}"/>
    <cellStyle name="Total 5 7 5" xfId="24761" xr:uid="{00000000-0005-0000-0000-0000CA600000}"/>
    <cellStyle name="Total 5 7 6" xfId="25247" xr:uid="{00000000-0005-0000-0000-0000CB600000}"/>
    <cellStyle name="Total 5 70" xfId="14491" xr:uid="{00000000-0005-0000-0000-0000CC600000}"/>
    <cellStyle name="Total 5 8" xfId="12140" xr:uid="{00000000-0005-0000-0000-0000CD600000}"/>
    <cellStyle name="Total 5 8 2" xfId="24292" xr:uid="{00000000-0005-0000-0000-0000CE600000}"/>
    <cellStyle name="Total 5 9" xfId="12141" xr:uid="{00000000-0005-0000-0000-0000CF600000}"/>
    <cellStyle name="Total 5 9 2" xfId="24293" xr:uid="{00000000-0005-0000-0000-0000D0600000}"/>
    <cellStyle name="Total 6" xfId="5664" xr:uid="{00000000-0005-0000-0000-0000D1600000}"/>
    <cellStyle name="Total 6 10" xfId="12142" xr:uid="{00000000-0005-0000-0000-0000D2600000}"/>
    <cellStyle name="Total 6 10 2" xfId="24294" xr:uid="{00000000-0005-0000-0000-0000D3600000}"/>
    <cellStyle name="Total 6 11" xfId="12143" xr:uid="{00000000-0005-0000-0000-0000D4600000}"/>
    <cellStyle name="Total 6 11 2" xfId="24295" xr:uid="{00000000-0005-0000-0000-0000D5600000}"/>
    <cellStyle name="Total 6 12" xfId="12144" xr:uid="{00000000-0005-0000-0000-0000D6600000}"/>
    <cellStyle name="Total 6 12 2" xfId="24296" xr:uid="{00000000-0005-0000-0000-0000D7600000}"/>
    <cellStyle name="Total 6 13" xfId="12145" xr:uid="{00000000-0005-0000-0000-0000D8600000}"/>
    <cellStyle name="Total 6 13 2" xfId="24297" xr:uid="{00000000-0005-0000-0000-0000D9600000}"/>
    <cellStyle name="Total 6 14" xfId="12146" xr:uid="{00000000-0005-0000-0000-0000DA600000}"/>
    <cellStyle name="Total 6 14 2" xfId="24298" xr:uid="{00000000-0005-0000-0000-0000DB600000}"/>
    <cellStyle name="Total 6 15" xfId="12147" xr:uid="{00000000-0005-0000-0000-0000DC600000}"/>
    <cellStyle name="Total 6 15 2" xfId="24299" xr:uid="{00000000-0005-0000-0000-0000DD600000}"/>
    <cellStyle name="Total 6 16" xfId="12148" xr:uid="{00000000-0005-0000-0000-0000DE600000}"/>
    <cellStyle name="Total 6 16 2" xfId="24300" xr:uid="{00000000-0005-0000-0000-0000DF600000}"/>
    <cellStyle name="Total 6 17" xfId="12149" xr:uid="{00000000-0005-0000-0000-0000E0600000}"/>
    <cellStyle name="Total 6 17 2" xfId="24301" xr:uid="{00000000-0005-0000-0000-0000E1600000}"/>
    <cellStyle name="Total 6 18" xfId="12150" xr:uid="{00000000-0005-0000-0000-0000E2600000}"/>
    <cellStyle name="Total 6 18 2" xfId="24302" xr:uid="{00000000-0005-0000-0000-0000E3600000}"/>
    <cellStyle name="Total 6 19" xfId="12151" xr:uid="{00000000-0005-0000-0000-0000E4600000}"/>
    <cellStyle name="Total 6 19 2" xfId="24303" xr:uid="{00000000-0005-0000-0000-0000E5600000}"/>
    <cellStyle name="Total 6 2" xfId="5665" xr:uid="{00000000-0005-0000-0000-0000E6600000}"/>
    <cellStyle name="Total 6 2 2" xfId="12152" xr:uid="{00000000-0005-0000-0000-0000E7600000}"/>
    <cellStyle name="Total 6 2 2 2" xfId="24304" xr:uid="{00000000-0005-0000-0000-0000E8600000}"/>
    <cellStyle name="Total 6 2 3" xfId="13284" xr:uid="{00000000-0005-0000-0000-0000E9600000}"/>
    <cellStyle name="Total 6 20" xfId="12153" xr:uid="{00000000-0005-0000-0000-0000EA600000}"/>
    <cellStyle name="Total 6 20 2" xfId="24305" xr:uid="{00000000-0005-0000-0000-0000EB600000}"/>
    <cellStyle name="Total 6 21" xfId="12154" xr:uid="{00000000-0005-0000-0000-0000EC600000}"/>
    <cellStyle name="Total 6 21 2" xfId="24306" xr:uid="{00000000-0005-0000-0000-0000ED600000}"/>
    <cellStyle name="Total 6 22" xfId="12155" xr:uid="{00000000-0005-0000-0000-0000EE600000}"/>
    <cellStyle name="Total 6 22 2" xfId="24307" xr:uid="{00000000-0005-0000-0000-0000EF600000}"/>
    <cellStyle name="Total 6 23" xfId="12156" xr:uid="{00000000-0005-0000-0000-0000F0600000}"/>
    <cellStyle name="Total 6 23 2" xfId="24308" xr:uid="{00000000-0005-0000-0000-0000F1600000}"/>
    <cellStyle name="Total 6 24" xfId="12157" xr:uid="{00000000-0005-0000-0000-0000F2600000}"/>
    <cellStyle name="Total 6 24 2" xfId="24309" xr:uid="{00000000-0005-0000-0000-0000F3600000}"/>
    <cellStyle name="Total 6 25" xfId="12158" xr:uid="{00000000-0005-0000-0000-0000F4600000}"/>
    <cellStyle name="Total 6 25 2" xfId="24310" xr:uid="{00000000-0005-0000-0000-0000F5600000}"/>
    <cellStyle name="Total 6 26" xfId="12159" xr:uid="{00000000-0005-0000-0000-0000F6600000}"/>
    <cellStyle name="Total 6 26 2" xfId="24311" xr:uid="{00000000-0005-0000-0000-0000F7600000}"/>
    <cellStyle name="Total 6 27" xfId="12160" xr:uid="{00000000-0005-0000-0000-0000F8600000}"/>
    <cellStyle name="Total 6 27 2" xfId="24312" xr:uid="{00000000-0005-0000-0000-0000F9600000}"/>
    <cellStyle name="Total 6 28" xfId="12161" xr:uid="{00000000-0005-0000-0000-0000FA600000}"/>
    <cellStyle name="Total 6 28 2" xfId="24313" xr:uid="{00000000-0005-0000-0000-0000FB600000}"/>
    <cellStyle name="Total 6 29" xfId="12162" xr:uid="{00000000-0005-0000-0000-0000FC600000}"/>
    <cellStyle name="Total 6 29 2" xfId="24314" xr:uid="{00000000-0005-0000-0000-0000FD600000}"/>
    <cellStyle name="Total 6 3" xfId="5666" xr:uid="{00000000-0005-0000-0000-0000FE600000}"/>
    <cellStyle name="Total 6 3 2" xfId="12163" xr:uid="{00000000-0005-0000-0000-0000FF600000}"/>
    <cellStyle name="Total 6 3 2 2" xfId="24315" xr:uid="{00000000-0005-0000-0000-000000610000}"/>
    <cellStyle name="Total 6 30" xfId="12164" xr:uid="{00000000-0005-0000-0000-000001610000}"/>
    <cellStyle name="Total 6 30 2" xfId="24316" xr:uid="{00000000-0005-0000-0000-000002610000}"/>
    <cellStyle name="Total 6 31" xfId="12165" xr:uid="{00000000-0005-0000-0000-000003610000}"/>
    <cellStyle name="Total 6 31 2" xfId="24317" xr:uid="{00000000-0005-0000-0000-000004610000}"/>
    <cellStyle name="Total 6 32" xfId="12166" xr:uid="{00000000-0005-0000-0000-000005610000}"/>
    <cellStyle name="Total 6 32 2" xfId="24318" xr:uid="{00000000-0005-0000-0000-000006610000}"/>
    <cellStyle name="Total 6 33" xfId="12167" xr:uid="{00000000-0005-0000-0000-000007610000}"/>
    <cellStyle name="Total 6 33 2" xfId="24319" xr:uid="{00000000-0005-0000-0000-000008610000}"/>
    <cellStyle name="Total 6 34" xfId="12168" xr:uid="{00000000-0005-0000-0000-000009610000}"/>
    <cellStyle name="Total 6 34 2" xfId="24320" xr:uid="{00000000-0005-0000-0000-00000A610000}"/>
    <cellStyle name="Total 6 35" xfId="12169" xr:uid="{00000000-0005-0000-0000-00000B610000}"/>
    <cellStyle name="Total 6 35 2" xfId="24321" xr:uid="{00000000-0005-0000-0000-00000C610000}"/>
    <cellStyle name="Total 6 36" xfId="12170" xr:uid="{00000000-0005-0000-0000-00000D610000}"/>
    <cellStyle name="Total 6 36 2" xfId="24322" xr:uid="{00000000-0005-0000-0000-00000E610000}"/>
    <cellStyle name="Total 6 37" xfId="12171" xr:uid="{00000000-0005-0000-0000-00000F610000}"/>
    <cellStyle name="Total 6 37 2" xfId="24323" xr:uid="{00000000-0005-0000-0000-000010610000}"/>
    <cellStyle name="Total 6 38" xfId="12172" xr:uid="{00000000-0005-0000-0000-000011610000}"/>
    <cellStyle name="Total 6 38 2" xfId="24324" xr:uid="{00000000-0005-0000-0000-000012610000}"/>
    <cellStyle name="Total 6 39" xfId="12173" xr:uid="{00000000-0005-0000-0000-000013610000}"/>
    <cellStyle name="Total 6 39 2" xfId="24325" xr:uid="{00000000-0005-0000-0000-000014610000}"/>
    <cellStyle name="Total 6 4" xfId="5667" xr:uid="{00000000-0005-0000-0000-000015610000}"/>
    <cellStyle name="Total 6 4 2" xfId="12174" xr:uid="{00000000-0005-0000-0000-000016610000}"/>
    <cellStyle name="Total 6 4 2 2" xfId="24326" xr:uid="{00000000-0005-0000-0000-000017610000}"/>
    <cellStyle name="Total 6 40" xfId="12175" xr:uid="{00000000-0005-0000-0000-000018610000}"/>
    <cellStyle name="Total 6 40 2" xfId="24327" xr:uid="{00000000-0005-0000-0000-000019610000}"/>
    <cellStyle name="Total 6 41" xfId="12176" xr:uid="{00000000-0005-0000-0000-00001A610000}"/>
    <cellStyle name="Total 6 41 2" xfId="24328" xr:uid="{00000000-0005-0000-0000-00001B610000}"/>
    <cellStyle name="Total 6 42" xfId="12177" xr:uid="{00000000-0005-0000-0000-00001C610000}"/>
    <cellStyle name="Total 6 42 2" xfId="24329" xr:uid="{00000000-0005-0000-0000-00001D610000}"/>
    <cellStyle name="Total 6 43" xfId="12178" xr:uid="{00000000-0005-0000-0000-00001E610000}"/>
    <cellStyle name="Total 6 43 2" xfId="24330" xr:uid="{00000000-0005-0000-0000-00001F610000}"/>
    <cellStyle name="Total 6 44" xfId="12179" xr:uid="{00000000-0005-0000-0000-000020610000}"/>
    <cellStyle name="Total 6 44 2" xfId="24331" xr:uid="{00000000-0005-0000-0000-000021610000}"/>
    <cellStyle name="Total 6 45" xfId="12180" xr:uid="{00000000-0005-0000-0000-000022610000}"/>
    <cellStyle name="Total 6 45 2" xfId="24332" xr:uid="{00000000-0005-0000-0000-000023610000}"/>
    <cellStyle name="Total 6 46" xfId="12181" xr:uid="{00000000-0005-0000-0000-000024610000}"/>
    <cellStyle name="Total 6 46 2" xfId="24333" xr:uid="{00000000-0005-0000-0000-000025610000}"/>
    <cellStyle name="Total 6 47" xfId="12182" xr:uid="{00000000-0005-0000-0000-000026610000}"/>
    <cellStyle name="Total 6 47 2" xfId="24334" xr:uid="{00000000-0005-0000-0000-000027610000}"/>
    <cellStyle name="Total 6 48" xfId="12183" xr:uid="{00000000-0005-0000-0000-000028610000}"/>
    <cellStyle name="Total 6 48 2" xfId="24335" xr:uid="{00000000-0005-0000-0000-000029610000}"/>
    <cellStyle name="Total 6 49" xfId="12184" xr:uid="{00000000-0005-0000-0000-00002A610000}"/>
    <cellStyle name="Total 6 49 2" xfId="24336" xr:uid="{00000000-0005-0000-0000-00002B610000}"/>
    <cellStyle name="Total 6 5" xfId="5668" xr:uid="{00000000-0005-0000-0000-00002C610000}"/>
    <cellStyle name="Total 6 5 2" xfId="12185" xr:uid="{00000000-0005-0000-0000-00002D610000}"/>
    <cellStyle name="Total 6 5 2 2" xfId="24337" xr:uid="{00000000-0005-0000-0000-00002E610000}"/>
    <cellStyle name="Total 6 50" xfId="12186" xr:uid="{00000000-0005-0000-0000-00002F610000}"/>
    <cellStyle name="Total 6 50 2" xfId="24338" xr:uid="{00000000-0005-0000-0000-000030610000}"/>
    <cellStyle name="Total 6 51" xfId="12187" xr:uid="{00000000-0005-0000-0000-000031610000}"/>
    <cellStyle name="Total 6 51 2" xfId="24339" xr:uid="{00000000-0005-0000-0000-000032610000}"/>
    <cellStyle name="Total 6 52" xfId="12188" xr:uid="{00000000-0005-0000-0000-000033610000}"/>
    <cellStyle name="Total 6 52 2" xfId="24340" xr:uid="{00000000-0005-0000-0000-000034610000}"/>
    <cellStyle name="Total 6 53" xfId="12189" xr:uid="{00000000-0005-0000-0000-000035610000}"/>
    <cellStyle name="Total 6 53 2" xfId="24341" xr:uid="{00000000-0005-0000-0000-000036610000}"/>
    <cellStyle name="Total 6 54" xfId="12190" xr:uid="{00000000-0005-0000-0000-000037610000}"/>
    <cellStyle name="Total 6 54 2" xfId="24342" xr:uid="{00000000-0005-0000-0000-000038610000}"/>
    <cellStyle name="Total 6 55" xfId="12191" xr:uid="{00000000-0005-0000-0000-000039610000}"/>
    <cellStyle name="Total 6 55 2" xfId="24343" xr:uid="{00000000-0005-0000-0000-00003A610000}"/>
    <cellStyle name="Total 6 56" xfId="12192" xr:uid="{00000000-0005-0000-0000-00003B610000}"/>
    <cellStyle name="Total 6 56 2" xfId="24344" xr:uid="{00000000-0005-0000-0000-00003C610000}"/>
    <cellStyle name="Total 6 57" xfId="12193" xr:uid="{00000000-0005-0000-0000-00003D610000}"/>
    <cellStyle name="Total 6 57 2" xfId="24345" xr:uid="{00000000-0005-0000-0000-00003E610000}"/>
    <cellStyle name="Total 6 58" xfId="12194" xr:uid="{00000000-0005-0000-0000-00003F610000}"/>
    <cellStyle name="Total 6 58 2" xfId="24346" xr:uid="{00000000-0005-0000-0000-000040610000}"/>
    <cellStyle name="Total 6 59" xfId="12195" xr:uid="{00000000-0005-0000-0000-000041610000}"/>
    <cellStyle name="Total 6 59 2" xfId="24347" xr:uid="{00000000-0005-0000-0000-000042610000}"/>
    <cellStyle name="Total 6 6" xfId="12196" xr:uid="{00000000-0005-0000-0000-000043610000}"/>
    <cellStyle name="Total 6 6 2" xfId="14494" xr:uid="{00000000-0005-0000-0000-000044610000}"/>
    <cellStyle name="Total 6 6 3" xfId="24348" xr:uid="{00000000-0005-0000-0000-000045610000}"/>
    <cellStyle name="Total 6 60" xfId="12197" xr:uid="{00000000-0005-0000-0000-000046610000}"/>
    <cellStyle name="Total 6 60 2" xfId="24349" xr:uid="{00000000-0005-0000-0000-000047610000}"/>
    <cellStyle name="Total 6 61" xfId="12198" xr:uid="{00000000-0005-0000-0000-000048610000}"/>
    <cellStyle name="Total 6 61 2" xfId="24350" xr:uid="{00000000-0005-0000-0000-000049610000}"/>
    <cellStyle name="Total 6 62" xfId="12199" xr:uid="{00000000-0005-0000-0000-00004A610000}"/>
    <cellStyle name="Total 6 62 2" xfId="24351" xr:uid="{00000000-0005-0000-0000-00004B610000}"/>
    <cellStyle name="Total 6 63" xfId="12200" xr:uid="{00000000-0005-0000-0000-00004C610000}"/>
    <cellStyle name="Total 6 63 2" xfId="24352" xr:uid="{00000000-0005-0000-0000-00004D610000}"/>
    <cellStyle name="Total 6 64" xfId="12201" xr:uid="{00000000-0005-0000-0000-00004E610000}"/>
    <cellStyle name="Total 6 64 2" xfId="24353" xr:uid="{00000000-0005-0000-0000-00004F610000}"/>
    <cellStyle name="Total 6 65" xfId="12202" xr:uid="{00000000-0005-0000-0000-000050610000}"/>
    <cellStyle name="Total 6 65 2" xfId="24354" xr:uid="{00000000-0005-0000-0000-000051610000}"/>
    <cellStyle name="Total 6 66" xfId="12203" xr:uid="{00000000-0005-0000-0000-000052610000}"/>
    <cellStyle name="Total 6 66 2" xfId="24355" xr:uid="{00000000-0005-0000-0000-000053610000}"/>
    <cellStyle name="Total 6 67" xfId="6205" xr:uid="{00000000-0005-0000-0000-000054610000}"/>
    <cellStyle name="Total 6 67 2" xfId="18936" xr:uid="{00000000-0005-0000-0000-000055610000}"/>
    <cellStyle name="Total 6 68" xfId="13283" xr:uid="{00000000-0005-0000-0000-000056610000}"/>
    <cellStyle name="Total 6 69" xfId="13787" xr:uid="{00000000-0005-0000-0000-000057610000}"/>
    <cellStyle name="Total 6 7" xfId="12204" xr:uid="{00000000-0005-0000-0000-000058610000}"/>
    <cellStyle name="Total 6 7 2" xfId="18232" xr:uid="{00000000-0005-0000-0000-000059610000}"/>
    <cellStyle name="Total 6 7 3" xfId="18799" xr:uid="{00000000-0005-0000-0000-00005A610000}"/>
    <cellStyle name="Total 6 7 4" xfId="24356" xr:uid="{00000000-0005-0000-0000-00005B610000}"/>
    <cellStyle name="Total 6 7 5" xfId="24760" xr:uid="{00000000-0005-0000-0000-00005C610000}"/>
    <cellStyle name="Total 6 7 6" xfId="25268" xr:uid="{00000000-0005-0000-0000-00005D610000}"/>
    <cellStyle name="Total 6 70" xfId="14493" xr:uid="{00000000-0005-0000-0000-00005E610000}"/>
    <cellStyle name="Total 6 8" xfId="12205" xr:uid="{00000000-0005-0000-0000-00005F610000}"/>
    <cellStyle name="Total 6 8 2" xfId="24357" xr:uid="{00000000-0005-0000-0000-000060610000}"/>
    <cellStyle name="Total 6 9" xfId="12206" xr:uid="{00000000-0005-0000-0000-000061610000}"/>
    <cellStyle name="Total 6 9 2" xfId="24358" xr:uid="{00000000-0005-0000-0000-000062610000}"/>
    <cellStyle name="Total 7" xfId="5669" xr:uid="{00000000-0005-0000-0000-000063610000}"/>
    <cellStyle name="Total 7 10" xfId="12207" xr:uid="{00000000-0005-0000-0000-000064610000}"/>
    <cellStyle name="Total 7 10 2" xfId="24359" xr:uid="{00000000-0005-0000-0000-000065610000}"/>
    <cellStyle name="Total 7 11" xfId="12208" xr:uid="{00000000-0005-0000-0000-000066610000}"/>
    <cellStyle name="Total 7 11 2" xfId="24360" xr:uid="{00000000-0005-0000-0000-000067610000}"/>
    <cellStyle name="Total 7 12" xfId="12209" xr:uid="{00000000-0005-0000-0000-000068610000}"/>
    <cellStyle name="Total 7 12 2" xfId="24361" xr:uid="{00000000-0005-0000-0000-000069610000}"/>
    <cellStyle name="Total 7 13" xfId="12210" xr:uid="{00000000-0005-0000-0000-00006A610000}"/>
    <cellStyle name="Total 7 13 2" xfId="24362" xr:uid="{00000000-0005-0000-0000-00006B610000}"/>
    <cellStyle name="Total 7 14" xfId="12211" xr:uid="{00000000-0005-0000-0000-00006C610000}"/>
    <cellStyle name="Total 7 14 2" xfId="24363" xr:uid="{00000000-0005-0000-0000-00006D610000}"/>
    <cellStyle name="Total 7 15" xfId="12212" xr:uid="{00000000-0005-0000-0000-00006E610000}"/>
    <cellStyle name="Total 7 15 2" xfId="24364" xr:uid="{00000000-0005-0000-0000-00006F610000}"/>
    <cellStyle name="Total 7 16" xfId="12213" xr:uid="{00000000-0005-0000-0000-000070610000}"/>
    <cellStyle name="Total 7 16 2" xfId="24365" xr:uid="{00000000-0005-0000-0000-000071610000}"/>
    <cellStyle name="Total 7 17" xfId="12214" xr:uid="{00000000-0005-0000-0000-000072610000}"/>
    <cellStyle name="Total 7 17 2" xfId="24366" xr:uid="{00000000-0005-0000-0000-000073610000}"/>
    <cellStyle name="Total 7 18" xfId="12215" xr:uid="{00000000-0005-0000-0000-000074610000}"/>
    <cellStyle name="Total 7 18 2" xfId="24367" xr:uid="{00000000-0005-0000-0000-000075610000}"/>
    <cellStyle name="Total 7 19" xfId="12216" xr:uid="{00000000-0005-0000-0000-000076610000}"/>
    <cellStyle name="Total 7 19 2" xfId="24368" xr:uid="{00000000-0005-0000-0000-000077610000}"/>
    <cellStyle name="Total 7 2" xfId="5670" xr:uid="{00000000-0005-0000-0000-000078610000}"/>
    <cellStyle name="Total 7 2 2" xfId="12217" xr:uid="{00000000-0005-0000-0000-000079610000}"/>
    <cellStyle name="Total 7 2 2 2" xfId="24369" xr:uid="{00000000-0005-0000-0000-00007A610000}"/>
    <cellStyle name="Total 7 2 3" xfId="13286" xr:uid="{00000000-0005-0000-0000-00007B610000}"/>
    <cellStyle name="Total 7 20" xfId="12218" xr:uid="{00000000-0005-0000-0000-00007C610000}"/>
    <cellStyle name="Total 7 20 2" xfId="24370" xr:uid="{00000000-0005-0000-0000-00007D610000}"/>
    <cellStyle name="Total 7 21" xfId="12219" xr:uid="{00000000-0005-0000-0000-00007E610000}"/>
    <cellStyle name="Total 7 21 2" xfId="24371" xr:uid="{00000000-0005-0000-0000-00007F610000}"/>
    <cellStyle name="Total 7 22" xfId="12220" xr:uid="{00000000-0005-0000-0000-000080610000}"/>
    <cellStyle name="Total 7 22 2" xfId="24372" xr:uid="{00000000-0005-0000-0000-000081610000}"/>
    <cellStyle name="Total 7 23" xfId="12221" xr:uid="{00000000-0005-0000-0000-000082610000}"/>
    <cellStyle name="Total 7 23 2" xfId="24373" xr:uid="{00000000-0005-0000-0000-000083610000}"/>
    <cellStyle name="Total 7 24" xfId="12222" xr:uid="{00000000-0005-0000-0000-000084610000}"/>
    <cellStyle name="Total 7 24 2" xfId="24374" xr:uid="{00000000-0005-0000-0000-000085610000}"/>
    <cellStyle name="Total 7 25" xfId="12223" xr:uid="{00000000-0005-0000-0000-000086610000}"/>
    <cellStyle name="Total 7 25 2" xfId="24375" xr:uid="{00000000-0005-0000-0000-000087610000}"/>
    <cellStyle name="Total 7 26" xfId="12224" xr:uid="{00000000-0005-0000-0000-000088610000}"/>
    <cellStyle name="Total 7 26 2" xfId="24376" xr:uid="{00000000-0005-0000-0000-000089610000}"/>
    <cellStyle name="Total 7 27" xfId="12225" xr:uid="{00000000-0005-0000-0000-00008A610000}"/>
    <cellStyle name="Total 7 27 2" xfId="24377" xr:uid="{00000000-0005-0000-0000-00008B610000}"/>
    <cellStyle name="Total 7 28" xfId="12226" xr:uid="{00000000-0005-0000-0000-00008C610000}"/>
    <cellStyle name="Total 7 28 2" xfId="24378" xr:uid="{00000000-0005-0000-0000-00008D610000}"/>
    <cellStyle name="Total 7 29" xfId="12227" xr:uid="{00000000-0005-0000-0000-00008E610000}"/>
    <cellStyle name="Total 7 29 2" xfId="24379" xr:uid="{00000000-0005-0000-0000-00008F610000}"/>
    <cellStyle name="Total 7 3" xfId="5671" xr:uid="{00000000-0005-0000-0000-000090610000}"/>
    <cellStyle name="Total 7 3 2" xfId="12228" xr:uid="{00000000-0005-0000-0000-000091610000}"/>
    <cellStyle name="Total 7 3 2 2" xfId="24380" xr:uid="{00000000-0005-0000-0000-000092610000}"/>
    <cellStyle name="Total 7 30" xfId="12229" xr:uid="{00000000-0005-0000-0000-000093610000}"/>
    <cellStyle name="Total 7 30 2" xfId="24381" xr:uid="{00000000-0005-0000-0000-000094610000}"/>
    <cellStyle name="Total 7 31" xfId="12230" xr:uid="{00000000-0005-0000-0000-000095610000}"/>
    <cellStyle name="Total 7 31 2" xfId="24382" xr:uid="{00000000-0005-0000-0000-000096610000}"/>
    <cellStyle name="Total 7 32" xfId="12231" xr:uid="{00000000-0005-0000-0000-000097610000}"/>
    <cellStyle name="Total 7 32 2" xfId="24383" xr:uid="{00000000-0005-0000-0000-000098610000}"/>
    <cellStyle name="Total 7 33" xfId="12232" xr:uid="{00000000-0005-0000-0000-000099610000}"/>
    <cellStyle name="Total 7 33 2" xfId="24384" xr:uid="{00000000-0005-0000-0000-00009A610000}"/>
    <cellStyle name="Total 7 34" xfId="12233" xr:uid="{00000000-0005-0000-0000-00009B610000}"/>
    <cellStyle name="Total 7 34 2" xfId="24385" xr:uid="{00000000-0005-0000-0000-00009C610000}"/>
    <cellStyle name="Total 7 35" xfId="12234" xr:uid="{00000000-0005-0000-0000-00009D610000}"/>
    <cellStyle name="Total 7 35 2" xfId="24386" xr:uid="{00000000-0005-0000-0000-00009E610000}"/>
    <cellStyle name="Total 7 36" xfId="12235" xr:uid="{00000000-0005-0000-0000-00009F610000}"/>
    <cellStyle name="Total 7 36 2" xfId="24387" xr:uid="{00000000-0005-0000-0000-0000A0610000}"/>
    <cellStyle name="Total 7 37" xfId="12236" xr:uid="{00000000-0005-0000-0000-0000A1610000}"/>
    <cellStyle name="Total 7 37 2" xfId="24388" xr:uid="{00000000-0005-0000-0000-0000A2610000}"/>
    <cellStyle name="Total 7 38" xfId="12237" xr:uid="{00000000-0005-0000-0000-0000A3610000}"/>
    <cellStyle name="Total 7 38 2" xfId="24389" xr:uid="{00000000-0005-0000-0000-0000A4610000}"/>
    <cellStyle name="Total 7 39" xfId="12238" xr:uid="{00000000-0005-0000-0000-0000A5610000}"/>
    <cellStyle name="Total 7 39 2" xfId="24390" xr:uid="{00000000-0005-0000-0000-0000A6610000}"/>
    <cellStyle name="Total 7 4" xfId="5672" xr:uid="{00000000-0005-0000-0000-0000A7610000}"/>
    <cellStyle name="Total 7 4 2" xfId="12239" xr:uid="{00000000-0005-0000-0000-0000A8610000}"/>
    <cellStyle name="Total 7 4 2 2" xfId="24391" xr:uid="{00000000-0005-0000-0000-0000A9610000}"/>
    <cellStyle name="Total 7 40" xfId="12240" xr:uid="{00000000-0005-0000-0000-0000AA610000}"/>
    <cellStyle name="Total 7 40 2" xfId="24392" xr:uid="{00000000-0005-0000-0000-0000AB610000}"/>
    <cellStyle name="Total 7 41" xfId="12241" xr:uid="{00000000-0005-0000-0000-0000AC610000}"/>
    <cellStyle name="Total 7 41 2" xfId="24393" xr:uid="{00000000-0005-0000-0000-0000AD610000}"/>
    <cellStyle name="Total 7 42" xfId="12242" xr:uid="{00000000-0005-0000-0000-0000AE610000}"/>
    <cellStyle name="Total 7 42 2" xfId="24394" xr:uid="{00000000-0005-0000-0000-0000AF610000}"/>
    <cellStyle name="Total 7 43" xfId="12243" xr:uid="{00000000-0005-0000-0000-0000B0610000}"/>
    <cellStyle name="Total 7 43 2" xfId="24395" xr:uid="{00000000-0005-0000-0000-0000B1610000}"/>
    <cellStyle name="Total 7 44" xfId="12244" xr:uid="{00000000-0005-0000-0000-0000B2610000}"/>
    <cellStyle name="Total 7 44 2" xfId="24396" xr:uid="{00000000-0005-0000-0000-0000B3610000}"/>
    <cellStyle name="Total 7 45" xfId="12245" xr:uid="{00000000-0005-0000-0000-0000B4610000}"/>
    <cellStyle name="Total 7 45 2" xfId="24397" xr:uid="{00000000-0005-0000-0000-0000B5610000}"/>
    <cellStyle name="Total 7 46" xfId="12246" xr:uid="{00000000-0005-0000-0000-0000B6610000}"/>
    <cellStyle name="Total 7 46 2" xfId="24398" xr:uid="{00000000-0005-0000-0000-0000B7610000}"/>
    <cellStyle name="Total 7 47" xfId="12247" xr:uid="{00000000-0005-0000-0000-0000B8610000}"/>
    <cellStyle name="Total 7 47 2" xfId="24399" xr:uid="{00000000-0005-0000-0000-0000B9610000}"/>
    <cellStyle name="Total 7 48" xfId="12248" xr:uid="{00000000-0005-0000-0000-0000BA610000}"/>
    <cellStyle name="Total 7 48 2" xfId="24400" xr:uid="{00000000-0005-0000-0000-0000BB610000}"/>
    <cellStyle name="Total 7 49" xfId="12249" xr:uid="{00000000-0005-0000-0000-0000BC610000}"/>
    <cellStyle name="Total 7 49 2" xfId="24401" xr:uid="{00000000-0005-0000-0000-0000BD610000}"/>
    <cellStyle name="Total 7 5" xfId="5673" xr:uid="{00000000-0005-0000-0000-0000BE610000}"/>
    <cellStyle name="Total 7 5 2" xfId="12250" xr:uid="{00000000-0005-0000-0000-0000BF610000}"/>
    <cellStyle name="Total 7 5 2 2" xfId="24402" xr:uid="{00000000-0005-0000-0000-0000C0610000}"/>
    <cellStyle name="Total 7 50" xfId="12251" xr:uid="{00000000-0005-0000-0000-0000C1610000}"/>
    <cellStyle name="Total 7 50 2" xfId="24403" xr:uid="{00000000-0005-0000-0000-0000C2610000}"/>
    <cellStyle name="Total 7 51" xfId="12252" xr:uid="{00000000-0005-0000-0000-0000C3610000}"/>
    <cellStyle name="Total 7 51 2" xfId="24404" xr:uid="{00000000-0005-0000-0000-0000C4610000}"/>
    <cellStyle name="Total 7 52" xfId="12253" xr:uid="{00000000-0005-0000-0000-0000C5610000}"/>
    <cellStyle name="Total 7 52 2" xfId="24405" xr:uid="{00000000-0005-0000-0000-0000C6610000}"/>
    <cellStyle name="Total 7 53" xfId="12254" xr:uid="{00000000-0005-0000-0000-0000C7610000}"/>
    <cellStyle name="Total 7 53 2" xfId="24406" xr:uid="{00000000-0005-0000-0000-0000C8610000}"/>
    <cellStyle name="Total 7 54" xfId="12255" xr:uid="{00000000-0005-0000-0000-0000C9610000}"/>
    <cellStyle name="Total 7 54 2" xfId="24407" xr:uid="{00000000-0005-0000-0000-0000CA610000}"/>
    <cellStyle name="Total 7 55" xfId="12256" xr:uid="{00000000-0005-0000-0000-0000CB610000}"/>
    <cellStyle name="Total 7 55 2" xfId="24408" xr:uid="{00000000-0005-0000-0000-0000CC610000}"/>
    <cellStyle name="Total 7 56" xfId="12257" xr:uid="{00000000-0005-0000-0000-0000CD610000}"/>
    <cellStyle name="Total 7 56 2" xfId="24409" xr:uid="{00000000-0005-0000-0000-0000CE610000}"/>
    <cellStyle name="Total 7 57" xfId="12258" xr:uid="{00000000-0005-0000-0000-0000CF610000}"/>
    <cellStyle name="Total 7 57 2" xfId="24410" xr:uid="{00000000-0005-0000-0000-0000D0610000}"/>
    <cellStyle name="Total 7 58" xfId="12259" xr:uid="{00000000-0005-0000-0000-0000D1610000}"/>
    <cellStyle name="Total 7 58 2" xfId="24411" xr:uid="{00000000-0005-0000-0000-0000D2610000}"/>
    <cellStyle name="Total 7 59" xfId="12260" xr:uid="{00000000-0005-0000-0000-0000D3610000}"/>
    <cellStyle name="Total 7 59 2" xfId="24412" xr:uid="{00000000-0005-0000-0000-0000D4610000}"/>
    <cellStyle name="Total 7 6" xfId="12261" xr:uid="{00000000-0005-0000-0000-0000D5610000}"/>
    <cellStyle name="Total 7 6 2" xfId="14496" xr:uid="{00000000-0005-0000-0000-0000D6610000}"/>
    <cellStyle name="Total 7 6 3" xfId="24413" xr:uid="{00000000-0005-0000-0000-0000D7610000}"/>
    <cellStyle name="Total 7 60" xfId="12262" xr:uid="{00000000-0005-0000-0000-0000D8610000}"/>
    <cellStyle name="Total 7 60 2" xfId="24414" xr:uid="{00000000-0005-0000-0000-0000D9610000}"/>
    <cellStyle name="Total 7 61" xfId="12263" xr:uid="{00000000-0005-0000-0000-0000DA610000}"/>
    <cellStyle name="Total 7 61 2" xfId="24415" xr:uid="{00000000-0005-0000-0000-0000DB610000}"/>
    <cellStyle name="Total 7 62" xfId="12264" xr:uid="{00000000-0005-0000-0000-0000DC610000}"/>
    <cellStyle name="Total 7 62 2" xfId="24416" xr:uid="{00000000-0005-0000-0000-0000DD610000}"/>
    <cellStyle name="Total 7 63" xfId="12265" xr:uid="{00000000-0005-0000-0000-0000DE610000}"/>
    <cellStyle name="Total 7 63 2" xfId="24417" xr:uid="{00000000-0005-0000-0000-0000DF610000}"/>
    <cellStyle name="Total 7 64" xfId="12266" xr:uid="{00000000-0005-0000-0000-0000E0610000}"/>
    <cellStyle name="Total 7 64 2" xfId="24418" xr:uid="{00000000-0005-0000-0000-0000E1610000}"/>
    <cellStyle name="Total 7 65" xfId="12267" xr:uid="{00000000-0005-0000-0000-0000E2610000}"/>
    <cellStyle name="Total 7 65 2" xfId="24419" xr:uid="{00000000-0005-0000-0000-0000E3610000}"/>
    <cellStyle name="Total 7 66" xfId="12268" xr:uid="{00000000-0005-0000-0000-0000E4610000}"/>
    <cellStyle name="Total 7 66 2" xfId="24420" xr:uid="{00000000-0005-0000-0000-0000E5610000}"/>
    <cellStyle name="Total 7 67" xfId="6206" xr:uid="{00000000-0005-0000-0000-0000E6610000}"/>
    <cellStyle name="Total 7 67 2" xfId="18937" xr:uid="{00000000-0005-0000-0000-0000E7610000}"/>
    <cellStyle name="Total 7 68" xfId="13285" xr:uid="{00000000-0005-0000-0000-0000E8610000}"/>
    <cellStyle name="Total 7 69" xfId="13788" xr:uid="{00000000-0005-0000-0000-0000E9610000}"/>
    <cellStyle name="Total 7 7" xfId="12269" xr:uid="{00000000-0005-0000-0000-0000EA610000}"/>
    <cellStyle name="Total 7 7 2" xfId="18233" xr:uid="{00000000-0005-0000-0000-0000EB610000}"/>
    <cellStyle name="Total 7 7 3" xfId="14400" xr:uid="{00000000-0005-0000-0000-0000EC610000}"/>
    <cellStyle name="Total 7 7 4" xfId="24421" xr:uid="{00000000-0005-0000-0000-0000ED610000}"/>
    <cellStyle name="Total 7 7 5" xfId="24759" xr:uid="{00000000-0005-0000-0000-0000EE610000}"/>
    <cellStyle name="Total 7 7 6" xfId="25265" xr:uid="{00000000-0005-0000-0000-0000EF610000}"/>
    <cellStyle name="Total 7 70" xfId="14495" xr:uid="{00000000-0005-0000-0000-0000F0610000}"/>
    <cellStyle name="Total 7 8" xfId="12270" xr:uid="{00000000-0005-0000-0000-0000F1610000}"/>
    <cellStyle name="Total 7 8 2" xfId="24422" xr:uid="{00000000-0005-0000-0000-0000F2610000}"/>
    <cellStyle name="Total 7 9" xfId="12271" xr:uid="{00000000-0005-0000-0000-0000F3610000}"/>
    <cellStyle name="Total 7 9 2" xfId="24423" xr:uid="{00000000-0005-0000-0000-0000F4610000}"/>
    <cellStyle name="Total 8" xfId="5674" xr:uid="{00000000-0005-0000-0000-0000F5610000}"/>
    <cellStyle name="Total 8 10" xfId="12272" xr:uid="{00000000-0005-0000-0000-0000F6610000}"/>
    <cellStyle name="Total 8 10 2" xfId="24424" xr:uid="{00000000-0005-0000-0000-0000F7610000}"/>
    <cellStyle name="Total 8 11" xfId="12273" xr:uid="{00000000-0005-0000-0000-0000F8610000}"/>
    <cellStyle name="Total 8 11 2" xfId="24425" xr:uid="{00000000-0005-0000-0000-0000F9610000}"/>
    <cellStyle name="Total 8 12" xfId="12274" xr:uid="{00000000-0005-0000-0000-0000FA610000}"/>
    <cellStyle name="Total 8 12 2" xfId="24426" xr:uid="{00000000-0005-0000-0000-0000FB610000}"/>
    <cellStyle name="Total 8 13" xfId="12275" xr:uid="{00000000-0005-0000-0000-0000FC610000}"/>
    <cellStyle name="Total 8 13 2" xfId="24427" xr:uid="{00000000-0005-0000-0000-0000FD610000}"/>
    <cellStyle name="Total 8 14" xfId="12276" xr:uid="{00000000-0005-0000-0000-0000FE610000}"/>
    <cellStyle name="Total 8 14 2" xfId="24428" xr:uid="{00000000-0005-0000-0000-0000FF610000}"/>
    <cellStyle name="Total 8 15" xfId="12277" xr:uid="{00000000-0005-0000-0000-000000620000}"/>
    <cellStyle name="Total 8 15 2" xfId="24429" xr:uid="{00000000-0005-0000-0000-000001620000}"/>
    <cellStyle name="Total 8 16" xfId="12278" xr:uid="{00000000-0005-0000-0000-000002620000}"/>
    <cellStyle name="Total 8 16 2" xfId="24430" xr:uid="{00000000-0005-0000-0000-000003620000}"/>
    <cellStyle name="Total 8 17" xfId="12279" xr:uid="{00000000-0005-0000-0000-000004620000}"/>
    <cellStyle name="Total 8 17 2" xfId="24431" xr:uid="{00000000-0005-0000-0000-000005620000}"/>
    <cellStyle name="Total 8 18" xfId="12280" xr:uid="{00000000-0005-0000-0000-000006620000}"/>
    <cellStyle name="Total 8 18 2" xfId="24432" xr:uid="{00000000-0005-0000-0000-000007620000}"/>
    <cellStyle name="Total 8 19" xfId="12281" xr:uid="{00000000-0005-0000-0000-000008620000}"/>
    <cellStyle name="Total 8 19 2" xfId="24433" xr:uid="{00000000-0005-0000-0000-000009620000}"/>
    <cellStyle name="Total 8 2" xfId="5675" xr:uid="{00000000-0005-0000-0000-00000A620000}"/>
    <cellStyle name="Total 8 2 2" xfId="12282" xr:uid="{00000000-0005-0000-0000-00000B620000}"/>
    <cellStyle name="Total 8 2 2 2" xfId="24434" xr:uid="{00000000-0005-0000-0000-00000C620000}"/>
    <cellStyle name="Total 8 2 3" xfId="13288" xr:uid="{00000000-0005-0000-0000-00000D620000}"/>
    <cellStyle name="Total 8 20" xfId="12283" xr:uid="{00000000-0005-0000-0000-00000E620000}"/>
    <cellStyle name="Total 8 20 2" xfId="24435" xr:uid="{00000000-0005-0000-0000-00000F620000}"/>
    <cellStyle name="Total 8 21" xfId="12284" xr:uid="{00000000-0005-0000-0000-000010620000}"/>
    <cellStyle name="Total 8 21 2" xfId="24436" xr:uid="{00000000-0005-0000-0000-000011620000}"/>
    <cellStyle name="Total 8 22" xfId="12285" xr:uid="{00000000-0005-0000-0000-000012620000}"/>
    <cellStyle name="Total 8 22 2" xfId="24437" xr:uid="{00000000-0005-0000-0000-000013620000}"/>
    <cellStyle name="Total 8 23" xfId="12286" xr:uid="{00000000-0005-0000-0000-000014620000}"/>
    <cellStyle name="Total 8 23 2" xfId="24438" xr:uid="{00000000-0005-0000-0000-000015620000}"/>
    <cellStyle name="Total 8 24" xfId="12287" xr:uid="{00000000-0005-0000-0000-000016620000}"/>
    <cellStyle name="Total 8 24 2" xfId="24439" xr:uid="{00000000-0005-0000-0000-000017620000}"/>
    <cellStyle name="Total 8 25" xfId="12288" xr:uid="{00000000-0005-0000-0000-000018620000}"/>
    <cellStyle name="Total 8 25 2" xfId="24440" xr:uid="{00000000-0005-0000-0000-000019620000}"/>
    <cellStyle name="Total 8 26" xfId="12289" xr:uid="{00000000-0005-0000-0000-00001A620000}"/>
    <cellStyle name="Total 8 26 2" xfId="24441" xr:uid="{00000000-0005-0000-0000-00001B620000}"/>
    <cellStyle name="Total 8 27" xfId="12290" xr:uid="{00000000-0005-0000-0000-00001C620000}"/>
    <cellStyle name="Total 8 27 2" xfId="24442" xr:uid="{00000000-0005-0000-0000-00001D620000}"/>
    <cellStyle name="Total 8 28" xfId="12291" xr:uid="{00000000-0005-0000-0000-00001E620000}"/>
    <cellStyle name="Total 8 28 2" xfId="24443" xr:uid="{00000000-0005-0000-0000-00001F620000}"/>
    <cellStyle name="Total 8 29" xfId="12292" xr:uid="{00000000-0005-0000-0000-000020620000}"/>
    <cellStyle name="Total 8 29 2" xfId="24444" xr:uid="{00000000-0005-0000-0000-000021620000}"/>
    <cellStyle name="Total 8 3" xfId="5676" xr:uid="{00000000-0005-0000-0000-000022620000}"/>
    <cellStyle name="Total 8 3 2" xfId="12293" xr:uid="{00000000-0005-0000-0000-000023620000}"/>
    <cellStyle name="Total 8 3 2 2" xfId="24445" xr:uid="{00000000-0005-0000-0000-000024620000}"/>
    <cellStyle name="Total 8 30" xfId="12294" xr:uid="{00000000-0005-0000-0000-000025620000}"/>
    <cellStyle name="Total 8 30 2" xfId="24446" xr:uid="{00000000-0005-0000-0000-000026620000}"/>
    <cellStyle name="Total 8 31" xfId="12295" xr:uid="{00000000-0005-0000-0000-000027620000}"/>
    <cellStyle name="Total 8 31 2" xfId="24447" xr:uid="{00000000-0005-0000-0000-000028620000}"/>
    <cellStyle name="Total 8 32" xfId="12296" xr:uid="{00000000-0005-0000-0000-000029620000}"/>
    <cellStyle name="Total 8 32 2" xfId="24448" xr:uid="{00000000-0005-0000-0000-00002A620000}"/>
    <cellStyle name="Total 8 33" xfId="12297" xr:uid="{00000000-0005-0000-0000-00002B620000}"/>
    <cellStyle name="Total 8 33 2" xfId="24449" xr:uid="{00000000-0005-0000-0000-00002C620000}"/>
    <cellStyle name="Total 8 34" xfId="12298" xr:uid="{00000000-0005-0000-0000-00002D620000}"/>
    <cellStyle name="Total 8 34 2" xfId="24450" xr:uid="{00000000-0005-0000-0000-00002E620000}"/>
    <cellStyle name="Total 8 35" xfId="12299" xr:uid="{00000000-0005-0000-0000-00002F620000}"/>
    <cellStyle name="Total 8 35 2" xfId="24451" xr:uid="{00000000-0005-0000-0000-000030620000}"/>
    <cellStyle name="Total 8 36" xfId="12300" xr:uid="{00000000-0005-0000-0000-000031620000}"/>
    <cellStyle name="Total 8 36 2" xfId="24452" xr:uid="{00000000-0005-0000-0000-000032620000}"/>
    <cellStyle name="Total 8 37" xfId="12301" xr:uid="{00000000-0005-0000-0000-000033620000}"/>
    <cellStyle name="Total 8 37 2" xfId="24453" xr:uid="{00000000-0005-0000-0000-000034620000}"/>
    <cellStyle name="Total 8 38" xfId="12302" xr:uid="{00000000-0005-0000-0000-000035620000}"/>
    <cellStyle name="Total 8 38 2" xfId="24454" xr:uid="{00000000-0005-0000-0000-000036620000}"/>
    <cellStyle name="Total 8 39" xfId="12303" xr:uid="{00000000-0005-0000-0000-000037620000}"/>
    <cellStyle name="Total 8 39 2" xfId="24455" xr:uid="{00000000-0005-0000-0000-000038620000}"/>
    <cellStyle name="Total 8 4" xfId="5677" xr:uid="{00000000-0005-0000-0000-000039620000}"/>
    <cellStyle name="Total 8 4 2" xfId="12304" xr:uid="{00000000-0005-0000-0000-00003A620000}"/>
    <cellStyle name="Total 8 4 2 2" xfId="24456" xr:uid="{00000000-0005-0000-0000-00003B620000}"/>
    <cellStyle name="Total 8 40" xfId="12305" xr:uid="{00000000-0005-0000-0000-00003C620000}"/>
    <cellStyle name="Total 8 40 2" xfId="24457" xr:uid="{00000000-0005-0000-0000-00003D620000}"/>
    <cellStyle name="Total 8 41" xfId="12306" xr:uid="{00000000-0005-0000-0000-00003E620000}"/>
    <cellStyle name="Total 8 41 2" xfId="24458" xr:uid="{00000000-0005-0000-0000-00003F620000}"/>
    <cellStyle name="Total 8 42" xfId="12307" xr:uid="{00000000-0005-0000-0000-000040620000}"/>
    <cellStyle name="Total 8 42 2" xfId="24459" xr:uid="{00000000-0005-0000-0000-000041620000}"/>
    <cellStyle name="Total 8 43" xfId="12308" xr:uid="{00000000-0005-0000-0000-000042620000}"/>
    <cellStyle name="Total 8 43 2" xfId="24460" xr:uid="{00000000-0005-0000-0000-000043620000}"/>
    <cellStyle name="Total 8 44" xfId="12309" xr:uid="{00000000-0005-0000-0000-000044620000}"/>
    <cellStyle name="Total 8 44 2" xfId="24461" xr:uid="{00000000-0005-0000-0000-000045620000}"/>
    <cellStyle name="Total 8 45" xfId="12310" xr:uid="{00000000-0005-0000-0000-000046620000}"/>
    <cellStyle name="Total 8 45 2" xfId="24462" xr:uid="{00000000-0005-0000-0000-000047620000}"/>
    <cellStyle name="Total 8 46" xfId="12311" xr:uid="{00000000-0005-0000-0000-000048620000}"/>
    <cellStyle name="Total 8 46 2" xfId="24463" xr:uid="{00000000-0005-0000-0000-000049620000}"/>
    <cellStyle name="Total 8 47" xfId="12312" xr:uid="{00000000-0005-0000-0000-00004A620000}"/>
    <cellStyle name="Total 8 47 2" xfId="24464" xr:uid="{00000000-0005-0000-0000-00004B620000}"/>
    <cellStyle name="Total 8 48" xfId="12313" xr:uid="{00000000-0005-0000-0000-00004C620000}"/>
    <cellStyle name="Total 8 48 2" xfId="24465" xr:uid="{00000000-0005-0000-0000-00004D620000}"/>
    <cellStyle name="Total 8 49" xfId="12314" xr:uid="{00000000-0005-0000-0000-00004E620000}"/>
    <cellStyle name="Total 8 49 2" xfId="24466" xr:uid="{00000000-0005-0000-0000-00004F620000}"/>
    <cellStyle name="Total 8 5" xfId="5678" xr:uid="{00000000-0005-0000-0000-000050620000}"/>
    <cellStyle name="Total 8 5 2" xfId="12315" xr:uid="{00000000-0005-0000-0000-000051620000}"/>
    <cellStyle name="Total 8 5 2 2" xfId="24467" xr:uid="{00000000-0005-0000-0000-000052620000}"/>
    <cellStyle name="Total 8 50" xfId="12316" xr:uid="{00000000-0005-0000-0000-000053620000}"/>
    <cellStyle name="Total 8 50 2" xfId="24468" xr:uid="{00000000-0005-0000-0000-000054620000}"/>
    <cellStyle name="Total 8 51" xfId="12317" xr:uid="{00000000-0005-0000-0000-000055620000}"/>
    <cellStyle name="Total 8 51 2" xfId="24469" xr:uid="{00000000-0005-0000-0000-000056620000}"/>
    <cellStyle name="Total 8 52" xfId="12318" xr:uid="{00000000-0005-0000-0000-000057620000}"/>
    <cellStyle name="Total 8 52 2" xfId="24470" xr:uid="{00000000-0005-0000-0000-000058620000}"/>
    <cellStyle name="Total 8 53" xfId="12319" xr:uid="{00000000-0005-0000-0000-000059620000}"/>
    <cellStyle name="Total 8 53 2" xfId="24471" xr:uid="{00000000-0005-0000-0000-00005A620000}"/>
    <cellStyle name="Total 8 54" xfId="12320" xr:uid="{00000000-0005-0000-0000-00005B620000}"/>
    <cellStyle name="Total 8 54 2" xfId="24472" xr:uid="{00000000-0005-0000-0000-00005C620000}"/>
    <cellStyle name="Total 8 55" xfId="12321" xr:uid="{00000000-0005-0000-0000-00005D620000}"/>
    <cellStyle name="Total 8 55 2" xfId="24473" xr:uid="{00000000-0005-0000-0000-00005E620000}"/>
    <cellStyle name="Total 8 56" xfId="12322" xr:uid="{00000000-0005-0000-0000-00005F620000}"/>
    <cellStyle name="Total 8 56 2" xfId="24474" xr:uid="{00000000-0005-0000-0000-000060620000}"/>
    <cellStyle name="Total 8 57" xfId="12323" xr:uid="{00000000-0005-0000-0000-000061620000}"/>
    <cellStyle name="Total 8 57 2" xfId="24475" xr:uid="{00000000-0005-0000-0000-000062620000}"/>
    <cellStyle name="Total 8 58" xfId="12324" xr:uid="{00000000-0005-0000-0000-000063620000}"/>
    <cellStyle name="Total 8 58 2" xfId="24476" xr:uid="{00000000-0005-0000-0000-000064620000}"/>
    <cellStyle name="Total 8 59" xfId="12325" xr:uid="{00000000-0005-0000-0000-000065620000}"/>
    <cellStyle name="Total 8 59 2" xfId="24477" xr:uid="{00000000-0005-0000-0000-000066620000}"/>
    <cellStyle name="Total 8 6" xfId="12326" xr:uid="{00000000-0005-0000-0000-000067620000}"/>
    <cellStyle name="Total 8 6 2" xfId="14498" xr:uid="{00000000-0005-0000-0000-000068620000}"/>
    <cellStyle name="Total 8 6 3" xfId="24478" xr:uid="{00000000-0005-0000-0000-000069620000}"/>
    <cellStyle name="Total 8 60" xfId="12327" xr:uid="{00000000-0005-0000-0000-00006A620000}"/>
    <cellStyle name="Total 8 60 2" xfId="24479" xr:uid="{00000000-0005-0000-0000-00006B620000}"/>
    <cellStyle name="Total 8 61" xfId="12328" xr:uid="{00000000-0005-0000-0000-00006C620000}"/>
    <cellStyle name="Total 8 61 2" xfId="24480" xr:uid="{00000000-0005-0000-0000-00006D620000}"/>
    <cellStyle name="Total 8 62" xfId="12329" xr:uid="{00000000-0005-0000-0000-00006E620000}"/>
    <cellStyle name="Total 8 62 2" xfId="24481" xr:uid="{00000000-0005-0000-0000-00006F620000}"/>
    <cellStyle name="Total 8 63" xfId="12330" xr:uid="{00000000-0005-0000-0000-000070620000}"/>
    <cellStyle name="Total 8 63 2" xfId="24482" xr:uid="{00000000-0005-0000-0000-000071620000}"/>
    <cellStyle name="Total 8 64" xfId="12331" xr:uid="{00000000-0005-0000-0000-000072620000}"/>
    <cellStyle name="Total 8 64 2" xfId="24483" xr:uid="{00000000-0005-0000-0000-000073620000}"/>
    <cellStyle name="Total 8 65" xfId="12332" xr:uid="{00000000-0005-0000-0000-000074620000}"/>
    <cellStyle name="Total 8 65 2" xfId="24484" xr:uid="{00000000-0005-0000-0000-000075620000}"/>
    <cellStyle name="Total 8 66" xfId="12333" xr:uid="{00000000-0005-0000-0000-000076620000}"/>
    <cellStyle name="Total 8 66 2" xfId="24485" xr:uid="{00000000-0005-0000-0000-000077620000}"/>
    <cellStyle name="Total 8 67" xfId="6207" xr:uid="{00000000-0005-0000-0000-000078620000}"/>
    <cellStyle name="Total 8 67 2" xfId="18938" xr:uid="{00000000-0005-0000-0000-000079620000}"/>
    <cellStyle name="Total 8 68" xfId="13287" xr:uid="{00000000-0005-0000-0000-00007A620000}"/>
    <cellStyle name="Total 8 69" xfId="13789" xr:uid="{00000000-0005-0000-0000-00007B620000}"/>
    <cellStyle name="Total 8 7" xfId="12334" xr:uid="{00000000-0005-0000-0000-00007C620000}"/>
    <cellStyle name="Total 8 7 2" xfId="18234" xr:uid="{00000000-0005-0000-0000-00007D620000}"/>
    <cellStyle name="Total 8 7 3" xfId="18791" xr:uid="{00000000-0005-0000-0000-00007E620000}"/>
    <cellStyle name="Total 8 7 4" xfId="24486" xr:uid="{00000000-0005-0000-0000-00007F620000}"/>
    <cellStyle name="Total 8 7 5" xfId="24758" xr:uid="{00000000-0005-0000-0000-000080620000}"/>
    <cellStyle name="Total 8 7 6" xfId="25227" xr:uid="{00000000-0005-0000-0000-000081620000}"/>
    <cellStyle name="Total 8 70" xfId="14497" xr:uid="{00000000-0005-0000-0000-000082620000}"/>
    <cellStyle name="Total 8 8" xfId="12335" xr:uid="{00000000-0005-0000-0000-000083620000}"/>
    <cellStyle name="Total 8 8 2" xfId="24487" xr:uid="{00000000-0005-0000-0000-000084620000}"/>
    <cellStyle name="Total 8 9" xfId="12336" xr:uid="{00000000-0005-0000-0000-000085620000}"/>
    <cellStyle name="Total 8 9 2" xfId="24488" xr:uid="{00000000-0005-0000-0000-000086620000}"/>
    <cellStyle name="Total 9" xfId="5679" xr:uid="{00000000-0005-0000-0000-000087620000}"/>
    <cellStyle name="Total 9 10" xfId="12337" xr:uid="{00000000-0005-0000-0000-000088620000}"/>
    <cellStyle name="Total 9 10 2" xfId="24489" xr:uid="{00000000-0005-0000-0000-000089620000}"/>
    <cellStyle name="Total 9 11" xfId="12338" xr:uid="{00000000-0005-0000-0000-00008A620000}"/>
    <cellStyle name="Total 9 11 2" xfId="24490" xr:uid="{00000000-0005-0000-0000-00008B620000}"/>
    <cellStyle name="Total 9 12" xfId="12339" xr:uid="{00000000-0005-0000-0000-00008C620000}"/>
    <cellStyle name="Total 9 12 2" xfId="24491" xr:uid="{00000000-0005-0000-0000-00008D620000}"/>
    <cellStyle name="Total 9 13" xfId="12340" xr:uid="{00000000-0005-0000-0000-00008E620000}"/>
    <cellStyle name="Total 9 13 2" xfId="24492" xr:uid="{00000000-0005-0000-0000-00008F620000}"/>
    <cellStyle name="Total 9 14" xfId="12341" xr:uid="{00000000-0005-0000-0000-000090620000}"/>
    <cellStyle name="Total 9 14 2" xfId="24493" xr:uid="{00000000-0005-0000-0000-000091620000}"/>
    <cellStyle name="Total 9 15" xfId="12342" xr:uid="{00000000-0005-0000-0000-000092620000}"/>
    <cellStyle name="Total 9 15 2" xfId="24494" xr:uid="{00000000-0005-0000-0000-000093620000}"/>
    <cellStyle name="Total 9 16" xfId="12343" xr:uid="{00000000-0005-0000-0000-000094620000}"/>
    <cellStyle name="Total 9 16 2" xfId="24495" xr:uid="{00000000-0005-0000-0000-000095620000}"/>
    <cellStyle name="Total 9 17" xfId="12344" xr:uid="{00000000-0005-0000-0000-000096620000}"/>
    <cellStyle name="Total 9 17 2" xfId="24496" xr:uid="{00000000-0005-0000-0000-000097620000}"/>
    <cellStyle name="Total 9 18" xfId="12345" xr:uid="{00000000-0005-0000-0000-000098620000}"/>
    <cellStyle name="Total 9 18 2" xfId="24497" xr:uid="{00000000-0005-0000-0000-000099620000}"/>
    <cellStyle name="Total 9 19" xfId="12346" xr:uid="{00000000-0005-0000-0000-00009A620000}"/>
    <cellStyle name="Total 9 19 2" xfId="24498" xr:uid="{00000000-0005-0000-0000-00009B620000}"/>
    <cellStyle name="Total 9 2" xfId="5680" xr:uid="{00000000-0005-0000-0000-00009C620000}"/>
    <cellStyle name="Total 9 2 2" xfId="12347" xr:uid="{00000000-0005-0000-0000-00009D620000}"/>
    <cellStyle name="Total 9 2 2 2" xfId="24499" xr:uid="{00000000-0005-0000-0000-00009E620000}"/>
    <cellStyle name="Total 9 2 3" xfId="13290" xr:uid="{00000000-0005-0000-0000-00009F620000}"/>
    <cellStyle name="Total 9 20" xfId="12348" xr:uid="{00000000-0005-0000-0000-0000A0620000}"/>
    <cellStyle name="Total 9 20 2" xfId="24500" xr:uid="{00000000-0005-0000-0000-0000A1620000}"/>
    <cellStyle name="Total 9 21" xfId="12349" xr:uid="{00000000-0005-0000-0000-0000A2620000}"/>
    <cellStyle name="Total 9 21 2" xfId="24501" xr:uid="{00000000-0005-0000-0000-0000A3620000}"/>
    <cellStyle name="Total 9 22" xfId="12350" xr:uid="{00000000-0005-0000-0000-0000A4620000}"/>
    <cellStyle name="Total 9 22 2" xfId="24502" xr:uid="{00000000-0005-0000-0000-0000A5620000}"/>
    <cellStyle name="Total 9 23" xfId="12351" xr:uid="{00000000-0005-0000-0000-0000A6620000}"/>
    <cellStyle name="Total 9 23 2" xfId="24503" xr:uid="{00000000-0005-0000-0000-0000A7620000}"/>
    <cellStyle name="Total 9 24" xfId="12352" xr:uid="{00000000-0005-0000-0000-0000A8620000}"/>
    <cellStyle name="Total 9 24 2" xfId="24504" xr:uid="{00000000-0005-0000-0000-0000A9620000}"/>
    <cellStyle name="Total 9 25" xfId="12353" xr:uid="{00000000-0005-0000-0000-0000AA620000}"/>
    <cellStyle name="Total 9 25 2" xfId="24505" xr:uid="{00000000-0005-0000-0000-0000AB620000}"/>
    <cellStyle name="Total 9 26" xfId="12354" xr:uid="{00000000-0005-0000-0000-0000AC620000}"/>
    <cellStyle name="Total 9 26 2" xfId="24506" xr:uid="{00000000-0005-0000-0000-0000AD620000}"/>
    <cellStyle name="Total 9 27" xfId="12355" xr:uid="{00000000-0005-0000-0000-0000AE620000}"/>
    <cellStyle name="Total 9 27 2" xfId="24507" xr:uid="{00000000-0005-0000-0000-0000AF620000}"/>
    <cellStyle name="Total 9 28" xfId="12356" xr:uid="{00000000-0005-0000-0000-0000B0620000}"/>
    <cellStyle name="Total 9 28 2" xfId="24508" xr:uid="{00000000-0005-0000-0000-0000B1620000}"/>
    <cellStyle name="Total 9 29" xfId="12357" xr:uid="{00000000-0005-0000-0000-0000B2620000}"/>
    <cellStyle name="Total 9 29 2" xfId="24509" xr:uid="{00000000-0005-0000-0000-0000B3620000}"/>
    <cellStyle name="Total 9 3" xfId="5681" xr:uid="{00000000-0005-0000-0000-0000B4620000}"/>
    <cellStyle name="Total 9 3 2" xfId="12358" xr:uid="{00000000-0005-0000-0000-0000B5620000}"/>
    <cellStyle name="Total 9 3 2 2" xfId="24510" xr:uid="{00000000-0005-0000-0000-0000B6620000}"/>
    <cellStyle name="Total 9 30" xfId="12359" xr:uid="{00000000-0005-0000-0000-0000B7620000}"/>
    <cellStyle name="Total 9 30 2" xfId="24511" xr:uid="{00000000-0005-0000-0000-0000B8620000}"/>
    <cellStyle name="Total 9 31" xfId="12360" xr:uid="{00000000-0005-0000-0000-0000B9620000}"/>
    <cellStyle name="Total 9 31 2" xfId="24512" xr:uid="{00000000-0005-0000-0000-0000BA620000}"/>
    <cellStyle name="Total 9 32" xfId="12361" xr:uid="{00000000-0005-0000-0000-0000BB620000}"/>
    <cellStyle name="Total 9 32 2" xfId="24513" xr:uid="{00000000-0005-0000-0000-0000BC620000}"/>
    <cellStyle name="Total 9 33" xfId="12362" xr:uid="{00000000-0005-0000-0000-0000BD620000}"/>
    <cellStyle name="Total 9 33 2" xfId="24514" xr:uid="{00000000-0005-0000-0000-0000BE620000}"/>
    <cellStyle name="Total 9 34" xfId="12363" xr:uid="{00000000-0005-0000-0000-0000BF620000}"/>
    <cellStyle name="Total 9 34 2" xfId="24515" xr:uid="{00000000-0005-0000-0000-0000C0620000}"/>
    <cellStyle name="Total 9 35" xfId="12364" xr:uid="{00000000-0005-0000-0000-0000C1620000}"/>
    <cellStyle name="Total 9 35 2" xfId="24516" xr:uid="{00000000-0005-0000-0000-0000C2620000}"/>
    <cellStyle name="Total 9 36" xfId="12365" xr:uid="{00000000-0005-0000-0000-0000C3620000}"/>
    <cellStyle name="Total 9 36 2" xfId="24517" xr:uid="{00000000-0005-0000-0000-0000C4620000}"/>
    <cellStyle name="Total 9 37" xfId="12366" xr:uid="{00000000-0005-0000-0000-0000C5620000}"/>
    <cellStyle name="Total 9 37 2" xfId="24518" xr:uid="{00000000-0005-0000-0000-0000C6620000}"/>
    <cellStyle name="Total 9 38" xfId="12367" xr:uid="{00000000-0005-0000-0000-0000C7620000}"/>
    <cellStyle name="Total 9 38 2" xfId="24519" xr:uid="{00000000-0005-0000-0000-0000C8620000}"/>
    <cellStyle name="Total 9 39" xfId="12368" xr:uid="{00000000-0005-0000-0000-0000C9620000}"/>
    <cellStyle name="Total 9 39 2" xfId="24520" xr:uid="{00000000-0005-0000-0000-0000CA620000}"/>
    <cellStyle name="Total 9 4" xfId="5682" xr:uid="{00000000-0005-0000-0000-0000CB620000}"/>
    <cellStyle name="Total 9 4 2" xfId="12369" xr:uid="{00000000-0005-0000-0000-0000CC620000}"/>
    <cellStyle name="Total 9 4 2 2" xfId="24521" xr:uid="{00000000-0005-0000-0000-0000CD620000}"/>
    <cellStyle name="Total 9 40" xfId="12370" xr:uid="{00000000-0005-0000-0000-0000CE620000}"/>
    <cellStyle name="Total 9 40 2" xfId="24522" xr:uid="{00000000-0005-0000-0000-0000CF620000}"/>
    <cellStyle name="Total 9 41" xfId="12371" xr:uid="{00000000-0005-0000-0000-0000D0620000}"/>
    <cellStyle name="Total 9 41 2" xfId="24523" xr:uid="{00000000-0005-0000-0000-0000D1620000}"/>
    <cellStyle name="Total 9 42" xfId="12372" xr:uid="{00000000-0005-0000-0000-0000D2620000}"/>
    <cellStyle name="Total 9 42 2" xfId="24524" xr:uid="{00000000-0005-0000-0000-0000D3620000}"/>
    <cellStyle name="Total 9 43" xfId="12373" xr:uid="{00000000-0005-0000-0000-0000D4620000}"/>
    <cellStyle name="Total 9 43 2" xfId="24525" xr:uid="{00000000-0005-0000-0000-0000D5620000}"/>
    <cellStyle name="Total 9 44" xfId="12374" xr:uid="{00000000-0005-0000-0000-0000D6620000}"/>
    <cellStyle name="Total 9 44 2" xfId="24526" xr:uid="{00000000-0005-0000-0000-0000D7620000}"/>
    <cellStyle name="Total 9 45" xfId="12375" xr:uid="{00000000-0005-0000-0000-0000D8620000}"/>
    <cellStyle name="Total 9 45 2" xfId="24527" xr:uid="{00000000-0005-0000-0000-0000D9620000}"/>
    <cellStyle name="Total 9 46" xfId="12376" xr:uid="{00000000-0005-0000-0000-0000DA620000}"/>
    <cellStyle name="Total 9 46 2" xfId="24528" xr:uid="{00000000-0005-0000-0000-0000DB620000}"/>
    <cellStyle name="Total 9 47" xfId="12377" xr:uid="{00000000-0005-0000-0000-0000DC620000}"/>
    <cellStyle name="Total 9 47 2" xfId="24529" xr:uid="{00000000-0005-0000-0000-0000DD620000}"/>
    <cellStyle name="Total 9 48" xfId="12378" xr:uid="{00000000-0005-0000-0000-0000DE620000}"/>
    <cellStyle name="Total 9 48 2" xfId="24530" xr:uid="{00000000-0005-0000-0000-0000DF620000}"/>
    <cellStyle name="Total 9 49" xfId="12379" xr:uid="{00000000-0005-0000-0000-0000E0620000}"/>
    <cellStyle name="Total 9 49 2" xfId="24531" xr:uid="{00000000-0005-0000-0000-0000E1620000}"/>
    <cellStyle name="Total 9 5" xfId="5683" xr:uid="{00000000-0005-0000-0000-0000E2620000}"/>
    <cellStyle name="Total 9 5 2" xfId="12380" xr:uid="{00000000-0005-0000-0000-0000E3620000}"/>
    <cellStyle name="Total 9 5 2 2" xfId="24532" xr:uid="{00000000-0005-0000-0000-0000E4620000}"/>
    <cellStyle name="Total 9 50" xfId="12381" xr:uid="{00000000-0005-0000-0000-0000E5620000}"/>
    <cellStyle name="Total 9 50 2" xfId="24533" xr:uid="{00000000-0005-0000-0000-0000E6620000}"/>
    <cellStyle name="Total 9 51" xfId="12382" xr:uid="{00000000-0005-0000-0000-0000E7620000}"/>
    <cellStyle name="Total 9 51 2" xfId="24534" xr:uid="{00000000-0005-0000-0000-0000E8620000}"/>
    <cellStyle name="Total 9 52" xfId="12383" xr:uid="{00000000-0005-0000-0000-0000E9620000}"/>
    <cellStyle name="Total 9 52 2" xfId="24535" xr:uid="{00000000-0005-0000-0000-0000EA620000}"/>
    <cellStyle name="Total 9 53" xfId="12384" xr:uid="{00000000-0005-0000-0000-0000EB620000}"/>
    <cellStyle name="Total 9 53 2" xfId="24536" xr:uid="{00000000-0005-0000-0000-0000EC620000}"/>
    <cellStyle name="Total 9 54" xfId="12385" xr:uid="{00000000-0005-0000-0000-0000ED620000}"/>
    <cellStyle name="Total 9 54 2" xfId="24537" xr:uid="{00000000-0005-0000-0000-0000EE620000}"/>
    <cellStyle name="Total 9 55" xfId="12386" xr:uid="{00000000-0005-0000-0000-0000EF620000}"/>
    <cellStyle name="Total 9 55 2" xfId="24538" xr:uid="{00000000-0005-0000-0000-0000F0620000}"/>
    <cellStyle name="Total 9 56" xfId="12387" xr:uid="{00000000-0005-0000-0000-0000F1620000}"/>
    <cellStyle name="Total 9 56 2" xfId="24539" xr:uid="{00000000-0005-0000-0000-0000F2620000}"/>
    <cellStyle name="Total 9 57" xfId="12388" xr:uid="{00000000-0005-0000-0000-0000F3620000}"/>
    <cellStyle name="Total 9 57 2" xfId="24540" xr:uid="{00000000-0005-0000-0000-0000F4620000}"/>
    <cellStyle name="Total 9 58" xfId="12389" xr:uid="{00000000-0005-0000-0000-0000F5620000}"/>
    <cellStyle name="Total 9 58 2" xfId="24541" xr:uid="{00000000-0005-0000-0000-0000F6620000}"/>
    <cellStyle name="Total 9 59" xfId="12390" xr:uid="{00000000-0005-0000-0000-0000F7620000}"/>
    <cellStyle name="Total 9 59 2" xfId="24542" xr:uid="{00000000-0005-0000-0000-0000F8620000}"/>
    <cellStyle name="Total 9 6" xfId="12391" xr:uid="{00000000-0005-0000-0000-0000F9620000}"/>
    <cellStyle name="Total 9 6 2" xfId="14500" xr:uid="{00000000-0005-0000-0000-0000FA620000}"/>
    <cellStyle name="Total 9 6 3" xfId="24543" xr:uid="{00000000-0005-0000-0000-0000FB620000}"/>
    <cellStyle name="Total 9 60" xfId="12392" xr:uid="{00000000-0005-0000-0000-0000FC620000}"/>
    <cellStyle name="Total 9 60 2" xfId="24544" xr:uid="{00000000-0005-0000-0000-0000FD620000}"/>
    <cellStyle name="Total 9 61" xfId="12393" xr:uid="{00000000-0005-0000-0000-0000FE620000}"/>
    <cellStyle name="Total 9 61 2" xfId="24545" xr:uid="{00000000-0005-0000-0000-0000FF620000}"/>
    <cellStyle name="Total 9 62" xfId="12394" xr:uid="{00000000-0005-0000-0000-000000630000}"/>
    <cellStyle name="Total 9 62 2" xfId="24546" xr:uid="{00000000-0005-0000-0000-000001630000}"/>
    <cellStyle name="Total 9 63" xfId="12395" xr:uid="{00000000-0005-0000-0000-000002630000}"/>
    <cellStyle name="Total 9 63 2" xfId="24547" xr:uid="{00000000-0005-0000-0000-000003630000}"/>
    <cellStyle name="Total 9 64" xfId="12396" xr:uid="{00000000-0005-0000-0000-000004630000}"/>
    <cellStyle name="Total 9 64 2" xfId="24548" xr:uid="{00000000-0005-0000-0000-000005630000}"/>
    <cellStyle name="Total 9 65" xfId="12397" xr:uid="{00000000-0005-0000-0000-000006630000}"/>
    <cellStyle name="Total 9 65 2" xfId="24549" xr:uid="{00000000-0005-0000-0000-000007630000}"/>
    <cellStyle name="Total 9 66" xfId="12398" xr:uid="{00000000-0005-0000-0000-000008630000}"/>
    <cellStyle name="Total 9 66 2" xfId="24550" xr:uid="{00000000-0005-0000-0000-000009630000}"/>
    <cellStyle name="Total 9 67" xfId="6208" xr:uid="{00000000-0005-0000-0000-00000A630000}"/>
    <cellStyle name="Total 9 67 2" xfId="18939" xr:uid="{00000000-0005-0000-0000-00000B630000}"/>
    <cellStyle name="Total 9 68" xfId="13289" xr:uid="{00000000-0005-0000-0000-00000C630000}"/>
    <cellStyle name="Total 9 69" xfId="13790" xr:uid="{00000000-0005-0000-0000-00000D630000}"/>
    <cellStyle name="Total 9 7" xfId="12399" xr:uid="{00000000-0005-0000-0000-00000E630000}"/>
    <cellStyle name="Total 9 7 2" xfId="18235" xr:uid="{00000000-0005-0000-0000-00000F630000}"/>
    <cellStyle name="Total 9 7 3" xfId="14403" xr:uid="{00000000-0005-0000-0000-000010630000}"/>
    <cellStyle name="Total 9 7 4" xfId="24551" xr:uid="{00000000-0005-0000-0000-000011630000}"/>
    <cellStyle name="Total 9 7 5" xfId="24757" xr:uid="{00000000-0005-0000-0000-000012630000}"/>
    <cellStyle name="Total 9 7 6" xfId="25261" xr:uid="{00000000-0005-0000-0000-000013630000}"/>
    <cellStyle name="Total 9 70" xfId="14499" xr:uid="{00000000-0005-0000-0000-000014630000}"/>
    <cellStyle name="Total 9 8" xfId="12400" xr:uid="{00000000-0005-0000-0000-000015630000}"/>
    <cellStyle name="Total 9 8 2" xfId="24552" xr:uid="{00000000-0005-0000-0000-000016630000}"/>
    <cellStyle name="Total 9 9" xfId="12401" xr:uid="{00000000-0005-0000-0000-000017630000}"/>
    <cellStyle name="Total 9 9 2" xfId="24553" xr:uid="{00000000-0005-0000-0000-000018630000}"/>
    <cellStyle name="Total1 - Style1" xfId="5684" xr:uid="{00000000-0005-0000-0000-000019630000}"/>
    <cellStyle name="Total1 - Style1 10" xfId="17193" xr:uid="{00000000-0005-0000-0000-00001A630000}"/>
    <cellStyle name="Total1 - Style1 11" xfId="17194" xr:uid="{00000000-0005-0000-0000-00001B630000}"/>
    <cellStyle name="Total1 - Style1 12" xfId="17195" xr:uid="{00000000-0005-0000-0000-00001C630000}"/>
    <cellStyle name="Total1 - Style1 13" xfId="17196" xr:uid="{00000000-0005-0000-0000-00001D630000}"/>
    <cellStyle name="Total1 - Style1 14" xfId="17197" xr:uid="{00000000-0005-0000-0000-00001E630000}"/>
    <cellStyle name="Total1 - Style1 15" xfId="17198" xr:uid="{00000000-0005-0000-0000-00001F630000}"/>
    <cellStyle name="Total1 - Style1 16" xfId="17199" xr:uid="{00000000-0005-0000-0000-000020630000}"/>
    <cellStyle name="Total1 - Style1 17" xfId="17612" xr:uid="{00000000-0005-0000-0000-000021630000}"/>
    <cellStyle name="Total1 - Style1 18" xfId="25031" xr:uid="{00000000-0005-0000-0000-000022630000}"/>
    <cellStyle name="Total1 - Style1 2" xfId="5685" xr:uid="{00000000-0005-0000-0000-000023630000}"/>
    <cellStyle name="Total1 - Style1 2 2" xfId="17613" xr:uid="{00000000-0005-0000-0000-000024630000}"/>
    <cellStyle name="Total1 - Style1 3" xfId="5686" xr:uid="{00000000-0005-0000-0000-000025630000}"/>
    <cellStyle name="Total1 - Style1 3 2" xfId="17614" xr:uid="{00000000-0005-0000-0000-000026630000}"/>
    <cellStyle name="Total1 - Style1 4" xfId="5687" xr:uid="{00000000-0005-0000-0000-000027630000}"/>
    <cellStyle name="Total1 - Style1 4 2" xfId="17615" xr:uid="{00000000-0005-0000-0000-000028630000}"/>
    <cellStyle name="Total1 - Style1 5" xfId="6209" xr:uid="{00000000-0005-0000-0000-000029630000}"/>
    <cellStyle name="Total1 - Style1 5 2" xfId="17616" xr:uid="{00000000-0005-0000-0000-00002A630000}"/>
    <cellStyle name="Total1 - Style1 5 3" xfId="14501" xr:uid="{00000000-0005-0000-0000-00002B630000}"/>
    <cellStyle name="Total1 - Style1 6" xfId="13291" xr:uid="{00000000-0005-0000-0000-00002C630000}"/>
    <cellStyle name="Total1 - Style1 6 2" xfId="17200" xr:uid="{00000000-0005-0000-0000-00002D630000}"/>
    <cellStyle name="Total1 - Style1 7" xfId="13791" xr:uid="{00000000-0005-0000-0000-00002E630000}"/>
    <cellStyle name="Total1 - Style1 7 2" xfId="17201" xr:uid="{00000000-0005-0000-0000-00002F630000}"/>
    <cellStyle name="Total1 - Style1 8" xfId="17202" xr:uid="{00000000-0005-0000-0000-000030630000}"/>
    <cellStyle name="Total1 - Style1 9" xfId="17203" xr:uid="{00000000-0005-0000-0000-000031630000}"/>
    <cellStyle name="Total2 - Style2" xfId="5688" xr:uid="{00000000-0005-0000-0000-000032630000}"/>
    <cellStyle name="Total2 - Style2 2" xfId="5689" xr:uid="{00000000-0005-0000-0000-000033630000}"/>
    <cellStyle name="Total2 - Style2 3" xfId="5690" xr:uid="{00000000-0005-0000-0000-000034630000}"/>
    <cellStyle name="Total2 - Style2 4" xfId="6210" xr:uid="{00000000-0005-0000-0000-000035630000}"/>
    <cellStyle name="Total2 - Style2 4 2" xfId="14502" xr:uid="{00000000-0005-0000-0000-000036630000}"/>
    <cellStyle name="Total2 - Style2 5" xfId="13792" xr:uid="{00000000-0005-0000-0000-000037630000}"/>
    <cellStyle name="Total2 - Style2 5 2" xfId="25032" xr:uid="{00000000-0005-0000-0000-000038630000}"/>
    <cellStyle name="Warning Text 10" xfId="5691" xr:uid="{00000000-0005-0000-0000-000039630000}"/>
    <cellStyle name="Warning Text 10 2" xfId="5692" xr:uid="{00000000-0005-0000-0000-00003A630000}"/>
    <cellStyle name="Warning Text 10 2 2" xfId="13293" xr:uid="{00000000-0005-0000-0000-00003B630000}"/>
    <cellStyle name="Warning Text 10 3" xfId="5693" xr:uid="{00000000-0005-0000-0000-00003C630000}"/>
    <cellStyle name="Warning Text 10 4" xfId="5694" xr:uid="{00000000-0005-0000-0000-00003D630000}"/>
    <cellStyle name="Warning Text 10 5" xfId="5695" xr:uid="{00000000-0005-0000-0000-00003E630000}"/>
    <cellStyle name="Warning Text 10 6" xfId="6211" xr:uid="{00000000-0005-0000-0000-00003F630000}"/>
    <cellStyle name="Warning Text 10 6 2" xfId="14503" xr:uid="{00000000-0005-0000-0000-000040630000}"/>
    <cellStyle name="Warning Text 10 7" xfId="13292" xr:uid="{00000000-0005-0000-0000-000041630000}"/>
    <cellStyle name="Warning Text 10 7 2" xfId="25033" xr:uid="{00000000-0005-0000-0000-000042630000}"/>
    <cellStyle name="Warning Text 10 8" xfId="13793" xr:uid="{00000000-0005-0000-0000-000043630000}"/>
    <cellStyle name="Warning Text 11" xfId="5696" xr:uid="{00000000-0005-0000-0000-000044630000}"/>
    <cellStyle name="Warning Text 11 2" xfId="5697" xr:uid="{00000000-0005-0000-0000-000045630000}"/>
    <cellStyle name="Warning Text 11 2 2" xfId="13295" xr:uid="{00000000-0005-0000-0000-000046630000}"/>
    <cellStyle name="Warning Text 11 3" xfId="5698" xr:uid="{00000000-0005-0000-0000-000047630000}"/>
    <cellStyle name="Warning Text 11 4" xfId="5699" xr:uid="{00000000-0005-0000-0000-000048630000}"/>
    <cellStyle name="Warning Text 11 5" xfId="5700" xr:uid="{00000000-0005-0000-0000-000049630000}"/>
    <cellStyle name="Warning Text 11 6" xfId="6212" xr:uid="{00000000-0005-0000-0000-00004A630000}"/>
    <cellStyle name="Warning Text 11 6 2" xfId="14504" xr:uid="{00000000-0005-0000-0000-00004B630000}"/>
    <cellStyle name="Warning Text 11 7" xfId="13294" xr:uid="{00000000-0005-0000-0000-00004C630000}"/>
    <cellStyle name="Warning Text 11 7 2" xfId="25034" xr:uid="{00000000-0005-0000-0000-00004D630000}"/>
    <cellStyle name="Warning Text 11 8" xfId="13794" xr:uid="{00000000-0005-0000-0000-00004E630000}"/>
    <cellStyle name="Warning Text 12" xfId="5701" xr:uid="{00000000-0005-0000-0000-00004F630000}"/>
    <cellStyle name="Warning Text 12 2" xfId="5702" xr:uid="{00000000-0005-0000-0000-000050630000}"/>
    <cellStyle name="Warning Text 12 2 2" xfId="13297" xr:uid="{00000000-0005-0000-0000-000051630000}"/>
    <cellStyle name="Warning Text 12 3" xfId="5703" xr:uid="{00000000-0005-0000-0000-000052630000}"/>
    <cellStyle name="Warning Text 12 4" xfId="5704" xr:uid="{00000000-0005-0000-0000-000053630000}"/>
    <cellStyle name="Warning Text 12 5" xfId="5705" xr:uid="{00000000-0005-0000-0000-000054630000}"/>
    <cellStyle name="Warning Text 12 6" xfId="6213" xr:uid="{00000000-0005-0000-0000-000055630000}"/>
    <cellStyle name="Warning Text 12 6 2" xfId="14505" xr:uid="{00000000-0005-0000-0000-000056630000}"/>
    <cellStyle name="Warning Text 12 7" xfId="13296" xr:uid="{00000000-0005-0000-0000-000057630000}"/>
    <cellStyle name="Warning Text 12 7 2" xfId="25035" xr:uid="{00000000-0005-0000-0000-000058630000}"/>
    <cellStyle name="Warning Text 12 8" xfId="13795" xr:uid="{00000000-0005-0000-0000-000059630000}"/>
    <cellStyle name="Warning Text 13" xfId="5706" xr:uid="{00000000-0005-0000-0000-00005A630000}"/>
    <cellStyle name="Warning Text 13 2" xfId="5707" xr:uid="{00000000-0005-0000-0000-00005B630000}"/>
    <cellStyle name="Warning Text 13 2 2" xfId="13299" xr:uid="{00000000-0005-0000-0000-00005C630000}"/>
    <cellStyle name="Warning Text 13 3" xfId="5708" xr:uid="{00000000-0005-0000-0000-00005D630000}"/>
    <cellStyle name="Warning Text 13 4" xfId="5709" xr:uid="{00000000-0005-0000-0000-00005E630000}"/>
    <cellStyle name="Warning Text 13 5" xfId="5710" xr:uid="{00000000-0005-0000-0000-00005F630000}"/>
    <cellStyle name="Warning Text 13 6" xfId="6214" xr:uid="{00000000-0005-0000-0000-000060630000}"/>
    <cellStyle name="Warning Text 13 6 2" xfId="14506" xr:uid="{00000000-0005-0000-0000-000061630000}"/>
    <cellStyle name="Warning Text 13 7" xfId="13298" xr:uid="{00000000-0005-0000-0000-000062630000}"/>
    <cellStyle name="Warning Text 13 7 2" xfId="25036" xr:uid="{00000000-0005-0000-0000-000063630000}"/>
    <cellStyle name="Warning Text 13 8" xfId="13796" xr:uid="{00000000-0005-0000-0000-000064630000}"/>
    <cellStyle name="Warning Text 14" xfId="5711" xr:uid="{00000000-0005-0000-0000-000065630000}"/>
    <cellStyle name="Warning Text 14 2" xfId="5712" xr:uid="{00000000-0005-0000-0000-000066630000}"/>
    <cellStyle name="Warning Text 14 2 2" xfId="13301" xr:uid="{00000000-0005-0000-0000-000067630000}"/>
    <cellStyle name="Warning Text 14 3" xfId="5713" xr:uid="{00000000-0005-0000-0000-000068630000}"/>
    <cellStyle name="Warning Text 14 4" xfId="5714" xr:uid="{00000000-0005-0000-0000-000069630000}"/>
    <cellStyle name="Warning Text 14 5" xfId="5715" xr:uid="{00000000-0005-0000-0000-00006A630000}"/>
    <cellStyle name="Warning Text 14 6" xfId="6215" xr:uid="{00000000-0005-0000-0000-00006B630000}"/>
    <cellStyle name="Warning Text 14 6 2" xfId="14507" xr:uid="{00000000-0005-0000-0000-00006C630000}"/>
    <cellStyle name="Warning Text 14 7" xfId="13300" xr:uid="{00000000-0005-0000-0000-00006D630000}"/>
    <cellStyle name="Warning Text 14 7 2" xfId="25037" xr:uid="{00000000-0005-0000-0000-00006E630000}"/>
    <cellStyle name="Warning Text 14 8" xfId="13797" xr:uid="{00000000-0005-0000-0000-00006F630000}"/>
    <cellStyle name="Warning Text 15" xfId="5716" xr:uid="{00000000-0005-0000-0000-000070630000}"/>
    <cellStyle name="Warning Text 15 2" xfId="5717" xr:uid="{00000000-0005-0000-0000-000071630000}"/>
    <cellStyle name="Warning Text 15 2 2" xfId="13303" xr:uid="{00000000-0005-0000-0000-000072630000}"/>
    <cellStyle name="Warning Text 15 3" xfId="5718" xr:uid="{00000000-0005-0000-0000-000073630000}"/>
    <cellStyle name="Warning Text 15 4" xfId="5719" xr:uid="{00000000-0005-0000-0000-000074630000}"/>
    <cellStyle name="Warning Text 15 5" xfId="5720" xr:uid="{00000000-0005-0000-0000-000075630000}"/>
    <cellStyle name="Warning Text 15 6" xfId="6216" xr:uid="{00000000-0005-0000-0000-000076630000}"/>
    <cellStyle name="Warning Text 15 6 2" xfId="14508" xr:uid="{00000000-0005-0000-0000-000077630000}"/>
    <cellStyle name="Warning Text 15 7" xfId="13302" xr:uid="{00000000-0005-0000-0000-000078630000}"/>
    <cellStyle name="Warning Text 15 7 2" xfId="25038" xr:uid="{00000000-0005-0000-0000-000079630000}"/>
    <cellStyle name="Warning Text 15 8" xfId="13798" xr:uid="{00000000-0005-0000-0000-00007A630000}"/>
    <cellStyle name="Warning Text 16" xfId="5721" xr:uid="{00000000-0005-0000-0000-00007B630000}"/>
    <cellStyle name="Warning Text 16 2" xfId="5722" xr:uid="{00000000-0005-0000-0000-00007C630000}"/>
    <cellStyle name="Warning Text 16 2 2" xfId="13305" xr:uid="{00000000-0005-0000-0000-00007D630000}"/>
    <cellStyle name="Warning Text 16 3" xfId="5723" xr:uid="{00000000-0005-0000-0000-00007E630000}"/>
    <cellStyle name="Warning Text 16 4" xfId="5724" xr:uid="{00000000-0005-0000-0000-00007F630000}"/>
    <cellStyle name="Warning Text 16 5" xfId="5725" xr:uid="{00000000-0005-0000-0000-000080630000}"/>
    <cellStyle name="Warning Text 16 6" xfId="6217" xr:uid="{00000000-0005-0000-0000-000081630000}"/>
    <cellStyle name="Warning Text 16 6 2" xfId="14509" xr:uid="{00000000-0005-0000-0000-000082630000}"/>
    <cellStyle name="Warning Text 16 7" xfId="13304" xr:uid="{00000000-0005-0000-0000-000083630000}"/>
    <cellStyle name="Warning Text 16 7 2" xfId="25039" xr:uid="{00000000-0005-0000-0000-000084630000}"/>
    <cellStyle name="Warning Text 16 8" xfId="13799" xr:uid="{00000000-0005-0000-0000-000085630000}"/>
    <cellStyle name="Warning Text 17" xfId="5726" xr:uid="{00000000-0005-0000-0000-000086630000}"/>
    <cellStyle name="Warning Text 17 2" xfId="5727" xr:uid="{00000000-0005-0000-0000-000087630000}"/>
    <cellStyle name="Warning Text 17 2 2" xfId="13307" xr:uid="{00000000-0005-0000-0000-000088630000}"/>
    <cellStyle name="Warning Text 17 3" xfId="5728" xr:uid="{00000000-0005-0000-0000-000089630000}"/>
    <cellStyle name="Warning Text 17 4" xfId="5729" xr:uid="{00000000-0005-0000-0000-00008A630000}"/>
    <cellStyle name="Warning Text 17 5" xfId="5730" xr:uid="{00000000-0005-0000-0000-00008B630000}"/>
    <cellStyle name="Warning Text 17 6" xfId="6218" xr:uid="{00000000-0005-0000-0000-00008C630000}"/>
    <cellStyle name="Warning Text 17 6 2" xfId="14510" xr:uid="{00000000-0005-0000-0000-00008D630000}"/>
    <cellStyle name="Warning Text 17 7" xfId="13306" xr:uid="{00000000-0005-0000-0000-00008E630000}"/>
    <cellStyle name="Warning Text 17 7 2" xfId="25040" xr:uid="{00000000-0005-0000-0000-00008F630000}"/>
    <cellStyle name="Warning Text 17 8" xfId="13800" xr:uid="{00000000-0005-0000-0000-000090630000}"/>
    <cellStyle name="Warning Text 18" xfId="5731" xr:uid="{00000000-0005-0000-0000-000091630000}"/>
    <cellStyle name="Warning Text 18 2" xfId="5732" xr:uid="{00000000-0005-0000-0000-000092630000}"/>
    <cellStyle name="Warning Text 18 2 2" xfId="13309" xr:uid="{00000000-0005-0000-0000-000093630000}"/>
    <cellStyle name="Warning Text 18 3" xfId="5733" xr:uid="{00000000-0005-0000-0000-000094630000}"/>
    <cellStyle name="Warning Text 18 4" xfId="5734" xr:uid="{00000000-0005-0000-0000-000095630000}"/>
    <cellStyle name="Warning Text 18 5" xfId="5735" xr:uid="{00000000-0005-0000-0000-000096630000}"/>
    <cellStyle name="Warning Text 18 6" xfId="6219" xr:uid="{00000000-0005-0000-0000-000097630000}"/>
    <cellStyle name="Warning Text 18 6 2" xfId="14511" xr:uid="{00000000-0005-0000-0000-000098630000}"/>
    <cellStyle name="Warning Text 18 7" xfId="13308" xr:uid="{00000000-0005-0000-0000-000099630000}"/>
    <cellStyle name="Warning Text 18 7 2" xfId="25041" xr:uid="{00000000-0005-0000-0000-00009A630000}"/>
    <cellStyle name="Warning Text 18 8" xfId="13801" xr:uid="{00000000-0005-0000-0000-00009B630000}"/>
    <cellStyle name="Warning Text 19" xfId="5736" xr:uid="{00000000-0005-0000-0000-00009C630000}"/>
    <cellStyle name="Warning Text 19 2" xfId="5737" xr:uid="{00000000-0005-0000-0000-00009D630000}"/>
    <cellStyle name="Warning Text 19 2 2" xfId="13311" xr:uid="{00000000-0005-0000-0000-00009E630000}"/>
    <cellStyle name="Warning Text 19 3" xfId="13310" xr:uid="{00000000-0005-0000-0000-00009F630000}"/>
    <cellStyle name="Warning Text 2" xfId="5738" xr:uid="{00000000-0005-0000-0000-0000A0630000}"/>
    <cellStyle name="Warning Text 2 10" xfId="5739" xr:uid="{00000000-0005-0000-0000-0000A1630000}"/>
    <cellStyle name="Warning Text 2 10 2" xfId="13313" xr:uid="{00000000-0005-0000-0000-0000A2630000}"/>
    <cellStyle name="Warning Text 2 11" xfId="5740" xr:uid="{00000000-0005-0000-0000-0000A3630000}"/>
    <cellStyle name="Warning Text 2 11 2" xfId="13314" xr:uid="{00000000-0005-0000-0000-0000A4630000}"/>
    <cellStyle name="Warning Text 2 12" xfId="5741" xr:uid="{00000000-0005-0000-0000-0000A5630000}"/>
    <cellStyle name="Warning Text 2 12 2" xfId="13353" xr:uid="{00000000-0005-0000-0000-0000A6630000}"/>
    <cellStyle name="Warning Text 2 13" xfId="5742" xr:uid="{00000000-0005-0000-0000-0000A7630000}"/>
    <cellStyle name="Warning Text 2 14" xfId="5743" xr:uid="{00000000-0005-0000-0000-0000A8630000}"/>
    <cellStyle name="Warning Text 2 15" xfId="6220" xr:uid="{00000000-0005-0000-0000-0000A9630000}"/>
    <cellStyle name="Warning Text 2 15 2" xfId="14512" xr:uid="{00000000-0005-0000-0000-0000AA630000}"/>
    <cellStyle name="Warning Text 2 16" xfId="13312" xr:uid="{00000000-0005-0000-0000-0000AB630000}"/>
    <cellStyle name="Warning Text 2 16 2" xfId="17303" xr:uid="{00000000-0005-0000-0000-0000AC630000}"/>
    <cellStyle name="Warning Text 2 17" xfId="13802" xr:uid="{00000000-0005-0000-0000-0000AD630000}"/>
    <cellStyle name="Warning Text 2 17 2" xfId="25042" xr:uid="{00000000-0005-0000-0000-0000AE630000}"/>
    <cellStyle name="Warning Text 2 2" xfId="5744" xr:uid="{00000000-0005-0000-0000-0000AF630000}"/>
    <cellStyle name="Warning Text 2 2 2" xfId="12402" xr:uid="{00000000-0005-0000-0000-0000B0630000}"/>
    <cellStyle name="Warning Text 2 2 2 2" xfId="17617" xr:uid="{00000000-0005-0000-0000-0000B1630000}"/>
    <cellStyle name="Warning Text 2 2 3" xfId="13315" xr:uid="{00000000-0005-0000-0000-0000B2630000}"/>
    <cellStyle name="Warning Text 2 3" xfId="5745" xr:uid="{00000000-0005-0000-0000-0000B3630000}"/>
    <cellStyle name="Warning Text 2 3 2" xfId="13316" xr:uid="{00000000-0005-0000-0000-0000B4630000}"/>
    <cellStyle name="Warning Text 2 4" xfId="5746" xr:uid="{00000000-0005-0000-0000-0000B5630000}"/>
    <cellStyle name="Warning Text 2 4 2" xfId="13317" xr:uid="{00000000-0005-0000-0000-0000B6630000}"/>
    <cellStyle name="Warning Text 2 5" xfId="5747" xr:uid="{00000000-0005-0000-0000-0000B7630000}"/>
    <cellStyle name="Warning Text 2 5 2" xfId="13318" xr:uid="{00000000-0005-0000-0000-0000B8630000}"/>
    <cellStyle name="Warning Text 2 6" xfId="5748" xr:uid="{00000000-0005-0000-0000-0000B9630000}"/>
    <cellStyle name="Warning Text 2 6 2" xfId="13319" xr:uid="{00000000-0005-0000-0000-0000BA630000}"/>
    <cellStyle name="Warning Text 2 7" xfId="5749" xr:uid="{00000000-0005-0000-0000-0000BB630000}"/>
    <cellStyle name="Warning Text 2 7 2" xfId="13320" xr:uid="{00000000-0005-0000-0000-0000BC630000}"/>
    <cellStyle name="Warning Text 2 8" xfId="5750" xr:uid="{00000000-0005-0000-0000-0000BD630000}"/>
    <cellStyle name="Warning Text 2 8 2" xfId="13321" xr:uid="{00000000-0005-0000-0000-0000BE630000}"/>
    <cellStyle name="Warning Text 2 9" xfId="5751" xr:uid="{00000000-0005-0000-0000-0000BF630000}"/>
    <cellStyle name="Warning Text 2 9 2" xfId="13322" xr:uid="{00000000-0005-0000-0000-0000C0630000}"/>
    <cellStyle name="Warning Text 20" xfId="5752" xr:uid="{00000000-0005-0000-0000-0000C1630000}"/>
    <cellStyle name="Warning Text 20 2" xfId="5753" xr:uid="{00000000-0005-0000-0000-0000C2630000}"/>
    <cellStyle name="Warning Text 20 2 2" xfId="13324" xr:uid="{00000000-0005-0000-0000-0000C3630000}"/>
    <cellStyle name="Warning Text 20 3" xfId="13323" xr:uid="{00000000-0005-0000-0000-0000C4630000}"/>
    <cellStyle name="Warning Text 21" xfId="5754" xr:uid="{00000000-0005-0000-0000-0000C5630000}"/>
    <cellStyle name="Warning Text 21 2" xfId="5755" xr:uid="{00000000-0005-0000-0000-0000C6630000}"/>
    <cellStyle name="Warning Text 21 2 2" xfId="13326" xr:uid="{00000000-0005-0000-0000-0000C7630000}"/>
    <cellStyle name="Warning Text 21 3" xfId="13325" xr:uid="{00000000-0005-0000-0000-0000C8630000}"/>
    <cellStyle name="Warning Text 22" xfId="5756" xr:uid="{00000000-0005-0000-0000-0000C9630000}"/>
    <cellStyle name="Warning Text 22 2" xfId="5757" xr:uid="{00000000-0005-0000-0000-0000CA630000}"/>
    <cellStyle name="Warning Text 22 2 2" xfId="13328" xr:uid="{00000000-0005-0000-0000-0000CB630000}"/>
    <cellStyle name="Warning Text 22 3" xfId="13327" xr:uid="{00000000-0005-0000-0000-0000CC630000}"/>
    <cellStyle name="Warning Text 23" xfId="5758" xr:uid="{00000000-0005-0000-0000-0000CD630000}"/>
    <cellStyle name="Warning Text 23 2" xfId="5759" xr:uid="{00000000-0005-0000-0000-0000CE630000}"/>
    <cellStyle name="Warning Text 23 2 2" xfId="13330" xr:uid="{00000000-0005-0000-0000-0000CF630000}"/>
    <cellStyle name="Warning Text 23 3" xfId="13329" xr:uid="{00000000-0005-0000-0000-0000D0630000}"/>
    <cellStyle name="Warning Text 24" xfId="17332" xr:uid="{00000000-0005-0000-0000-0000D1630000}"/>
    <cellStyle name="Warning Text 3" xfId="5760" xr:uid="{00000000-0005-0000-0000-0000D2630000}"/>
    <cellStyle name="Warning Text 3 2" xfId="5761" xr:uid="{00000000-0005-0000-0000-0000D3630000}"/>
    <cellStyle name="Warning Text 3 2 2" xfId="13332" xr:uid="{00000000-0005-0000-0000-0000D4630000}"/>
    <cellStyle name="Warning Text 3 3" xfId="5762" xr:uid="{00000000-0005-0000-0000-0000D5630000}"/>
    <cellStyle name="Warning Text 3 4" xfId="5763" xr:uid="{00000000-0005-0000-0000-0000D6630000}"/>
    <cellStyle name="Warning Text 3 5" xfId="5764" xr:uid="{00000000-0005-0000-0000-0000D7630000}"/>
    <cellStyle name="Warning Text 3 6" xfId="6221" xr:uid="{00000000-0005-0000-0000-0000D8630000}"/>
    <cellStyle name="Warning Text 3 6 2" xfId="14513" xr:uid="{00000000-0005-0000-0000-0000D9630000}"/>
    <cellStyle name="Warning Text 3 7" xfId="13331" xr:uid="{00000000-0005-0000-0000-0000DA630000}"/>
    <cellStyle name="Warning Text 3 7 2" xfId="18751" xr:uid="{00000000-0005-0000-0000-0000DB630000}"/>
    <cellStyle name="Warning Text 3 8" xfId="13803" xr:uid="{00000000-0005-0000-0000-0000DC630000}"/>
    <cellStyle name="Warning Text 3 8 2" xfId="25043" xr:uid="{00000000-0005-0000-0000-0000DD630000}"/>
    <cellStyle name="Warning Text 4" xfId="5765" xr:uid="{00000000-0005-0000-0000-0000DE630000}"/>
    <cellStyle name="Warning Text 4 2" xfId="5766" xr:uid="{00000000-0005-0000-0000-0000DF630000}"/>
    <cellStyle name="Warning Text 4 2 2" xfId="13334" xr:uid="{00000000-0005-0000-0000-0000E0630000}"/>
    <cellStyle name="Warning Text 4 3" xfId="5767" xr:uid="{00000000-0005-0000-0000-0000E1630000}"/>
    <cellStyle name="Warning Text 4 4" xfId="5768" xr:uid="{00000000-0005-0000-0000-0000E2630000}"/>
    <cellStyle name="Warning Text 4 5" xfId="5769" xr:uid="{00000000-0005-0000-0000-0000E3630000}"/>
    <cellStyle name="Warning Text 4 6" xfId="6222" xr:uid="{00000000-0005-0000-0000-0000E4630000}"/>
    <cellStyle name="Warning Text 4 6 2" xfId="14514" xr:uid="{00000000-0005-0000-0000-0000E5630000}"/>
    <cellStyle name="Warning Text 4 7" xfId="13333" xr:uid="{00000000-0005-0000-0000-0000E6630000}"/>
    <cellStyle name="Warning Text 4 7 2" xfId="25044" xr:uid="{00000000-0005-0000-0000-0000E7630000}"/>
    <cellStyle name="Warning Text 4 8" xfId="13804" xr:uid="{00000000-0005-0000-0000-0000E8630000}"/>
    <cellStyle name="Warning Text 5" xfId="5770" xr:uid="{00000000-0005-0000-0000-0000E9630000}"/>
    <cellStyle name="Warning Text 5 2" xfId="5771" xr:uid="{00000000-0005-0000-0000-0000EA630000}"/>
    <cellStyle name="Warning Text 5 2 2" xfId="13336" xr:uid="{00000000-0005-0000-0000-0000EB630000}"/>
    <cellStyle name="Warning Text 5 3" xfId="5772" xr:uid="{00000000-0005-0000-0000-0000EC630000}"/>
    <cellStyle name="Warning Text 5 4" xfId="5773" xr:uid="{00000000-0005-0000-0000-0000ED630000}"/>
    <cellStyle name="Warning Text 5 5" xfId="5774" xr:uid="{00000000-0005-0000-0000-0000EE630000}"/>
    <cellStyle name="Warning Text 5 6" xfId="6223" xr:uid="{00000000-0005-0000-0000-0000EF630000}"/>
    <cellStyle name="Warning Text 5 6 2" xfId="14515" xr:uid="{00000000-0005-0000-0000-0000F0630000}"/>
    <cellStyle name="Warning Text 5 7" xfId="13335" xr:uid="{00000000-0005-0000-0000-0000F1630000}"/>
    <cellStyle name="Warning Text 5 7 2" xfId="25045" xr:uid="{00000000-0005-0000-0000-0000F2630000}"/>
    <cellStyle name="Warning Text 5 8" xfId="13805" xr:uid="{00000000-0005-0000-0000-0000F3630000}"/>
    <cellStyle name="Warning Text 6" xfId="5775" xr:uid="{00000000-0005-0000-0000-0000F4630000}"/>
    <cellStyle name="Warning Text 6 2" xfId="5776" xr:uid="{00000000-0005-0000-0000-0000F5630000}"/>
    <cellStyle name="Warning Text 6 2 2" xfId="13338" xr:uid="{00000000-0005-0000-0000-0000F6630000}"/>
    <cellStyle name="Warning Text 6 3" xfId="5777" xr:uid="{00000000-0005-0000-0000-0000F7630000}"/>
    <cellStyle name="Warning Text 6 4" xfId="5778" xr:uid="{00000000-0005-0000-0000-0000F8630000}"/>
    <cellStyle name="Warning Text 6 5" xfId="5779" xr:uid="{00000000-0005-0000-0000-0000F9630000}"/>
    <cellStyle name="Warning Text 6 6" xfId="6224" xr:uid="{00000000-0005-0000-0000-0000FA630000}"/>
    <cellStyle name="Warning Text 6 6 2" xfId="14516" xr:uid="{00000000-0005-0000-0000-0000FB630000}"/>
    <cellStyle name="Warning Text 6 7" xfId="13337" xr:uid="{00000000-0005-0000-0000-0000FC630000}"/>
    <cellStyle name="Warning Text 6 7 2" xfId="25046" xr:uid="{00000000-0005-0000-0000-0000FD630000}"/>
    <cellStyle name="Warning Text 6 8" xfId="13806" xr:uid="{00000000-0005-0000-0000-0000FE630000}"/>
    <cellStyle name="Warning Text 7" xfId="5780" xr:uid="{00000000-0005-0000-0000-0000FF630000}"/>
    <cellStyle name="Warning Text 7 2" xfId="5781" xr:uid="{00000000-0005-0000-0000-000000640000}"/>
    <cellStyle name="Warning Text 7 2 2" xfId="13340" xr:uid="{00000000-0005-0000-0000-000001640000}"/>
    <cellStyle name="Warning Text 7 3" xfId="5782" xr:uid="{00000000-0005-0000-0000-000002640000}"/>
    <cellStyle name="Warning Text 7 4" xfId="5783" xr:uid="{00000000-0005-0000-0000-000003640000}"/>
    <cellStyle name="Warning Text 7 5" xfId="5784" xr:uid="{00000000-0005-0000-0000-000004640000}"/>
    <cellStyle name="Warning Text 7 6" xfId="6225" xr:uid="{00000000-0005-0000-0000-000005640000}"/>
    <cellStyle name="Warning Text 7 6 2" xfId="14517" xr:uid="{00000000-0005-0000-0000-000006640000}"/>
    <cellStyle name="Warning Text 7 7" xfId="13339" xr:uid="{00000000-0005-0000-0000-000007640000}"/>
    <cellStyle name="Warning Text 7 7 2" xfId="25047" xr:uid="{00000000-0005-0000-0000-000008640000}"/>
    <cellStyle name="Warning Text 7 8" xfId="13808" xr:uid="{00000000-0005-0000-0000-000009640000}"/>
    <cellStyle name="Warning Text 8" xfId="5785" xr:uid="{00000000-0005-0000-0000-00000A640000}"/>
    <cellStyle name="Warning Text 8 2" xfId="5786" xr:uid="{00000000-0005-0000-0000-00000B640000}"/>
    <cellStyle name="Warning Text 8 2 2" xfId="13342" xr:uid="{00000000-0005-0000-0000-00000C640000}"/>
    <cellStyle name="Warning Text 8 3" xfId="5787" xr:uid="{00000000-0005-0000-0000-00000D640000}"/>
    <cellStyle name="Warning Text 8 4" xfId="5788" xr:uid="{00000000-0005-0000-0000-00000E640000}"/>
    <cellStyle name="Warning Text 8 5" xfId="5789" xr:uid="{00000000-0005-0000-0000-00000F640000}"/>
    <cellStyle name="Warning Text 8 6" xfId="6226" xr:uid="{00000000-0005-0000-0000-000010640000}"/>
    <cellStyle name="Warning Text 8 6 2" xfId="14518" xr:uid="{00000000-0005-0000-0000-000011640000}"/>
    <cellStyle name="Warning Text 8 7" xfId="13341" xr:uid="{00000000-0005-0000-0000-000012640000}"/>
    <cellStyle name="Warning Text 8 7 2" xfId="25048" xr:uid="{00000000-0005-0000-0000-000013640000}"/>
    <cellStyle name="Warning Text 8 8" xfId="13809" xr:uid="{00000000-0005-0000-0000-000014640000}"/>
    <cellStyle name="Warning Text 9" xfId="5790" xr:uid="{00000000-0005-0000-0000-000015640000}"/>
    <cellStyle name="Warning Text 9 2" xfId="5791" xr:uid="{00000000-0005-0000-0000-000016640000}"/>
    <cellStyle name="Warning Text 9 2 2" xfId="13344" xr:uid="{00000000-0005-0000-0000-000017640000}"/>
    <cellStyle name="Warning Text 9 3" xfId="5792" xr:uid="{00000000-0005-0000-0000-000018640000}"/>
    <cellStyle name="Warning Text 9 4" xfId="5793" xr:uid="{00000000-0005-0000-0000-000019640000}"/>
    <cellStyle name="Warning Text 9 5" xfId="5794" xr:uid="{00000000-0005-0000-0000-00001A640000}"/>
    <cellStyle name="Warning Text 9 6" xfId="6227" xr:uid="{00000000-0005-0000-0000-00001B640000}"/>
    <cellStyle name="Warning Text 9 6 2" xfId="14521" xr:uid="{00000000-0005-0000-0000-00001C640000}"/>
    <cellStyle name="Warning Text 9 7" xfId="13343" xr:uid="{00000000-0005-0000-0000-00001D640000}"/>
    <cellStyle name="Warning Text 9 7 2" xfId="25049" xr:uid="{00000000-0005-0000-0000-00001E640000}"/>
    <cellStyle name="Warning Text 9 8" xfId="13810" xr:uid="{00000000-0005-0000-0000-00001F640000}"/>
  </cellStyles>
  <dxfs count="0"/>
  <tableStyles count="0" defaultTableStyle="TableStyleMedium9" defaultPivotStyle="PivotStyleLight16"/>
  <colors>
    <mruColors>
      <color rgb="FF0000FF"/>
      <color rgb="FFFFFF99"/>
      <color rgb="FFFF33CC"/>
      <color rgb="FFFFFFCC"/>
      <color rgb="FFFFFFFF"/>
      <color rgb="FFFF99FF"/>
      <color rgb="FFFFCCFF"/>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microsoft.com/office/2017/10/relationships/person" Target="persons/perso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calcChain" Target="calcChain.xml"/></Relationships>
</file>

<file path=xl/persons/person.xml><?xml version="1.0" encoding="utf-8"?>
<personList xmlns="http://schemas.microsoft.com/office/spreadsheetml/2018/threadedcomments" xmlns:x="http://schemas.openxmlformats.org/spreadsheetml/2006/main">
  <person displayName="Coventry, Kimloan Bui" id="{D07E162A-56AF-49B5-953B-E2E9CFCB73E7}" userId="S::bui@uillinois.edu::fa9ad1ce-f069-458d-9164-e4381d3f72b9"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I25" dT="2020-09-28T19:41:34.18" personId="{D07E162A-56AF-49B5-953B-E2E9CFCB73E7}" id="{45FAE109-DED0-40EF-9EFE-6E12CAE64917}">
    <text>"Contractual allowance up $12M from last quarter and $5M from last year.Adjustment for reconciling items up $11M from last Q."</text>
  </threadedComment>
  <threadedComment ref="I34" dT="2020-09-28T20:02:16.39" personId="{D07E162A-56AF-49B5-953B-E2E9CFCB73E7}" id="{ADF93054-C854-4E10-BE51-B11600003AB1}">
    <text>New Plant fund 1-702023 "Gates Fdn U20016 Res Prk Grnhse" and 2-710461 "849 C15078 Ambulatory SurgCntr Grnt" this FY; these new funds account for $4.6M</text>
  </threadedComment>
</ThreadedComments>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10" Type="http://schemas.openxmlformats.org/officeDocument/2006/relationships/printerSettings" Target="../printerSettings/printerSettings10.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26" Type="http://schemas.openxmlformats.org/officeDocument/2006/relationships/printerSettings" Target="../printerSettings/printerSettings101.bin"/><Relationship Id="rId3" Type="http://schemas.openxmlformats.org/officeDocument/2006/relationships/printerSettings" Target="../printerSettings/printerSettings78.bin"/><Relationship Id="rId21" Type="http://schemas.openxmlformats.org/officeDocument/2006/relationships/printerSettings" Target="../printerSettings/printerSettings96.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5" Type="http://schemas.openxmlformats.org/officeDocument/2006/relationships/printerSettings" Target="../printerSettings/printerSettings100.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24" Type="http://schemas.openxmlformats.org/officeDocument/2006/relationships/printerSettings" Target="../printerSettings/printerSettings99.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23" Type="http://schemas.openxmlformats.org/officeDocument/2006/relationships/printerSettings" Target="../printerSettings/printerSettings98.bin"/><Relationship Id="rId28" Type="http://schemas.openxmlformats.org/officeDocument/2006/relationships/printerSettings" Target="../printerSettings/printerSettings103.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 Id="rId22" Type="http://schemas.openxmlformats.org/officeDocument/2006/relationships/printerSettings" Target="../printerSettings/printerSettings97.bin"/><Relationship Id="rId27" Type="http://schemas.openxmlformats.org/officeDocument/2006/relationships/printerSettings" Target="../printerSettings/printerSettings10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11.bin"/><Relationship Id="rId13" Type="http://schemas.openxmlformats.org/officeDocument/2006/relationships/printerSettings" Target="../printerSettings/printerSettings116.bin"/><Relationship Id="rId18" Type="http://schemas.openxmlformats.org/officeDocument/2006/relationships/printerSettings" Target="../printerSettings/printerSettings121.bin"/><Relationship Id="rId26" Type="http://schemas.openxmlformats.org/officeDocument/2006/relationships/printerSettings" Target="../printerSettings/printerSettings129.bin"/><Relationship Id="rId3" Type="http://schemas.openxmlformats.org/officeDocument/2006/relationships/printerSettings" Target="../printerSettings/printerSettings106.bin"/><Relationship Id="rId21" Type="http://schemas.openxmlformats.org/officeDocument/2006/relationships/printerSettings" Target="../printerSettings/printerSettings124.bin"/><Relationship Id="rId7" Type="http://schemas.openxmlformats.org/officeDocument/2006/relationships/printerSettings" Target="../printerSettings/printerSettings110.bin"/><Relationship Id="rId12" Type="http://schemas.openxmlformats.org/officeDocument/2006/relationships/printerSettings" Target="../printerSettings/printerSettings115.bin"/><Relationship Id="rId17" Type="http://schemas.openxmlformats.org/officeDocument/2006/relationships/printerSettings" Target="../printerSettings/printerSettings120.bin"/><Relationship Id="rId25" Type="http://schemas.openxmlformats.org/officeDocument/2006/relationships/printerSettings" Target="../printerSettings/printerSettings128.bin"/><Relationship Id="rId2" Type="http://schemas.openxmlformats.org/officeDocument/2006/relationships/printerSettings" Target="../printerSettings/printerSettings105.bin"/><Relationship Id="rId16" Type="http://schemas.openxmlformats.org/officeDocument/2006/relationships/printerSettings" Target="../printerSettings/printerSettings119.bin"/><Relationship Id="rId20" Type="http://schemas.openxmlformats.org/officeDocument/2006/relationships/printerSettings" Target="../printerSettings/printerSettings123.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11" Type="http://schemas.openxmlformats.org/officeDocument/2006/relationships/printerSettings" Target="../printerSettings/printerSettings114.bin"/><Relationship Id="rId24" Type="http://schemas.openxmlformats.org/officeDocument/2006/relationships/printerSettings" Target="../printerSettings/printerSettings127.bin"/><Relationship Id="rId5" Type="http://schemas.openxmlformats.org/officeDocument/2006/relationships/printerSettings" Target="../printerSettings/printerSettings108.bin"/><Relationship Id="rId15" Type="http://schemas.openxmlformats.org/officeDocument/2006/relationships/printerSettings" Target="../printerSettings/printerSettings118.bin"/><Relationship Id="rId23" Type="http://schemas.openxmlformats.org/officeDocument/2006/relationships/printerSettings" Target="../printerSettings/printerSettings126.bin"/><Relationship Id="rId28" Type="http://schemas.openxmlformats.org/officeDocument/2006/relationships/printerSettings" Target="../printerSettings/printerSettings131.bin"/><Relationship Id="rId10" Type="http://schemas.openxmlformats.org/officeDocument/2006/relationships/printerSettings" Target="../printerSettings/printerSettings113.bin"/><Relationship Id="rId19" Type="http://schemas.openxmlformats.org/officeDocument/2006/relationships/printerSettings" Target="../printerSettings/printerSettings122.bin"/><Relationship Id="rId4" Type="http://schemas.openxmlformats.org/officeDocument/2006/relationships/printerSettings" Target="../printerSettings/printerSettings107.bin"/><Relationship Id="rId9" Type="http://schemas.openxmlformats.org/officeDocument/2006/relationships/printerSettings" Target="../printerSettings/printerSettings112.bin"/><Relationship Id="rId14" Type="http://schemas.openxmlformats.org/officeDocument/2006/relationships/printerSettings" Target="../printerSettings/printerSettings117.bin"/><Relationship Id="rId22" Type="http://schemas.openxmlformats.org/officeDocument/2006/relationships/printerSettings" Target="../printerSettings/printerSettings125.bin"/><Relationship Id="rId27" Type="http://schemas.openxmlformats.org/officeDocument/2006/relationships/printerSettings" Target="../printerSettings/printerSettings130.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139.bin"/><Relationship Id="rId3" Type="http://schemas.openxmlformats.org/officeDocument/2006/relationships/printerSettings" Target="../printerSettings/printerSettings134.bin"/><Relationship Id="rId7" Type="http://schemas.openxmlformats.org/officeDocument/2006/relationships/printerSettings" Target="../printerSettings/printerSettings138.bin"/><Relationship Id="rId2" Type="http://schemas.openxmlformats.org/officeDocument/2006/relationships/printerSettings" Target="../printerSettings/printerSettings133.bin"/><Relationship Id="rId1" Type="http://schemas.openxmlformats.org/officeDocument/2006/relationships/printerSettings" Target="../printerSettings/printerSettings132.bin"/><Relationship Id="rId6" Type="http://schemas.openxmlformats.org/officeDocument/2006/relationships/printerSettings" Target="../printerSettings/printerSettings137.bin"/><Relationship Id="rId5" Type="http://schemas.openxmlformats.org/officeDocument/2006/relationships/printerSettings" Target="../printerSettings/printerSettings136.bin"/><Relationship Id="rId10" Type="http://schemas.openxmlformats.org/officeDocument/2006/relationships/printerSettings" Target="../printerSettings/printerSettings141.bin"/><Relationship Id="rId4" Type="http://schemas.openxmlformats.org/officeDocument/2006/relationships/printerSettings" Target="../printerSettings/printerSettings135.bin"/><Relationship Id="rId9" Type="http://schemas.openxmlformats.org/officeDocument/2006/relationships/printerSettings" Target="../printerSettings/printerSettings140.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49.bin"/><Relationship Id="rId3" Type="http://schemas.openxmlformats.org/officeDocument/2006/relationships/printerSettings" Target="../printerSettings/printerSettings144.bin"/><Relationship Id="rId7" Type="http://schemas.openxmlformats.org/officeDocument/2006/relationships/printerSettings" Target="../printerSettings/printerSettings148.bin"/><Relationship Id="rId2" Type="http://schemas.openxmlformats.org/officeDocument/2006/relationships/printerSettings" Target="../printerSettings/printerSettings143.bin"/><Relationship Id="rId1" Type="http://schemas.openxmlformats.org/officeDocument/2006/relationships/printerSettings" Target="../printerSettings/printerSettings142.bin"/><Relationship Id="rId6" Type="http://schemas.openxmlformats.org/officeDocument/2006/relationships/printerSettings" Target="../printerSettings/printerSettings147.bin"/><Relationship Id="rId5" Type="http://schemas.openxmlformats.org/officeDocument/2006/relationships/printerSettings" Target="../printerSettings/printerSettings146.bin"/><Relationship Id="rId10" Type="http://schemas.openxmlformats.org/officeDocument/2006/relationships/printerSettings" Target="../printerSettings/printerSettings151.bin"/><Relationship Id="rId4" Type="http://schemas.openxmlformats.org/officeDocument/2006/relationships/printerSettings" Target="../printerSettings/printerSettings145.bin"/><Relationship Id="rId9" Type="http://schemas.openxmlformats.org/officeDocument/2006/relationships/printerSettings" Target="../printerSettings/printerSettings150.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59.bin"/><Relationship Id="rId3" Type="http://schemas.openxmlformats.org/officeDocument/2006/relationships/printerSettings" Target="../printerSettings/printerSettings154.bin"/><Relationship Id="rId7" Type="http://schemas.openxmlformats.org/officeDocument/2006/relationships/printerSettings" Target="../printerSettings/printerSettings158.bin"/><Relationship Id="rId2" Type="http://schemas.openxmlformats.org/officeDocument/2006/relationships/printerSettings" Target="../printerSettings/printerSettings153.bin"/><Relationship Id="rId1" Type="http://schemas.openxmlformats.org/officeDocument/2006/relationships/printerSettings" Target="../printerSettings/printerSettings152.bin"/><Relationship Id="rId6" Type="http://schemas.openxmlformats.org/officeDocument/2006/relationships/printerSettings" Target="../printerSettings/printerSettings157.bin"/><Relationship Id="rId5" Type="http://schemas.openxmlformats.org/officeDocument/2006/relationships/printerSettings" Target="../printerSettings/printerSettings156.bin"/><Relationship Id="rId10" Type="http://schemas.openxmlformats.org/officeDocument/2006/relationships/printerSettings" Target="../printerSettings/printerSettings161.bin"/><Relationship Id="rId4" Type="http://schemas.openxmlformats.org/officeDocument/2006/relationships/printerSettings" Target="../printerSettings/printerSettings155.bin"/><Relationship Id="rId9" Type="http://schemas.openxmlformats.org/officeDocument/2006/relationships/printerSettings" Target="../printerSettings/printerSettings160.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69.bin"/><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10" Type="http://schemas.openxmlformats.org/officeDocument/2006/relationships/printerSettings" Target="../printerSettings/printerSettings171.bin"/><Relationship Id="rId4" Type="http://schemas.openxmlformats.org/officeDocument/2006/relationships/printerSettings" Target="../printerSettings/printerSettings165.bin"/><Relationship Id="rId9" Type="http://schemas.openxmlformats.org/officeDocument/2006/relationships/printerSettings" Target="../printerSettings/printerSettings17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180.bin"/><Relationship Id="rId3" Type="http://schemas.openxmlformats.org/officeDocument/2006/relationships/printerSettings" Target="../printerSettings/printerSettings175.bin"/><Relationship Id="rId7" Type="http://schemas.openxmlformats.org/officeDocument/2006/relationships/printerSettings" Target="../printerSettings/printerSettings179.bin"/><Relationship Id="rId2" Type="http://schemas.openxmlformats.org/officeDocument/2006/relationships/printerSettings" Target="../printerSettings/printerSettings174.bin"/><Relationship Id="rId1" Type="http://schemas.openxmlformats.org/officeDocument/2006/relationships/printerSettings" Target="../printerSettings/printerSettings173.bin"/><Relationship Id="rId6" Type="http://schemas.openxmlformats.org/officeDocument/2006/relationships/printerSettings" Target="../printerSettings/printerSettings178.bin"/><Relationship Id="rId5" Type="http://schemas.openxmlformats.org/officeDocument/2006/relationships/printerSettings" Target="../printerSettings/printerSettings177.bin"/><Relationship Id="rId10" Type="http://schemas.openxmlformats.org/officeDocument/2006/relationships/printerSettings" Target="../printerSettings/printerSettings182.bin"/><Relationship Id="rId4" Type="http://schemas.openxmlformats.org/officeDocument/2006/relationships/printerSettings" Target="../printerSettings/printerSettings176.bin"/><Relationship Id="rId9" Type="http://schemas.openxmlformats.org/officeDocument/2006/relationships/printerSettings" Target="../printerSettings/printerSettings181.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90.bin"/><Relationship Id="rId13" Type="http://schemas.openxmlformats.org/officeDocument/2006/relationships/printerSettings" Target="../printerSettings/printerSettings195.bin"/><Relationship Id="rId18" Type="http://schemas.openxmlformats.org/officeDocument/2006/relationships/printerSettings" Target="../printerSettings/printerSettings200.bin"/><Relationship Id="rId3" Type="http://schemas.openxmlformats.org/officeDocument/2006/relationships/printerSettings" Target="../printerSettings/printerSettings185.bin"/><Relationship Id="rId21" Type="http://schemas.openxmlformats.org/officeDocument/2006/relationships/printerSettings" Target="../printerSettings/printerSettings203.bin"/><Relationship Id="rId7" Type="http://schemas.openxmlformats.org/officeDocument/2006/relationships/printerSettings" Target="../printerSettings/printerSettings189.bin"/><Relationship Id="rId12" Type="http://schemas.openxmlformats.org/officeDocument/2006/relationships/printerSettings" Target="../printerSettings/printerSettings194.bin"/><Relationship Id="rId17" Type="http://schemas.openxmlformats.org/officeDocument/2006/relationships/printerSettings" Target="../printerSettings/printerSettings199.bin"/><Relationship Id="rId2" Type="http://schemas.openxmlformats.org/officeDocument/2006/relationships/printerSettings" Target="../printerSettings/printerSettings184.bin"/><Relationship Id="rId16" Type="http://schemas.openxmlformats.org/officeDocument/2006/relationships/printerSettings" Target="../printerSettings/printerSettings198.bin"/><Relationship Id="rId20" Type="http://schemas.openxmlformats.org/officeDocument/2006/relationships/printerSettings" Target="../printerSettings/printerSettings202.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93.bin"/><Relationship Id="rId24" Type="http://schemas.openxmlformats.org/officeDocument/2006/relationships/printerSettings" Target="../printerSettings/printerSettings206.bin"/><Relationship Id="rId5" Type="http://schemas.openxmlformats.org/officeDocument/2006/relationships/printerSettings" Target="../printerSettings/printerSettings187.bin"/><Relationship Id="rId15" Type="http://schemas.openxmlformats.org/officeDocument/2006/relationships/printerSettings" Target="../printerSettings/printerSettings197.bin"/><Relationship Id="rId23" Type="http://schemas.openxmlformats.org/officeDocument/2006/relationships/printerSettings" Target="../printerSettings/printerSettings205.bin"/><Relationship Id="rId10" Type="http://schemas.openxmlformats.org/officeDocument/2006/relationships/printerSettings" Target="../printerSettings/printerSettings192.bin"/><Relationship Id="rId19" Type="http://schemas.openxmlformats.org/officeDocument/2006/relationships/printerSettings" Target="../printerSettings/printerSettings201.bin"/><Relationship Id="rId4" Type="http://schemas.openxmlformats.org/officeDocument/2006/relationships/printerSettings" Target="../printerSettings/printerSettings186.bin"/><Relationship Id="rId9" Type="http://schemas.openxmlformats.org/officeDocument/2006/relationships/printerSettings" Target="../printerSettings/printerSettings191.bin"/><Relationship Id="rId14" Type="http://schemas.openxmlformats.org/officeDocument/2006/relationships/printerSettings" Target="../printerSettings/printerSettings196.bin"/><Relationship Id="rId22" Type="http://schemas.openxmlformats.org/officeDocument/2006/relationships/printerSettings" Target="../printerSettings/printerSettings204.bin"/></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26" Type="http://schemas.openxmlformats.org/officeDocument/2006/relationships/printerSettings" Target="../printerSettings/printerSettings232.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5" Type="http://schemas.openxmlformats.org/officeDocument/2006/relationships/printerSettings" Target="../printerSettings/printerSettings231.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24" Type="http://schemas.openxmlformats.org/officeDocument/2006/relationships/printerSettings" Target="../printerSettings/printerSettings230.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printerSettings" Target="../printerSettings/printerSettings229.bin"/><Relationship Id="rId28" Type="http://schemas.openxmlformats.org/officeDocument/2006/relationships/printerSettings" Target="../printerSettings/printerSettings234.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 Id="rId27" Type="http://schemas.openxmlformats.org/officeDocument/2006/relationships/printerSettings" Target="../printerSettings/printerSettings233.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printerSettings" Target="../printerSettings/printerSettings19.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242.bin"/><Relationship Id="rId13" Type="http://schemas.openxmlformats.org/officeDocument/2006/relationships/printerSettings" Target="../printerSettings/printerSettings247.bin"/><Relationship Id="rId18" Type="http://schemas.openxmlformats.org/officeDocument/2006/relationships/printerSettings" Target="../printerSettings/printerSettings252.bin"/><Relationship Id="rId26" Type="http://schemas.openxmlformats.org/officeDocument/2006/relationships/printerSettings" Target="../printerSettings/printerSettings260.bin"/><Relationship Id="rId3" Type="http://schemas.openxmlformats.org/officeDocument/2006/relationships/printerSettings" Target="../printerSettings/printerSettings237.bin"/><Relationship Id="rId21" Type="http://schemas.openxmlformats.org/officeDocument/2006/relationships/printerSettings" Target="../printerSettings/printerSettings255.bin"/><Relationship Id="rId7" Type="http://schemas.openxmlformats.org/officeDocument/2006/relationships/printerSettings" Target="../printerSettings/printerSettings241.bin"/><Relationship Id="rId12" Type="http://schemas.openxmlformats.org/officeDocument/2006/relationships/printerSettings" Target="../printerSettings/printerSettings246.bin"/><Relationship Id="rId17" Type="http://schemas.openxmlformats.org/officeDocument/2006/relationships/printerSettings" Target="../printerSettings/printerSettings251.bin"/><Relationship Id="rId25" Type="http://schemas.openxmlformats.org/officeDocument/2006/relationships/printerSettings" Target="../printerSettings/printerSettings259.bin"/><Relationship Id="rId2" Type="http://schemas.openxmlformats.org/officeDocument/2006/relationships/printerSettings" Target="../printerSettings/printerSettings236.bin"/><Relationship Id="rId16" Type="http://schemas.openxmlformats.org/officeDocument/2006/relationships/printerSettings" Target="../printerSettings/printerSettings250.bin"/><Relationship Id="rId20" Type="http://schemas.openxmlformats.org/officeDocument/2006/relationships/printerSettings" Target="../printerSettings/printerSettings254.bin"/><Relationship Id="rId1" Type="http://schemas.openxmlformats.org/officeDocument/2006/relationships/printerSettings" Target="../printerSettings/printerSettings235.bin"/><Relationship Id="rId6" Type="http://schemas.openxmlformats.org/officeDocument/2006/relationships/printerSettings" Target="../printerSettings/printerSettings240.bin"/><Relationship Id="rId11" Type="http://schemas.openxmlformats.org/officeDocument/2006/relationships/printerSettings" Target="../printerSettings/printerSettings245.bin"/><Relationship Id="rId24" Type="http://schemas.openxmlformats.org/officeDocument/2006/relationships/printerSettings" Target="../printerSettings/printerSettings258.bin"/><Relationship Id="rId5" Type="http://schemas.openxmlformats.org/officeDocument/2006/relationships/printerSettings" Target="../printerSettings/printerSettings239.bin"/><Relationship Id="rId15" Type="http://schemas.openxmlformats.org/officeDocument/2006/relationships/printerSettings" Target="../printerSettings/printerSettings249.bin"/><Relationship Id="rId23" Type="http://schemas.openxmlformats.org/officeDocument/2006/relationships/printerSettings" Target="../printerSettings/printerSettings257.bin"/><Relationship Id="rId28" Type="http://schemas.openxmlformats.org/officeDocument/2006/relationships/printerSettings" Target="../printerSettings/printerSettings262.bin"/><Relationship Id="rId10" Type="http://schemas.openxmlformats.org/officeDocument/2006/relationships/printerSettings" Target="../printerSettings/printerSettings244.bin"/><Relationship Id="rId19" Type="http://schemas.openxmlformats.org/officeDocument/2006/relationships/printerSettings" Target="../printerSettings/printerSettings253.bin"/><Relationship Id="rId4" Type="http://schemas.openxmlformats.org/officeDocument/2006/relationships/printerSettings" Target="../printerSettings/printerSettings238.bin"/><Relationship Id="rId9" Type="http://schemas.openxmlformats.org/officeDocument/2006/relationships/printerSettings" Target="../printerSettings/printerSettings243.bin"/><Relationship Id="rId14" Type="http://schemas.openxmlformats.org/officeDocument/2006/relationships/printerSettings" Target="../printerSettings/printerSettings248.bin"/><Relationship Id="rId22" Type="http://schemas.openxmlformats.org/officeDocument/2006/relationships/printerSettings" Target="../printerSettings/printerSettings256.bin"/><Relationship Id="rId27" Type="http://schemas.openxmlformats.org/officeDocument/2006/relationships/printerSettings" Target="../printerSettings/printerSettings261.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270.bin"/><Relationship Id="rId13" Type="http://schemas.openxmlformats.org/officeDocument/2006/relationships/printerSettings" Target="../printerSettings/printerSettings275.bin"/><Relationship Id="rId18" Type="http://schemas.openxmlformats.org/officeDocument/2006/relationships/printerSettings" Target="../printerSettings/printerSettings280.bin"/><Relationship Id="rId26" Type="http://schemas.openxmlformats.org/officeDocument/2006/relationships/printerSettings" Target="../printerSettings/printerSettings288.bin"/><Relationship Id="rId3" Type="http://schemas.openxmlformats.org/officeDocument/2006/relationships/printerSettings" Target="../printerSettings/printerSettings265.bin"/><Relationship Id="rId21" Type="http://schemas.openxmlformats.org/officeDocument/2006/relationships/printerSettings" Target="../printerSettings/printerSettings283.bin"/><Relationship Id="rId7" Type="http://schemas.openxmlformats.org/officeDocument/2006/relationships/printerSettings" Target="../printerSettings/printerSettings269.bin"/><Relationship Id="rId12" Type="http://schemas.openxmlformats.org/officeDocument/2006/relationships/printerSettings" Target="../printerSettings/printerSettings274.bin"/><Relationship Id="rId17" Type="http://schemas.openxmlformats.org/officeDocument/2006/relationships/printerSettings" Target="../printerSettings/printerSettings279.bin"/><Relationship Id="rId25" Type="http://schemas.openxmlformats.org/officeDocument/2006/relationships/printerSettings" Target="../printerSettings/printerSettings287.bin"/><Relationship Id="rId2" Type="http://schemas.openxmlformats.org/officeDocument/2006/relationships/printerSettings" Target="../printerSettings/printerSettings264.bin"/><Relationship Id="rId16" Type="http://schemas.openxmlformats.org/officeDocument/2006/relationships/printerSettings" Target="../printerSettings/printerSettings278.bin"/><Relationship Id="rId20" Type="http://schemas.openxmlformats.org/officeDocument/2006/relationships/printerSettings" Target="../printerSettings/printerSettings282.bin"/><Relationship Id="rId1" Type="http://schemas.openxmlformats.org/officeDocument/2006/relationships/printerSettings" Target="../printerSettings/printerSettings263.bin"/><Relationship Id="rId6" Type="http://schemas.openxmlformats.org/officeDocument/2006/relationships/printerSettings" Target="../printerSettings/printerSettings268.bin"/><Relationship Id="rId11" Type="http://schemas.openxmlformats.org/officeDocument/2006/relationships/printerSettings" Target="../printerSettings/printerSettings273.bin"/><Relationship Id="rId24" Type="http://schemas.openxmlformats.org/officeDocument/2006/relationships/printerSettings" Target="../printerSettings/printerSettings286.bin"/><Relationship Id="rId5" Type="http://schemas.openxmlformats.org/officeDocument/2006/relationships/printerSettings" Target="../printerSettings/printerSettings267.bin"/><Relationship Id="rId15" Type="http://schemas.openxmlformats.org/officeDocument/2006/relationships/printerSettings" Target="../printerSettings/printerSettings277.bin"/><Relationship Id="rId23" Type="http://schemas.openxmlformats.org/officeDocument/2006/relationships/printerSettings" Target="../printerSettings/printerSettings285.bin"/><Relationship Id="rId28" Type="http://schemas.openxmlformats.org/officeDocument/2006/relationships/printerSettings" Target="../printerSettings/printerSettings290.bin"/><Relationship Id="rId10" Type="http://schemas.openxmlformats.org/officeDocument/2006/relationships/printerSettings" Target="../printerSettings/printerSettings272.bin"/><Relationship Id="rId19" Type="http://schemas.openxmlformats.org/officeDocument/2006/relationships/printerSettings" Target="../printerSettings/printerSettings281.bin"/><Relationship Id="rId4" Type="http://schemas.openxmlformats.org/officeDocument/2006/relationships/printerSettings" Target="../printerSettings/printerSettings266.bin"/><Relationship Id="rId9" Type="http://schemas.openxmlformats.org/officeDocument/2006/relationships/printerSettings" Target="../printerSettings/printerSettings271.bin"/><Relationship Id="rId14" Type="http://schemas.openxmlformats.org/officeDocument/2006/relationships/printerSettings" Target="../printerSettings/printerSettings276.bin"/><Relationship Id="rId22" Type="http://schemas.openxmlformats.org/officeDocument/2006/relationships/printerSettings" Target="../printerSettings/printerSettings284.bin"/><Relationship Id="rId27" Type="http://schemas.openxmlformats.org/officeDocument/2006/relationships/printerSettings" Target="../printerSettings/printerSettings289.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298.bin"/><Relationship Id="rId13" Type="http://schemas.openxmlformats.org/officeDocument/2006/relationships/printerSettings" Target="../printerSettings/printerSettings303.bin"/><Relationship Id="rId18" Type="http://schemas.openxmlformats.org/officeDocument/2006/relationships/printerSettings" Target="../printerSettings/printerSettings308.bin"/><Relationship Id="rId3" Type="http://schemas.openxmlformats.org/officeDocument/2006/relationships/printerSettings" Target="../printerSettings/printerSettings293.bin"/><Relationship Id="rId21" Type="http://schemas.openxmlformats.org/officeDocument/2006/relationships/printerSettings" Target="../printerSettings/printerSettings311.bin"/><Relationship Id="rId7" Type="http://schemas.openxmlformats.org/officeDocument/2006/relationships/printerSettings" Target="../printerSettings/printerSettings297.bin"/><Relationship Id="rId12" Type="http://schemas.openxmlformats.org/officeDocument/2006/relationships/printerSettings" Target="../printerSettings/printerSettings302.bin"/><Relationship Id="rId17" Type="http://schemas.openxmlformats.org/officeDocument/2006/relationships/printerSettings" Target="../printerSettings/printerSettings307.bin"/><Relationship Id="rId2" Type="http://schemas.openxmlformats.org/officeDocument/2006/relationships/printerSettings" Target="../printerSettings/printerSettings292.bin"/><Relationship Id="rId16" Type="http://schemas.openxmlformats.org/officeDocument/2006/relationships/printerSettings" Target="../printerSettings/printerSettings306.bin"/><Relationship Id="rId20" Type="http://schemas.openxmlformats.org/officeDocument/2006/relationships/printerSettings" Target="../printerSettings/printerSettings310.bin"/><Relationship Id="rId1" Type="http://schemas.openxmlformats.org/officeDocument/2006/relationships/printerSettings" Target="../printerSettings/printerSettings291.bin"/><Relationship Id="rId6" Type="http://schemas.openxmlformats.org/officeDocument/2006/relationships/printerSettings" Target="../printerSettings/printerSettings296.bin"/><Relationship Id="rId11" Type="http://schemas.openxmlformats.org/officeDocument/2006/relationships/printerSettings" Target="../printerSettings/printerSettings301.bin"/><Relationship Id="rId24" Type="http://schemas.openxmlformats.org/officeDocument/2006/relationships/printerSettings" Target="../printerSettings/printerSettings314.bin"/><Relationship Id="rId5" Type="http://schemas.openxmlformats.org/officeDocument/2006/relationships/printerSettings" Target="../printerSettings/printerSettings295.bin"/><Relationship Id="rId15" Type="http://schemas.openxmlformats.org/officeDocument/2006/relationships/printerSettings" Target="../printerSettings/printerSettings305.bin"/><Relationship Id="rId23" Type="http://schemas.openxmlformats.org/officeDocument/2006/relationships/printerSettings" Target="../printerSettings/printerSettings313.bin"/><Relationship Id="rId10" Type="http://schemas.openxmlformats.org/officeDocument/2006/relationships/printerSettings" Target="../printerSettings/printerSettings300.bin"/><Relationship Id="rId19" Type="http://schemas.openxmlformats.org/officeDocument/2006/relationships/printerSettings" Target="../printerSettings/printerSettings309.bin"/><Relationship Id="rId4" Type="http://schemas.openxmlformats.org/officeDocument/2006/relationships/printerSettings" Target="../printerSettings/printerSettings294.bin"/><Relationship Id="rId9" Type="http://schemas.openxmlformats.org/officeDocument/2006/relationships/printerSettings" Target="../printerSettings/printerSettings299.bin"/><Relationship Id="rId14" Type="http://schemas.openxmlformats.org/officeDocument/2006/relationships/printerSettings" Target="../printerSettings/printerSettings304.bin"/><Relationship Id="rId22" Type="http://schemas.openxmlformats.org/officeDocument/2006/relationships/printerSettings" Target="../printerSettings/printerSettings312.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22.bin"/><Relationship Id="rId13" Type="http://schemas.openxmlformats.org/officeDocument/2006/relationships/printerSettings" Target="../printerSettings/printerSettings327.bin"/><Relationship Id="rId18" Type="http://schemas.openxmlformats.org/officeDocument/2006/relationships/printerSettings" Target="../printerSettings/printerSettings332.bin"/><Relationship Id="rId26" Type="http://schemas.openxmlformats.org/officeDocument/2006/relationships/printerSettings" Target="../printerSettings/printerSettings340.bin"/><Relationship Id="rId3" Type="http://schemas.openxmlformats.org/officeDocument/2006/relationships/printerSettings" Target="../printerSettings/printerSettings317.bin"/><Relationship Id="rId21" Type="http://schemas.openxmlformats.org/officeDocument/2006/relationships/printerSettings" Target="../printerSettings/printerSettings335.bin"/><Relationship Id="rId7" Type="http://schemas.openxmlformats.org/officeDocument/2006/relationships/printerSettings" Target="../printerSettings/printerSettings321.bin"/><Relationship Id="rId12" Type="http://schemas.openxmlformats.org/officeDocument/2006/relationships/printerSettings" Target="../printerSettings/printerSettings326.bin"/><Relationship Id="rId17" Type="http://schemas.openxmlformats.org/officeDocument/2006/relationships/printerSettings" Target="../printerSettings/printerSettings331.bin"/><Relationship Id="rId25" Type="http://schemas.openxmlformats.org/officeDocument/2006/relationships/printerSettings" Target="../printerSettings/printerSettings339.bin"/><Relationship Id="rId2" Type="http://schemas.openxmlformats.org/officeDocument/2006/relationships/printerSettings" Target="../printerSettings/printerSettings316.bin"/><Relationship Id="rId16" Type="http://schemas.openxmlformats.org/officeDocument/2006/relationships/printerSettings" Target="../printerSettings/printerSettings330.bin"/><Relationship Id="rId20" Type="http://schemas.openxmlformats.org/officeDocument/2006/relationships/printerSettings" Target="../printerSettings/printerSettings334.bin"/><Relationship Id="rId1" Type="http://schemas.openxmlformats.org/officeDocument/2006/relationships/printerSettings" Target="../printerSettings/printerSettings315.bin"/><Relationship Id="rId6" Type="http://schemas.openxmlformats.org/officeDocument/2006/relationships/printerSettings" Target="../printerSettings/printerSettings320.bin"/><Relationship Id="rId11" Type="http://schemas.openxmlformats.org/officeDocument/2006/relationships/printerSettings" Target="../printerSettings/printerSettings325.bin"/><Relationship Id="rId24" Type="http://schemas.openxmlformats.org/officeDocument/2006/relationships/printerSettings" Target="../printerSettings/printerSettings338.bin"/><Relationship Id="rId5" Type="http://schemas.openxmlformats.org/officeDocument/2006/relationships/printerSettings" Target="../printerSettings/printerSettings319.bin"/><Relationship Id="rId15" Type="http://schemas.openxmlformats.org/officeDocument/2006/relationships/printerSettings" Target="../printerSettings/printerSettings329.bin"/><Relationship Id="rId23" Type="http://schemas.openxmlformats.org/officeDocument/2006/relationships/printerSettings" Target="../printerSettings/printerSettings337.bin"/><Relationship Id="rId28" Type="http://schemas.openxmlformats.org/officeDocument/2006/relationships/printerSettings" Target="../printerSettings/printerSettings342.bin"/><Relationship Id="rId10" Type="http://schemas.openxmlformats.org/officeDocument/2006/relationships/printerSettings" Target="../printerSettings/printerSettings324.bin"/><Relationship Id="rId19" Type="http://schemas.openxmlformats.org/officeDocument/2006/relationships/printerSettings" Target="../printerSettings/printerSettings333.bin"/><Relationship Id="rId4" Type="http://schemas.openxmlformats.org/officeDocument/2006/relationships/printerSettings" Target="../printerSettings/printerSettings318.bin"/><Relationship Id="rId9" Type="http://schemas.openxmlformats.org/officeDocument/2006/relationships/printerSettings" Target="../printerSettings/printerSettings323.bin"/><Relationship Id="rId14" Type="http://schemas.openxmlformats.org/officeDocument/2006/relationships/printerSettings" Target="../printerSettings/printerSettings328.bin"/><Relationship Id="rId22" Type="http://schemas.openxmlformats.org/officeDocument/2006/relationships/printerSettings" Target="../printerSettings/printerSettings336.bin"/><Relationship Id="rId27" Type="http://schemas.openxmlformats.org/officeDocument/2006/relationships/printerSettings" Target="../printerSettings/printerSettings341.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350.bin"/><Relationship Id="rId3" Type="http://schemas.openxmlformats.org/officeDocument/2006/relationships/printerSettings" Target="../printerSettings/printerSettings345.bin"/><Relationship Id="rId7" Type="http://schemas.openxmlformats.org/officeDocument/2006/relationships/printerSettings" Target="../printerSettings/printerSettings349.bin"/><Relationship Id="rId2" Type="http://schemas.openxmlformats.org/officeDocument/2006/relationships/printerSettings" Target="../printerSettings/printerSettings344.bin"/><Relationship Id="rId1" Type="http://schemas.openxmlformats.org/officeDocument/2006/relationships/printerSettings" Target="../printerSettings/printerSettings343.bin"/><Relationship Id="rId6" Type="http://schemas.openxmlformats.org/officeDocument/2006/relationships/printerSettings" Target="../printerSettings/printerSettings348.bin"/><Relationship Id="rId5" Type="http://schemas.openxmlformats.org/officeDocument/2006/relationships/printerSettings" Target="../printerSettings/printerSettings347.bin"/><Relationship Id="rId10" Type="http://schemas.openxmlformats.org/officeDocument/2006/relationships/printerSettings" Target="../printerSettings/printerSettings352.bin"/><Relationship Id="rId4" Type="http://schemas.openxmlformats.org/officeDocument/2006/relationships/printerSettings" Target="../printerSettings/printerSettings346.bin"/><Relationship Id="rId9" Type="http://schemas.openxmlformats.org/officeDocument/2006/relationships/printerSettings" Target="../printerSettings/printerSettings351.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26" Type="http://schemas.openxmlformats.org/officeDocument/2006/relationships/printerSettings" Target="../printerSettings/printerSettings378.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28" Type="http://schemas.openxmlformats.org/officeDocument/2006/relationships/printerSettings" Target="../printerSettings/printerSettings380.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 Id="rId27" Type="http://schemas.openxmlformats.org/officeDocument/2006/relationships/printerSettings" Target="../printerSettings/printerSettings379.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388.bin"/><Relationship Id="rId3" Type="http://schemas.openxmlformats.org/officeDocument/2006/relationships/printerSettings" Target="../printerSettings/printerSettings383.bin"/><Relationship Id="rId7" Type="http://schemas.openxmlformats.org/officeDocument/2006/relationships/printerSettings" Target="../printerSettings/printerSettings387.bin"/><Relationship Id="rId2" Type="http://schemas.openxmlformats.org/officeDocument/2006/relationships/printerSettings" Target="../printerSettings/printerSettings382.bin"/><Relationship Id="rId1" Type="http://schemas.openxmlformats.org/officeDocument/2006/relationships/printerSettings" Target="../printerSettings/printerSettings381.bin"/><Relationship Id="rId6" Type="http://schemas.openxmlformats.org/officeDocument/2006/relationships/printerSettings" Target="../printerSettings/printerSettings386.bin"/><Relationship Id="rId5" Type="http://schemas.openxmlformats.org/officeDocument/2006/relationships/printerSettings" Target="../printerSettings/printerSettings385.bin"/><Relationship Id="rId10" Type="http://schemas.openxmlformats.org/officeDocument/2006/relationships/printerSettings" Target="../printerSettings/printerSettings390.bin"/><Relationship Id="rId4" Type="http://schemas.openxmlformats.org/officeDocument/2006/relationships/printerSettings" Target="../printerSettings/printerSettings384.bin"/><Relationship Id="rId9" Type="http://schemas.openxmlformats.org/officeDocument/2006/relationships/printerSettings" Target="../printerSettings/printerSettings389.bin"/></Relationships>
</file>

<file path=xl/worksheets/_rels/sheet27.xml.rels><?xml version="1.0" encoding="UTF-8" standalone="yes"?>
<Relationships xmlns="http://schemas.openxmlformats.org/package/2006/relationships"><Relationship Id="rId8" Type="http://schemas.openxmlformats.org/officeDocument/2006/relationships/printerSettings" Target="../printerSettings/printerSettings398.bin"/><Relationship Id="rId13" Type="http://schemas.openxmlformats.org/officeDocument/2006/relationships/printerSettings" Target="../printerSettings/printerSettings403.bin"/><Relationship Id="rId18" Type="http://schemas.openxmlformats.org/officeDocument/2006/relationships/printerSettings" Target="../printerSettings/printerSettings408.bin"/><Relationship Id="rId3" Type="http://schemas.openxmlformats.org/officeDocument/2006/relationships/printerSettings" Target="../printerSettings/printerSettings393.bin"/><Relationship Id="rId21" Type="http://schemas.openxmlformats.org/officeDocument/2006/relationships/printerSettings" Target="../printerSettings/printerSettings411.bin"/><Relationship Id="rId7" Type="http://schemas.openxmlformats.org/officeDocument/2006/relationships/printerSettings" Target="../printerSettings/printerSettings397.bin"/><Relationship Id="rId12" Type="http://schemas.openxmlformats.org/officeDocument/2006/relationships/printerSettings" Target="../printerSettings/printerSettings402.bin"/><Relationship Id="rId17" Type="http://schemas.openxmlformats.org/officeDocument/2006/relationships/printerSettings" Target="../printerSettings/printerSettings407.bin"/><Relationship Id="rId2" Type="http://schemas.openxmlformats.org/officeDocument/2006/relationships/printerSettings" Target="../printerSettings/printerSettings392.bin"/><Relationship Id="rId16" Type="http://schemas.openxmlformats.org/officeDocument/2006/relationships/printerSettings" Target="../printerSettings/printerSettings406.bin"/><Relationship Id="rId20" Type="http://schemas.openxmlformats.org/officeDocument/2006/relationships/printerSettings" Target="../printerSettings/printerSettings410.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11" Type="http://schemas.openxmlformats.org/officeDocument/2006/relationships/printerSettings" Target="../printerSettings/printerSettings401.bin"/><Relationship Id="rId24" Type="http://schemas.openxmlformats.org/officeDocument/2006/relationships/printerSettings" Target="../printerSettings/printerSettings414.bin"/><Relationship Id="rId5" Type="http://schemas.openxmlformats.org/officeDocument/2006/relationships/printerSettings" Target="../printerSettings/printerSettings395.bin"/><Relationship Id="rId15" Type="http://schemas.openxmlformats.org/officeDocument/2006/relationships/printerSettings" Target="../printerSettings/printerSettings405.bin"/><Relationship Id="rId23" Type="http://schemas.openxmlformats.org/officeDocument/2006/relationships/printerSettings" Target="../printerSettings/printerSettings413.bin"/><Relationship Id="rId10" Type="http://schemas.openxmlformats.org/officeDocument/2006/relationships/printerSettings" Target="../printerSettings/printerSettings400.bin"/><Relationship Id="rId19" Type="http://schemas.openxmlformats.org/officeDocument/2006/relationships/printerSettings" Target="../printerSettings/printerSettings409.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 Id="rId14" Type="http://schemas.openxmlformats.org/officeDocument/2006/relationships/printerSettings" Target="../printerSettings/printerSettings404.bin"/><Relationship Id="rId22" Type="http://schemas.openxmlformats.org/officeDocument/2006/relationships/printerSettings" Target="../printerSettings/printerSettings41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22.bin"/><Relationship Id="rId3" Type="http://schemas.openxmlformats.org/officeDocument/2006/relationships/printerSettings" Target="../printerSettings/printerSettings417.bin"/><Relationship Id="rId7" Type="http://schemas.openxmlformats.org/officeDocument/2006/relationships/printerSettings" Target="../printerSettings/printerSettings421.bin"/><Relationship Id="rId2" Type="http://schemas.openxmlformats.org/officeDocument/2006/relationships/printerSettings" Target="../printerSettings/printerSettings416.bin"/><Relationship Id="rId1" Type="http://schemas.openxmlformats.org/officeDocument/2006/relationships/printerSettings" Target="../printerSettings/printerSettings415.bin"/><Relationship Id="rId6" Type="http://schemas.openxmlformats.org/officeDocument/2006/relationships/printerSettings" Target="../printerSettings/printerSettings420.bin"/><Relationship Id="rId5" Type="http://schemas.openxmlformats.org/officeDocument/2006/relationships/printerSettings" Target="../printerSettings/printerSettings419.bin"/><Relationship Id="rId10" Type="http://schemas.openxmlformats.org/officeDocument/2006/relationships/printerSettings" Target="../printerSettings/printerSettings424.bin"/><Relationship Id="rId4" Type="http://schemas.openxmlformats.org/officeDocument/2006/relationships/printerSettings" Target="../printerSettings/printerSettings418.bin"/><Relationship Id="rId9" Type="http://schemas.openxmlformats.org/officeDocument/2006/relationships/printerSettings" Target="../printerSettings/printerSettings423.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32.bin"/><Relationship Id="rId13" Type="http://schemas.openxmlformats.org/officeDocument/2006/relationships/printerSettings" Target="../printerSettings/printerSettings437.bin"/><Relationship Id="rId18" Type="http://schemas.openxmlformats.org/officeDocument/2006/relationships/printerSettings" Target="../printerSettings/printerSettings442.bin"/><Relationship Id="rId26" Type="http://schemas.openxmlformats.org/officeDocument/2006/relationships/printerSettings" Target="../printerSettings/printerSettings450.bin"/><Relationship Id="rId3" Type="http://schemas.openxmlformats.org/officeDocument/2006/relationships/printerSettings" Target="../printerSettings/printerSettings427.bin"/><Relationship Id="rId21" Type="http://schemas.openxmlformats.org/officeDocument/2006/relationships/printerSettings" Target="../printerSettings/printerSettings445.bin"/><Relationship Id="rId7" Type="http://schemas.openxmlformats.org/officeDocument/2006/relationships/printerSettings" Target="../printerSettings/printerSettings431.bin"/><Relationship Id="rId12" Type="http://schemas.openxmlformats.org/officeDocument/2006/relationships/printerSettings" Target="../printerSettings/printerSettings436.bin"/><Relationship Id="rId17" Type="http://schemas.openxmlformats.org/officeDocument/2006/relationships/printerSettings" Target="../printerSettings/printerSettings441.bin"/><Relationship Id="rId25" Type="http://schemas.openxmlformats.org/officeDocument/2006/relationships/printerSettings" Target="../printerSettings/printerSettings449.bin"/><Relationship Id="rId2" Type="http://schemas.openxmlformats.org/officeDocument/2006/relationships/printerSettings" Target="../printerSettings/printerSettings426.bin"/><Relationship Id="rId16" Type="http://schemas.openxmlformats.org/officeDocument/2006/relationships/printerSettings" Target="../printerSettings/printerSettings440.bin"/><Relationship Id="rId20" Type="http://schemas.openxmlformats.org/officeDocument/2006/relationships/printerSettings" Target="../printerSettings/printerSettings444.bin"/><Relationship Id="rId1" Type="http://schemas.openxmlformats.org/officeDocument/2006/relationships/printerSettings" Target="../printerSettings/printerSettings425.bin"/><Relationship Id="rId6" Type="http://schemas.openxmlformats.org/officeDocument/2006/relationships/printerSettings" Target="../printerSettings/printerSettings430.bin"/><Relationship Id="rId11" Type="http://schemas.openxmlformats.org/officeDocument/2006/relationships/printerSettings" Target="../printerSettings/printerSettings435.bin"/><Relationship Id="rId24" Type="http://schemas.openxmlformats.org/officeDocument/2006/relationships/printerSettings" Target="../printerSettings/printerSettings448.bin"/><Relationship Id="rId5" Type="http://schemas.openxmlformats.org/officeDocument/2006/relationships/printerSettings" Target="../printerSettings/printerSettings429.bin"/><Relationship Id="rId15" Type="http://schemas.openxmlformats.org/officeDocument/2006/relationships/printerSettings" Target="../printerSettings/printerSettings439.bin"/><Relationship Id="rId23" Type="http://schemas.openxmlformats.org/officeDocument/2006/relationships/printerSettings" Target="../printerSettings/printerSettings447.bin"/><Relationship Id="rId28" Type="http://schemas.openxmlformats.org/officeDocument/2006/relationships/printerSettings" Target="../printerSettings/printerSettings452.bin"/><Relationship Id="rId10" Type="http://schemas.openxmlformats.org/officeDocument/2006/relationships/printerSettings" Target="../printerSettings/printerSettings434.bin"/><Relationship Id="rId19" Type="http://schemas.openxmlformats.org/officeDocument/2006/relationships/printerSettings" Target="../printerSettings/printerSettings443.bin"/><Relationship Id="rId4" Type="http://schemas.openxmlformats.org/officeDocument/2006/relationships/printerSettings" Target="../printerSettings/printerSettings428.bin"/><Relationship Id="rId9" Type="http://schemas.openxmlformats.org/officeDocument/2006/relationships/printerSettings" Target="../printerSettings/printerSettings433.bin"/><Relationship Id="rId14" Type="http://schemas.openxmlformats.org/officeDocument/2006/relationships/printerSettings" Target="../printerSettings/printerSettings438.bin"/><Relationship Id="rId22" Type="http://schemas.openxmlformats.org/officeDocument/2006/relationships/printerSettings" Target="../printerSettings/printerSettings446.bin"/><Relationship Id="rId27" Type="http://schemas.openxmlformats.org/officeDocument/2006/relationships/printerSettings" Target="../printerSettings/printerSettings451.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7.bin"/><Relationship Id="rId13" Type="http://schemas.openxmlformats.org/officeDocument/2006/relationships/printerSettings" Target="../printerSettings/printerSettings32.bin"/><Relationship Id="rId3" Type="http://schemas.openxmlformats.org/officeDocument/2006/relationships/printerSettings" Target="../printerSettings/printerSettings22.bin"/><Relationship Id="rId7" Type="http://schemas.openxmlformats.org/officeDocument/2006/relationships/printerSettings" Target="../printerSettings/printerSettings26.bin"/><Relationship Id="rId12" Type="http://schemas.openxmlformats.org/officeDocument/2006/relationships/printerSettings" Target="../printerSettings/printerSettings31.bin"/><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 Id="rId6" Type="http://schemas.openxmlformats.org/officeDocument/2006/relationships/printerSettings" Target="../printerSettings/printerSettings25.bin"/><Relationship Id="rId11" Type="http://schemas.openxmlformats.org/officeDocument/2006/relationships/printerSettings" Target="../printerSettings/printerSettings30.bin"/><Relationship Id="rId5" Type="http://schemas.openxmlformats.org/officeDocument/2006/relationships/printerSettings" Target="../printerSettings/printerSettings24.bin"/><Relationship Id="rId15" Type="http://schemas.openxmlformats.org/officeDocument/2006/relationships/printerSettings" Target="../printerSettings/printerSettings34.bin"/><Relationship Id="rId10" Type="http://schemas.openxmlformats.org/officeDocument/2006/relationships/printerSettings" Target="../printerSettings/printerSettings29.bin"/><Relationship Id="rId4" Type="http://schemas.openxmlformats.org/officeDocument/2006/relationships/printerSettings" Target="../printerSettings/printerSettings23.bin"/><Relationship Id="rId9" Type="http://schemas.openxmlformats.org/officeDocument/2006/relationships/printerSettings" Target="../printerSettings/printerSettings28.bin"/><Relationship Id="rId14" Type="http://schemas.openxmlformats.org/officeDocument/2006/relationships/printerSettings" Target="../printerSettings/printerSettings33.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60.bin"/><Relationship Id="rId3" Type="http://schemas.openxmlformats.org/officeDocument/2006/relationships/printerSettings" Target="../printerSettings/printerSettings455.bin"/><Relationship Id="rId7" Type="http://schemas.openxmlformats.org/officeDocument/2006/relationships/printerSettings" Target="../printerSettings/printerSettings459.bin"/><Relationship Id="rId2" Type="http://schemas.openxmlformats.org/officeDocument/2006/relationships/printerSettings" Target="../printerSettings/printerSettings454.bin"/><Relationship Id="rId1" Type="http://schemas.openxmlformats.org/officeDocument/2006/relationships/printerSettings" Target="../printerSettings/printerSettings453.bin"/><Relationship Id="rId6" Type="http://schemas.openxmlformats.org/officeDocument/2006/relationships/printerSettings" Target="../printerSettings/printerSettings458.bin"/><Relationship Id="rId5" Type="http://schemas.openxmlformats.org/officeDocument/2006/relationships/printerSettings" Target="../printerSettings/printerSettings457.bin"/><Relationship Id="rId10" Type="http://schemas.openxmlformats.org/officeDocument/2006/relationships/printerSettings" Target="../printerSettings/printerSettings462.bin"/><Relationship Id="rId4" Type="http://schemas.openxmlformats.org/officeDocument/2006/relationships/printerSettings" Target="../printerSettings/printerSettings456.bin"/><Relationship Id="rId9" Type="http://schemas.openxmlformats.org/officeDocument/2006/relationships/printerSettings" Target="../printerSettings/printerSettings461.bin"/></Relationships>
</file>

<file path=xl/worksheets/_rels/sheet31.xml.rels><?xml version="1.0" encoding="UTF-8" standalone="yes"?>
<Relationships xmlns="http://schemas.openxmlformats.org/package/2006/relationships"><Relationship Id="rId8" Type="http://schemas.openxmlformats.org/officeDocument/2006/relationships/printerSettings" Target="../printerSettings/printerSettings470.bin"/><Relationship Id="rId13" Type="http://schemas.openxmlformats.org/officeDocument/2006/relationships/printerSettings" Target="../printerSettings/printerSettings475.bin"/><Relationship Id="rId18" Type="http://schemas.openxmlformats.org/officeDocument/2006/relationships/printerSettings" Target="../printerSettings/printerSettings480.bin"/><Relationship Id="rId3" Type="http://schemas.openxmlformats.org/officeDocument/2006/relationships/printerSettings" Target="../printerSettings/printerSettings465.bin"/><Relationship Id="rId21" Type="http://schemas.openxmlformats.org/officeDocument/2006/relationships/printerSettings" Target="../printerSettings/printerSettings483.bin"/><Relationship Id="rId7" Type="http://schemas.openxmlformats.org/officeDocument/2006/relationships/printerSettings" Target="../printerSettings/printerSettings469.bin"/><Relationship Id="rId12" Type="http://schemas.openxmlformats.org/officeDocument/2006/relationships/printerSettings" Target="../printerSettings/printerSettings474.bin"/><Relationship Id="rId17" Type="http://schemas.openxmlformats.org/officeDocument/2006/relationships/printerSettings" Target="../printerSettings/printerSettings479.bin"/><Relationship Id="rId2" Type="http://schemas.openxmlformats.org/officeDocument/2006/relationships/printerSettings" Target="../printerSettings/printerSettings464.bin"/><Relationship Id="rId16" Type="http://schemas.openxmlformats.org/officeDocument/2006/relationships/printerSettings" Target="../printerSettings/printerSettings478.bin"/><Relationship Id="rId20" Type="http://schemas.openxmlformats.org/officeDocument/2006/relationships/printerSettings" Target="../printerSettings/printerSettings482.bin"/><Relationship Id="rId1" Type="http://schemas.openxmlformats.org/officeDocument/2006/relationships/printerSettings" Target="../printerSettings/printerSettings463.bin"/><Relationship Id="rId6" Type="http://schemas.openxmlformats.org/officeDocument/2006/relationships/printerSettings" Target="../printerSettings/printerSettings468.bin"/><Relationship Id="rId11" Type="http://schemas.openxmlformats.org/officeDocument/2006/relationships/printerSettings" Target="../printerSettings/printerSettings473.bin"/><Relationship Id="rId24" Type="http://schemas.openxmlformats.org/officeDocument/2006/relationships/printerSettings" Target="../printerSettings/printerSettings486.bin"/><Relationship Id="rId5" Type="http://schemas.openxmlformats.org/officeDocument/2006/relationships/printerSettings" Target="../printerSettings/printerSettings467.bin"/><Relationship Id="rId15" Type="http://schemas.openxmlformats.org/officeDocument/2006/relationships/printerSettings" Target="../printerSettings/printerSettings477.bin"/><Relationship Id="rId23" Type="http://schemas.openxmlformats.org/officeDocument/2006/relationships/printerSettings" Target="../printerSettings/printerSettings485.bin"/><Relationship Id="rId10" Type="http://schemas.openxmlformats.org/officeDocument/2006/relationships/printerSettings" Target="../printerSettings/printerSettings472.bin"/><Relationship Id="rId19" Type="http://schemas.openxmlformats.org/officeDocument/2006/relationships/printerSettings" Target="../printerSettings/printerSettings481.bin"/><Relationship Id="rId4" Type="http://schemas.openxmlformats.org/officeDocument/2006/relationships/printerSettings" Target="../printerSettings/printerSettings466.bin"/><Relationship Id="rId9" Type="http://schemas.openxmlformats.org/officeDocument/2006/relationships/printerSettings" Target="../printerSettings/printerSettings471.bin"/><Relationship Id="rId14" Type="http://schemas.openxmlformats.org/officeDocument/2006/relationships/printerSettings" Target="../printerSettings/printerSettings476.bin"/><Relationship Id="rId22" Type="http://schemas.openxmlformats.org/officeDocument/2006/relationships/printerSettings" Target="../printerSettings/printerSettings484.bin"/></Relationships>
</file>

<file path=xl/worksheets/_rels/sheet32.xml.rels><?xml version="1.0" encoding="UTF-8" standalone="yes"?>
<Relationships xmlns="http://schemas.openxmlformats.org/package/2006/relationships"><Relationship Id="rId8" Type="http://schemas.openxmlformats.org/officeDocument/2006/relationships/printerSettings" Target="../printerSettings/printerSettings494.bin"/><Relationship Id="rId3" Type="http://schemas.openxmlformats.org/officeDocument/2006/relationships/printerSettings" Target="../printerSettings/printerSettings489.bin"/><Relationship Id="rId7" Type="http://schemas.openxmlformats.org/officeDocument/2006/relationships/printerSettings" Target="../printerSettings/printerSettings493.bin"/><Relationship Id="rId2" Type="http://schemas.openxmlformats.org/officeDocument/2006/relationships/printerSettings" Target="../printerSettings/printerSettings488.bin"/><Relationship Id="rId1" Type="http://schemas.openxmlformats.org/officeDocument/2006/relationships/printerSettings" Target="../printerSettings/printerSettings487.bin"/><Relationship Id="rId6" Type="http://schemas.openxmlformats.org/officeDocument/2006/relationships/printerSettings" Target="../printerSettings/printerSettings492.bin"/><Relationship Id="rId5" Type="http://schemas.openxmlformats.org/officeDocument/2006/relationships/printerSettings" Target="../printerSettings/printerSettings491.bin"/><Relationship Id="rId10" Type="http://schemas.openxmlformats.org/officeDocument/2006/relationships/printerSettings" Target="../printerSettings/printerSettings496.bin"/><Relationship Id="rId4" Type="http://schemas.openxmlformats.org/officeDocument/2006/relationships/printerSettings" Target="../printerSettings/printerSettings490.bin"/><Relationship Id="rId9" Type="http://schemas.openxmlformats.org/officeDocument/2006/relationships/printerSettings" Target="../printerSettings/printerSettings495.bin"/></Relationships>
</file>

<file path=xl/worksheets/_rels/sheet33.xml.rels><?xml version="1.0" encoding="UTF-8" standalone="yes"?>
<Relationships xmlns="http://schemas.openxmlformats.org/package/2006/relationships"><Relationship Id="rId8" Type="http://schemas.openxmlformats.org/officeDocument/2006/relationships/printerSettings" Target="../printerSettings/printerSettings504.bin"/><Relationship Id="rId13" Type="http://schemas.openxmlformats.org/officeDocument/2006/relationships/printerSettings" Target="../printerSettings/printerSettings509.bin"/><Relationship Id="rId18" Type="http://schemas.openxmlformats.org/officeDocument/2006/relationships/printerSettings" Target="../printerSettings/printerSettings514.bin"/><Relationship Id="rId3" Type="http://schemas.openxmlformats.org/officeDocument/2006/relationships/printerSettings" Target="../printerSettings/printerSettings499.bin"/><Relationship Id="rId21" Type="http://schemas.openxmlformats.org/officeDocument/2006/relationships/printerSettings" Target="../printerSettings/printerSettings517.bin"/><Relationship Id="rId7" Type="http://schemas.openxmlformats.org/officeDocument/2006/relationships/printerSettings" Target="../printerSettings/printerSettings503.bin"/><Relationship Id="rId12" Type="http://schemas.openxmlformats.org/officeDocument/2006/relationships/printerSettings" Target="../printerSettings/printerSettings508.bin"/><Relationship Id="rId17" Type="http://schemas.openxmlformats.org/officeDocument/2006/relationships/printerSettings" Target="../printerSettings/printerSettings513.bin"/><Relationship Id="rId2" Type="http://schemas.openxmlformats.org/officeDocument/2006/relationships/printerSettings" Target="../printerSettings/printerSettings498.bin"/><Relationship Id="rId16" Type="http://schemas.openxmlformats.org/officeDocument/2006/relationships/printerSettings" Target="../printerSettings/printerSettings512.bin"/><Relationship Id="rId20" Type="http://schemas.openxmlformats.org/officeDocument/2006/relationships/printerSettings" Target="../printerSettings/printerSettings516.bin"/><Relationship Id="rId1" Type="http://schemas.openxmlformats.org/officeDocument/2006/relationships/printerSettings" Target="../printerSettings/printerSettings497.bin"/><Relationship Id="rId6" Type="http://schemas.openxmlformats.org/officeDocument/2006/relationships/printerSettings" Target="../printerSettings/printerSettings502.bin"/><Relationship Id="rId11" Type="http://schemas.openxmlformats.org/officeDocument/2006/relationships/printerSettings" Target="../printerSettings/printerSettings507.bin"/><Relationship Id="rId24" Type="http://schemas.openxmlformats.org/officeDocument/2006/relationships/printerSettings" Target="../printerSettings/printerSettings520.bin"/><Relationship Id="rId5" Type="http://schemas.openxmlformats.org/officeDocument/2006/relationships/printerSettings" Target="../printerSettings/printerSettings501.bin"/><Relationship Id="rId15" Type="http://schemas.openxmlformats.org/officeDocument/2006/relationships/printerSettings" Target="../printerSettings/printerSettings511.bin"/><Relationship Id="rId23" Type="http://schemas.openxmlformats.org/officeDocument/2006/relationships/printerSettings" Target="../printerSettings/printerSettings519.bin"/><Relationship Id="rId10" Type="http://schemas.openxmlformats.org/officeDocument/2006/relationships/printerSettings" Target="../printerSettings/printerSettings506.bin"/><Relationship Id="rId19" Type="http://schemas.openxmlformats.org/officeDocument/2006/relationships/printerSettings" Target="../printerSettings/printerSettings515.bin"/><Relationship Id="rId4" Type="http://schemas.openxmlformats.org/officeDocument/2006/relationships/printerSettings" Target="../printerSettings/printerSettings500.bin"/><Relationship Id="rId9" Type="http://schemas.openxmlformats.org/officeDocument/2006/relationships/printerSettings" Target="../printerSettings/printerSettings505.bin"/><Relationship Id="rId14" Type="http://schemas.openxmlformats.org/officeDocument/2006/relationships/printerSettings" Target="../printerSettings/printerSettings510.bin"/><Relationship Id="rId22" Type="http://schemas.openxmlformats.org/officeDocument/2006/relationships/printerSettings" Target="../printerSettings/printerSettings518.bin"/></Relationships>
</file>

<file path=xl/worksheets/_rels/sheet34.xml.rels><?xml version="1.0" encoding="UTF-8" standalone="yes"?>
<Relationships xmlns="http://schemas.openxmlformats.org/package/2006/relationships"><Relationship Id="rId8" Type="http://schemas.openxmlformats.org/officeDocument/2006/relationships/printerSettings" Target="../printerSettings/printerSettings528.bin"/><Relationship Id="rId3" Type="http://schemas.openxmlformats.org/officeDocument/2006/relationships/printerSettings" Target="../printerSettings/printerSettings523.bin"/><Relationship Id="rId7" Type="http://schemas.openxmlformats.org/officeDocument/2006/relationships/printerSettings" Target="../printerSettings/printerSettings527.bin"/><Relationship Id="rId2" Type="http://schemas.openxmlformats.org/officeDocument/2006/relationships/printerSettings" Target="../printerSettings/printerSettings522.bin"/><Relationship Id="rId1" Type="http://schemas.openxmlformats.org/officeDocument/2006/relationships/printerSettings" Target="../printerSettings/printerSettings521.bin"/><Relationship Id="rId6" Type="http://schemas.openxmlformats.org/officeDocument/2006/relationships/printerSettings" Target="../printerSettings/printerSettings526.bin"/><Relationship Id="rId5" Type="http://schemas.openxmlformats.org/officeDocument/2006/relationships/printerSettings" Target="../printerSettings/printerSettings525.bin"/><Relationship Id="rId10" Type="http://schemas.openxmlformats.org/officeDocument/2006/relationships/printerSettings" Target="../printerSettings/printerSettings530.bin"/><Relationship Id="rId4" Type="http://schemas.openxmlformats.org/officeDocument/2006/relationships/printerSettings" Target="../printerSettings/printerSettings524.bin"/><Relationship Id="rId9" Type="http://schemas.openxmlformats.org/officeDocument/2006/relationships/printerSettings" Target="../printerSettings/printerSettings529.bin"/></Relationships>
</file>

<file path=xl/worksheets/_rels/sheet35.xml.rels><?xml version="1.0" encoding="UTF-8" standalone="yes"?>
<Relationships xmlns="http://schemas.openxmlformats.org/package/2006/relationships"><Relationship Id="rId8" Type="http://schemas.openxmlformats.org/officeDocument/2006/relationships/printerSettings" Target="../printerSettings/printerSettings538.bin"/><Relationship Id="rId13" Type="http://schemas.openxmlformats.org/officeDocument/2006/relationships/printerSettings" Target="../printerSettings/printerSettings543.bin"/><Relationship Id="rId18" Type="http://schemas.openxmlformats.org/officeDocument/2006/relationships/printerSettings" Target="../printerSettings/printerSettings548.bin"/><Relationship Id="rId3" Type="http://schemas.openxmlformats.org/officeDocument/2006/relationships/printerSettings" Target="../printerSettings/printerSettings533.bin"/><Relationship Id="rId21" Type="http://schemas.openxmlformats.org/officeDocument/2006/relationships/printerSettings" Target="../printerSettings/printerSettings551.bin"/><Relationship Id="rId7" Type="http://schemas.openxmlformats.org/officeDocument/2006/relationships/printerSettings" Target="../printerSettings/printerSettings537.bin"/><Relationship Id="rId12" Type="http://schemas.openxmlformats.org/officeDocument/2006/relationships/printerSettings" Target="../printerSettings/printerSettings542.bin"/><Relationship Id="rId17" Type="http://schemas.openxmlformats.org/officeDocument/2006/relationships/printerSettings" Target="../printerSettings/printerSettings547.bin"/><Relationship Id="rId2" Type="http://schemas.openxmlformats.org/officeDocument/2006/relationships/printerSettings" Target="../printerSettings/printerSettings532.bin"/><Relationship Id="rId16" Type="http://schemas.openxmlformats.org/officeDocument/2006/relationships/printerSettings" Target="../printerSettings/printerSettings546.bin"/><Relationship Id="rId20" Type="http://schemas.openxmlformats.org/officeDocument/2006/relationships/printerSettings" Target="../printerSettings/printerSettings550.bin"/><Relationship Id="rId1" Type="http://schemas.openxmlformats.org/officeDocument/2006/relationships/printerSettings" Target="../printerSettings/printerSettings531.bin"/><Relationship Id="rId6" Type="http://schemas.openxmlformats.org/officeDocument/2006/relationships/printerSettings" Target="../printerSettings/printerSettings536.bin"/><Relationship Id="rId11" Type="http://schemas.openxmlformats.org/officeDocument/2006/relationships/printerSettings" Target="../printerSettings/printerSettings541.bin"/><Relationship Id="rId24" Type="http://schemas.openxmlformats.org/officeDocument/2006/relationships/printerSettings" Target="../printerSettings/printerSettings554.bin"/><Relationship Id="rId5" Type="http://schemas.openxmlformats.org/officeDocument/2006/relationships/printerSettings" Target="../printerSettings/printerSettings535.bin"/><Relationship Id="rId15" Type="http://schemas.openxmlformats.org/officeDocument/2006/relationships/printerSettings" Target="../printerSettings/printerSettings545.bin"/><Relationship Id="rId23" Type="http://schemas.openxmlformats.org/officeDocument/2006/relationships/printerSettings" Target="../printerSettings/printerSettings553.bin"/><Relationship Id="rId10" Type="http://schemas.openxmlformats.org/officeDocument/2006/relationships/printerSettings" Target="../printerSettings/printerSettings540.bin"/><Relationship Id="rId19" Type="http://schemas.openxmlformats.org/officeDocument/2006/relationships/printerSettings" Target="../printerSettings/printerSettings549.bin"/><Relationship Id="rId4" Type="http://schemas.openxmlformats.org/officeDocument/2006/relationships/printerSettings" Target="../printerSettings/printerSettings534.bin"/><Relationship Id="rId9" Type="http://schemas.openxmlformats.org/officeDocument/2006/relationships/printerSettings" Target="../printerSettings/printerSettings539.bin"/><Relationship Id="rId14" Type="http://schemas.openxmlformats.org/officeDocument/2006/relationships/printerSettings" Target="../printerSettings/printerSettings544.bin"/><Relationship Id="rId22" Type="http://schemas.openxmlformats.org/officeDocument/2006/relationships/printerSettings" Target="../printerSettings/printerSettings552.bin"/></Relationships>
</file>

<file path=xl/worksheets/_rels/sheet36.xml.rels><?xml version="1.0" encoding="UTF-8" standalone="yes"?>
<Relationships xmlns="http://schemas.openxmlformats.org/package/2006/relationships"><Relationship Id="rId8" Type="http://schemas.openxmlformats.org/officeDocument/2006/relationships/printerSettings" Target="../printerSettings/printerSettings562.bin"/><Relationship Id="rId3" Type="http://schemas.openxmlformats.org/officeDocument/2006/relationships/printerSettings" Target="../printerSettings/printerSettings557.bin"/><Relationship Id="rId7" Type="http://schemas.openxmlformats.org/officeDocument/2006/relationships/printerSettings" Target="../printerSettings/printerSettings561.bin"/><Relationship Id="rId2" Type="http://schemas.openxmlformats.org/officeDocument/2006/relationships/printerSettings" Target="../printerSettings/printerSettings556.bin"/><Relationship Id="rId1" Type="http://schemas.openxmlformats.org/officeDocument/2006/relationships/printerSettings" Target="../printerSettings/printerSettings555.bin"/><Relationship Id="rId6" Type="http://schemas.openxmlformats.org/officeDocument/2006/relationships/printerSettings" Target="../printerSettings/printerSettings560.bin"/><Relationship Id="rId5" Type="http://schemas.openxmlformats.org/officeDocument/2006/relationships/printerSettings" Target="../printerSettings/printerSettings559.bin"/><Relationship Id="rId10" Type="http://schemas.openxmlformats.org/officeDocument/2006/relationships/printerSettings" Target="../printerSettings/printerSettings564.bin"/><Relationship Id="rId4" Type="http://schemas.openxmlformats.org/officeDocument/2006/relationships/printerSettings" Target="../printerSettings/printerSettings558.bin"/><Relationship Id="rId9" Type="http://schemas.openxmlformats.org/officeDocument/2006/relationships/printerSettings" Target="../printerSettings/printerSettings563.bin"/></Relationships>
</file>

<file path=xl/worksheets/_rels/sheet37.xml.rels><?xml version="1.0" encoding="UTF-8" standalone="yes"?>
<Relationships xmlns="http://schemas.openxmlformats.org/package/2006/relationships"><Relationship Id="rId8" Type="http://schemas.openxmlformats.org/officeDocument/2006/relationships/printerSettings" Target="../printerSettings/printerSettings572.bin"/><Relationship Id="rId13" Type="http://schemas.openxmlformats.org/officeDocument/2006/relationships/printerSettings" Target="../printerSettings/printerSettings577.bin"/><Relationship Id="rId18" Type="http://schemas.openxmlformats.org/officeDocument/2006/relationships/printerSettings" Target="../printerSettings/printerSettings582.bin"/><Relationship Id="rId3" Type="http://schemas.openxmlformats.org/officeDocument/2006/relationships/printerSettings" Target="../printerSettings/printerSettings567.bin"/><Relationship Id="rId21" Type="http://schemas.openxmlformats.org/officeDocument/2006/relationships/printerSettings" Target="../printerSettings/printerSettings585.bin"/><Relationship Id="rId7" Type="http://schemas.openxmlformats.org/officeDocument/2006/relationships/printerSettings" Target="../printerSettings/printerSettings571.bin"/><Relationship Id="rId12" Type="http://schemas.openxmlformats.org/officeDocument/2006/relationships/printerSettings" Target="../printerSettings/printerSettings576.bin"/><Relationship Id="rId17" Type="http://schemas.openxmlformats.org/officeDocument/2006/relationships/printerSettings" Target="../printerSettings/printerSettings581.bin"/><Relationship Id="rId2" Type="http://schemas.openxmlformats.org/officeDocument/2006/relationships/printerSettings" Target="../printerSettings/printerSettings566.bin"/><Relationship Id="rId16" Type="http://schemas.openxmlformats.org/officeDocument/2006/relationships/printerSettings" Target="../printerSettings/printerSettings580.bin"/><Relationship Id="rId20" Type="http://schemas.openxmlformats.org/officeDocument/2006/relationships/printerSettings" Target="../printerSettings/printerSettings584.bin"/><Relationship Id="rId1" Type="http://schemas.openxmlformats.org/officeDocument/2006/relationships/printerSettings" Target="../printerSettings/printerSettings565.bin"/><Relationship Id="rId6" Type="http://schemas.openxmlformats.org/officeDocument/2006/relationships/printerSettings" Target="../printerSettings/printerSettings570.bin"/><Relationship Id="rId11" Type="http://schemas.openxmlformats.org/officeDocument/2006/relationships/printerSettings" Target="../printerSettings/printerSettings575.bin"/><Relationship Id="rId24" Type="http://schemas.openxmlformats.org/officeDocument/2006/relationships/printerSettings" Target="../printerSettings/printerSettings588.bin"/><Relationship Id="rId5" Type="http://schemas.openxmlformats.org/officeDocument/2006/relationships/printerSettings" Target="../printerSettings/printerSettings569.bin"/><Relationship Id="rId15" Type="http://schemas.openxmlformats.org/officeDocument/2006/relationships/printerSettings" Target="../printerSettings/printerSettings579.bin"/><Relationship Id="rId23" Type="http://schemas.openxmlformats.org/officeDocument/2006/relationships/printerSettings" Target="../printerSettings/printerSettings587.bin"/><Relationship Id="rId10" Type="http://schemas.openxmlformats.org/officeDocument/2006/relationships/printerSettings" Target="../printerSettings/printerSettings574.bin"/><Relationship Id="rId19" Type="http://schemas.openxmlformats.org/officeDocument/2006/relationships/printerSettings" Target="../printerSettings/printerSettings583.bin"/><Relationship Id="rId4" Type="http://schemas.openxmlformats.org/officeDocument/2006/relationships/printerSettings" Target="../printerSettings/printerSettings568.bin"/><Relationship Id="rId9" Type="http://schemas.openxmlformats.org/officeDocument/2006/relationships/printerSettings" Target="../printerSettings/printerSettings573.bin"/><Relationship Id="rId14" Type="http://schemas.openxmlformats.org/officeDocument/2006/relationships/printerSettings" Target="../printerSettings/printerSettings578.bin"/><Relationship Id="rId22" Type="http://schemas.openxmlformats.org/officeDocument/2006/relationships/printerSettings" Target="../printerSettings/printerSettings586.bin"/></Relationships>
</file>

<file path=xl/worksheets/_rels/sheet38.xml.rels><?xml version="1.0" encoding="UTF-8" standalone="yes"?>
<Relationships xmlns="http://schemas.openxmlformats.org/package/2006/relationships"><Relationship Id="rId8" Type="http://schemas.openxmlformats.org/officeDocument/2006/relationships/printerSettings" Target="../printerSettings/printerSettings596.bin"/><Relationship Id="rId3" Type="http://schemas.openxmlformats.org/officeDocument/2006/relationships/printerSettings" Target="../printerSettings/printerSettings591.bin"/><Relationship Id="rId7" Type="http://schemas.openxmlformats.org/officeDocument/2006/relationships/printerSettings" Target="../printerSettings/printerSettings595.bin"/><Relationship Id="rId2" Type="http://schemas.openxmlformats.org/officeDocument/2006/relationships/printerSettings" Target="../printerSettings/printerSettings590.bin"/><Relationship Id="rId1" Type="http://schemas.openxmlformats.org/officeDocument/2006/relationships/printerSettings" Target="../printerSettings/printerSettings589.bin"/><Relationship Id="rId6" Type="http://schemas.openxmlformats.org/officeDocument/2006/relationships/printerSettings" Target="../printerSettings/printerSettings594.bin"/><Relationship Id="rId5" Type="http://schemas.openxmlformats.org/officeDocument/2006/relationships/printerSettings" Target="../printerSettings/printerSettings593.bin"/><Relationship Id="rId10" Type="http://schemas.openxmlformats.org/officeDocument/2006/relationships/printerSettings" Target="../printerSettings/printerSettings598.bin"/><Relationship Id="rId4" Type="http://schemas.openxmlformats.org/officeDocument/2006/relationships/printerSettings" Target="../printerSettings/printerSettings592.bin"/><Relationship Id="rId9" Type="http://schemas.openxmlformats.org/officeDocument/2006/relationships/printerSettings" Target="../printerSettings/printerSettings597.bin"/></Relationships>
</file>

<file path=xl/worksheets/_rels/sheet39.xml.rels><?xml version="1.0" encoding="UTF-8" standalone="yes"?>
<Relationships xmlns="http://schemas.openxmlformats.org/package/2006/relationships"><Relationship Id="rId8" Type="http://schemas.openxmlformats.org/officeDocument/2006/relationships/printerSettings" Target="../printerSettings/printerSettings606.bin"/><Relationship Id="rId13" Type="http://schemas.openxmlformats.org/officeDocument/2006/relationships/printerSettings" Target="../printerSettings/printerSettings611.bin"/><Relationship Id="rId18" Type="http://schemas.openxmlformats.org/officeDocument/2006/relationships/printerSettings" Target="../printerSettings/printerSettings616.bin"/><Relationship Id="rId3" Type="http://schemas.openxmlformats.org/officeDocument/2006/relationships/printerSettings" Target="../printerSettings/printerSettings601.bin"/><Relationship Id="rId21" Type="http://schemas.openxmlformats.org/officeDocument/2006/relationships/printerSettings" Target="../printerSettings/printerSettings619.bin"/><Relationship Id="rId7" Type="http://schemas.openxmlformats.org/officeDocument/2006/relationships/printerSettings" Target="../printerSettings/printerSettings605.bin"/><Relationship Id="rId12" Type="http://schemas.openxmlformats.org/officeDocument/2006/relationships/printerSettings" Target="../printerSettings/printerSettings610.bin"/><Relationship Id="rId17" Type="http://schemas.openxmlformats.org/officeDocument/2006/relationships/printerSettings" Target="../printerSettings/printerSettings615.bin"/><Relationship Id="rId2" Type="http://schemas.openxmlformats.org/officeDocument/2006/relationships/printerSettings" Target="../printerSettings/printerSettings600.bin"/><Relationship Id="rId16" Type="http://schemas.openxmlformats.org/officeDocument/2006/relationships/printerSettings" Target="../printerSettings/printerSettings614.bin"/><Relationship Id="rId20" Type="http://schemas.openxmlformats.org/officeDocument/2006/relationships/printerSettings" Target="../printerSettings/printerSettings618.bin"/><Relationship Id="rId1" Type="http://schemas.openxmlformats.org/officeDocument/2006/relationships/printerSettings" Target="../printerSettings/printerSettings599.bin"/><Relationship Id="rId6" Type="http://schemas.openxmlformats.org/officeDocument/2006/relationships/printerSettings" Target="../printerSettings/printerSettings604.bin"/><Relationship Id="rId11" Type="http://schemas.openxmlformats.org/officeDocument/2006/relationships/printerSettings" Target="../printerSettings/printerSettings609.bin"/><Relationship Id="rId24" Type="http://schemas.openxmlformats.org/officeDocument/2006/relationships/printerSettings" Target="../printerSettings/printerSettings622.bin"/><Relationship Id="rId5" Type="http://schemas.openxmlformats.org/officeDocument/2006/relationships/printerSettings" Target="../printerSettings/printerSettings603.bin"/><Relationship Id="rId15" Type="http://schemas.openxmlformats.org/officeDocument/2006/relationships/printerSettings" Target="../printerSettings/printerSettings613.bin"/><Relationship Id="rId23" Type="http://schemas.openxmlformats.org/officeDocument/2006/relationships/printerSettings" Target="../printerSettings/printerSettings621.bin"/><Relationship Id="rId10" Type="http://schemas.openxmlformats.org/officeDocument/2006/relationships/printerSettings" Target="../printerSettings/printerSettings608.bin"/><Relationship Id="rId19" Type="http://schemas.openxmlformats.org/officeDocument/2006/relationships/printerSettings" Target="../printerSettings/printerSettings617.bin"/><Relationship Id="rId4" Type="http://schemas.openxmlformats.org/officeDocument/2006/relationships/printerSettings" Target="../printerSettings/printerSettings602.bin"/><Relationship Id="rId9" Type="http://schemas.openxmlformats.org/officeDocument/2006/relationships/printerSettings" Target="../printerSettings/printerSettings607.bin"/><Relationship Id="rId14" Type="http://schemas.openxmlformats.org/officeDocument/2006/relationships/printerSettings" Target="../printerSettings/printerSettings612.bin"/><Relationship Id="rId22" Type="http://schemas.openxmlformats.org/officeDocument/2006/relationships/printerSettings" Target="../printerSettings/printerSettings620.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42.bin"/><Relationship Id="rId3" Type="http://schemas.openxmlformats.org/officeDocument/2006/relationships/printerSettings" Target="../printerSettings/printerSettings37.bin"/><Relationship Id="rId7" Type="http://schemas.openxmlformats.org/officeDocument/2006/relationships/printerSettings" Target="../printerSettings/printerSettings41.bin"/><Relationship Id="rId2" Type="http://schemas.openxmlformats.org/officeDocument/2006/relationships/printerSettings" Target="../printerSettings/printerSettings36.bin"/><Relationship Id="rId1" Type="http://schemas.openxmlformats.org/officeDocument/2006/relationships/printerSettings" Target="../printerSettings/printerSettings35.bin"/><Relationship Id="rId6" Type="http://schemas.openxmlformats.org/officeDocument/2006/relationships/printerSettings" Target="../printerSettings/printerSettings40.bin"/><Relationship Id="rId5" Type="http://schemas.openxmlformats.org/officeDocument/2006/relationships/printerSettings" Target="../printerSettings/printerSettings39.bin"/><Relationship Id="rId10" Type="http://schemas.openxmlformats.org/officeDocument/2006/relationships/printerSettings" Target="../printerSettings/printerSettings44.bin"/><Relationship Id="rId4" Type="http://schemas.openxmlformats.org/officeDocument/2006/relationships/printerSettings" Target="../printerSettings/printerSettings38.bin"/><Relationship Id="rId9" Type="http://schemas.openxmlformats.org/officeDocument/2006/relationships/printerSettings" Target="../printerSettings/printerSettings43.bin"/></Relationships>
</file>

<file path=xl/worksheets/_rels/sheet40.xml.rels><?xml version="1.0" encoding="UTF-8" standalone="yes"?>
<Relationships xmlns="http://schemas.openxmlformats.org/package/2006/relationships"><Relationship Id="rId8" Type="http://schemas.openxmlformats.org/officeDocument/2006/relationships/printerSettings" Target="../printerSettings/printerSettings630.bin"/><Relationship Id="rId3" Type="http://schemas.openxmlformats.org/officeDocument/2006/relationships/printerSettings" Target="../printerSettings/printerSettings625.bin"/><Relationship Id="rId7" Type="http://schemas.openxmlformats.org/officeDocument/2006/relationships/printerSettings" Target="../printerSettings/printerSettings629.bin"/><Relationship Id="rId2" Type="http://schemas.openxmlformats.org/officeDocument/2006/relationships/printerSettings" Target="../printerSettings/printerSettings624.bin"/><Relationship Id="rId1" Type="http://schemas.openxmlformats.org/officeDocument/2006/relationships/printerSettings" Target="../printerSettings/printerSettings623.bin"/><Relationship Id="rId6" Type="http://schemas.openxmlformats.org/officeDocument/2006/relationships/printerSettings" Target="../printerSettings/printerSettings628.bin"/><Relationship Id="rId5" Type="http://schemas.openxmlformats.org/officeDocument/2006/relationships/printerSettings" Target="../printerSettings/printerSettings627.bin"/><Relationship Id="rId10" Type="http://schemas.openxmlformats.org/officeDocument/2006/relationships/printerSettings" Target="../printerSettings/printerSettings632.bin"/><Relationship Id="rId4" Type="http://schemas.openxmlformats.org/officeDocument/2006/relationships/printerSettings" Target="../printerSettings/printerSettings626.bin"/><Relationship Id="rId9" Type="http://schemas.openxmlformats.org/officeDocument/2006/relationships/printerSettings" Target="../printerSettings/printerSettings631.bin"/></Relationships>
</file>

<file path=xl/worksheets/_rels/sheet41.xml.rels><?xml version="1.0" encoding="UTF-8" standalone="yes"?>
<Relationships xmlns="http://schemas.openxmlformats.org/package/2006/relationships"><Relationship Id="rId8" Type="http://schemas.openxmlformats.org/officeDocument/2006/relationships/printerSettings" Target="../printerSettings/printerSettings640.bin"/><Relationship Id="rId13" Type="http://schemas.openxmlformats.org/officeDocument/2006/relationships/printerSettings" Target="../printerSettings/printerSettings645.bin"/><Relationship Id="rId18" Type="http://schemas.openxmlformats.org/officeDocument/2006/relationships/printerSettings" Target="../printerSettings/printerSettings650.bin"/><Relationship Id="rId3" Type="http://schemas.openxmlformats.org/officeDocument/2006/relationships/printerSettings" Target="../printerSettings/printerSettings635.bin"/><Relationship Id="rId21" Type="http://schemas.openxmlformats.org/officeDocument/2006/relationships/printerSettings" Target="../printerSettings/printerSettings653.bin"/><Relationship Id="rId7" Type="http://schemas.openxmlformats.org/officeDocument/2006/relationships/printerSettings" Target="../printerSettings/printerSettings639.bin"/><Relationship Id="rId12" Type="http://schemas.openxmlformats.org/officeDocument/2006/relationships/printerSettings" Target="../printerSettings/printerSettings644.bin"/><Relationship Id="rId17" Type="http://schemas.openxmlformats.org/officeDocument/2006/relationships/printerSettings" Target="../printerSettings/printerSettings649.bin"/><Relationship Id="rId2" Type="http://schemas.openxmlformats.org/officeDocument/2006/relationships/printerSettings" Target="../printerSettings/printerSettings634.bin"/><Relationship Id="rId16" Type="http://schemas.openxmlformats.org/officeDocument/2006/relationships/printerSettings" Target="../printerSettings/printerSettings648.bin"/><Relationship Id="rId20" Type="http://schemas.openxmlformats.org/officeDocument/2006/relationships/printerSettings" Target="../printerSettings/printerSettings652.bin"/><Relationship Id="rId1" Type="http://schemas.openxmlformats.org/officeDocument/2006/relationships/printerSettings" Target="../printerSettings/printerSettings633.bin"/><Relationship Id="rId6" Type="http://schemas.openxmlformats.org/officeDocument/2006/relationships/printerSettings" Target="../printerSettings/printerSettings638.bin"/><Relationship Id="rId11" Type="http://schemas.openxmlformats.org/officeDocument/2006/relationships/printerSettings" Target="../printerSettings/printerSettings643.bin"/><Relationship Id="rId24" Type="http://schemas.openxmlformats.org/officeDocument/2006/relationships/printerSettings" Target="../printerSettings/printerSettings656.bin"/><Relationship Id="rId5" Type="http://schemas.openxmlformats.org/officeDocument/2006/relationships/printerSettings" Target="../printerSettings/printerSettings637.bin"/><Relationship Id="rId15" Type="http://schemas.openxmlformats.org/officeDocument/2006/relationships/printerSettings" Target="../printerSettings/printerSettings647.bin"/><Relationship Id="rId23" Type="http://schemas.openxmlformats.org/officeDocument/2006/relationships/printerSettings" Target="../printerSettings/printerSettings655.bin"/><Relationship Id="rId10" Type="http://schemas.openxmlformats.org/officeDocument/2006/relationships/printerSettings" Target="../printerSettings/printerSettings642.bin"/><Relationship Id="rId19" Type="http://schemas.openxmlformats.org/officeDocument/2006/relationships/printerSettings" Target="../printerSettings/printerSettings651.bin"/><Relationship Id="rId4" Type="http://schemas.openxmlformats.org/officeDocument/2006/relationships/printerSettings" Target="../printerSettings/printerSettings636.bin"/><Relationship Id="rId9" Type="http://schemas.openxmlformats.org/officeDocument/2006/relationships/printerSettings" Target="../printerSettings/printerSettings641.bin"/><Relationship Id="rId14" Type="http://schemas.openxmlformats.org/officeDocument/2006/relationships/printerSettings" Target="../printerSettings/printerSettings646.bin"/><Relationship Id="rId22" Type="http://schemas.openxmlformats.org/officeDocument/2006/relationships/printerSettings" Target="../printerSettings/printerSettings654.bin"/></Relationships>
</file>

<file path=xl/worksheets/_rels/sheet42.xml.rels><?xml version="1.0" encoding="UTF-8" standalone="yes"?>
<Relationships xmlns="http://schemas.openxmlformats.org/package/2006/relationships"><Relationship Id="rId8" Type="http://schemas.openxmlformats.org/officeDocument/2006/relationships/printerSettings" Target="../printerSettings/printerSettings664.bin"/><Relationship Id="rId3" Type="http://schemas.openxmlformats.org/officeDocument/2006/relationships/printerSettings" Target="../printerSettings/printerSettings659.bin"/><Relationship Id="rId7" Type="http://schemas.openxmlformats.org/officeDocument/2006/relationships/printerSettings" Target="../printerSettings/printerSettings663.bin"/><Relationship Id="rId2" Type="http://schemas.openxmlformats.org/officeDocument/2006/relationships/printerSettings" Target="../printerSettings/printerSettings658.bin"/><Relationship Id="rId1" Type="http://schemas.openxmlformats.org/officeDocument/2006/relationships/printerSettings" Target="../printerSettings/printerSettings657.bin"/><Relationship Id="rId6" Type="http://schemas.openxmlformats.org/officeDocument/2006/relationships/printerSettings" Target="../printerSettings/printerSettings662.bin"/><Relationship Id="rId5" Type="http://schemas.openxmlformats.org/officeDocument/2006/relationships/printerSettings" Target="../printerSettings/printerSettings661.bin"/><Relationship Id="rId10" Type="http://schemas.openxmlformats.org/officeDocument/2006/relationships/printerSettings" Target="../printerSettings/printerSettings666.bin"/><Relationship Id="rId4" Type="http://schemas.openxmlformats.org/officeDocument/2006/relationships/printerSettings" Target="../printerSettings/printerSettings660.bin"/><Relationship Id="rId9" Type="http://schemas.openxmlformats.org/officeDocument/2006/relationships/printerSettings" Target="../printerSettings/printerSettings665.bin"/></Relationships>
</file>

<file path=xl/worksheets/_rels/sheet43.xml.rels><?xml version="1.0" encoding="UTF-8" standalone="yes"?>
<Relationships xmlns="http://schemas.openxmlformats.org/package/2006/relationships"><Relationship Id="rId8" Type="http://schemas.openxmlformats.org/officeDocument/2006/relationships/printerSettings" Target="../printerSettings/printerSettings674.bin"/><Relationship Id="rId13" Type="http://schemas.openxmlformats.org/officeDocument/2006/relationships/printerSettings" Target="../printerSettings/printerSettings679.bin"/><Relationship Id="rId18" Type="http://schemas.openxmlformats.org/officeDocument/2006/relationships/printerSettings" Target="../printerSettings/printerSettings684.bin"/><Relationship Id="rId3" Type="http://schemas.openxmlformats.org/officeDocument/2006/relationships/printerSettings" Target="../printerSettings/printerSettings669.bin"/><Relationship Id="rId21" Type="http://schemas.openxmlformats.org/officeDocument/2006/relationships/printerSettings" Target="../printerSettings/printerSettings687.bin"/><Relationship Id="rId7" Type="http://schemas.openxmlformats.org/officeDocument/2006/relationships/printerSettings" Target="../printerSettings/printerSettings673.bin"/><Relationship Id="rId12" Type="http://schemas.openxmlformats.org/officeDocument/2006/relationships/printerSettings" Target="../printerSettings/printerSettings678.bin"/><Relationship Id="rId17" Type="http://schemas.openxmlformats.org/officeDocument/2006/relationships/printerSettings" Target="../printerSettings/printerSettings683.bin"/><Relationship Id="rId2" Type="http://schemas.openxmlformats.org/officeDocument/2006/relationships/printerSettings" Target="../printerSettings/printerSettings668.bin"/><Relationship Id="rId16" Type="http://schemas.openxmlformats.org/officeDocument/2006/relationships/printerSettings" Target="../printerSettings/printerSettings682.bin"/><Relationship Id="rId20" Type="http://schemas.openxmlformats.org/officeDocument/2006/relationships/printerSettings" Target="../printerSettings/printerSettings686.bin"/><Relationship Id="rId1" Type="http://schemas.openxmlformats.org/officeDocument/2006/relationships/printerSettings" Target="../printerSettings/printerSettings667.bin"/><Relationship Id="rId6" Type="http://schemas.openxmlformats.org/officeDocument/2006/relationships/printerSettings" Target="../printerSettings/printerSettings672.bin"/><Relationship Id="rId11" Type="http://schemas.openxmlformats.org/officeDocument/2006/relationships/printerSettings" Target="../printerSettings/printerSettings677.bin"/><Relationship Id="rId24" Type="http://schemas.openxmlformats.org/officeDocument/2006/relationships/printerSettings" Target="../printerSettings/printerSettings690.bin"/><Relationship Id="rId5" Type="http://schemas.openxmlformats.org/officeDocument/2006/relationships/printerSettings" Target="../printerSettings/printerSettings671.bin"/><Relationship Id="rId15" Type="http://schemas.openxmlformats.org/officeDocument/2006/relationships/printerSettings" Target="../printerSettings/printerSettings681.bin"/><Relationship Id="rId23" Type="http://schemas.openxmlformats.org/officeDocument/2006/relationships/printerSettings" Target="../printerSettings/printerSettings689.bin"/><Relationship Id="rId10" Type="http://schemas.openxmlformats.org/officeDocument/2006/relationships/printerSettings" Target="../printerSettings/printerSettings676.bin"/><Relationship Id="rId19" Type="http://schemas.openxmlformats.org/officeDocument/2006/relationships/printerSettings" Target="../printerSettings/printerSettings685.bin"/><Relationship Id="rId4" Type="http://schemas.openxmlformats.org/officeDocument/2006/relationships/printerSettings" Target="../printerSettings/printerSettings670.bin"/><Relationship Id="rId9" Type="http://schemas.openxmlformats.org/officeDocument/2006/relationships/printerSettings" Target="../printerSettings/printerSettings675.bin"/><Relationship Id="rId14" Type="http://schemas.openxmlformats.org/officeDocument/2006/relationships/printerSettings" Target="../printerSettings/printerSettings680.bin"/><Relationship Id="rId22" Type="http://schemas.openxmlformats.org/officeDocument/2006/relationships/printerSettings" Target="../printerSettings/printerSettings688.bin"/></Relationships>
</file>

<file path=xl/worksheets/_rels/sheet44.xml.rels><?xml version="1.0" encoding="UTF-8" standalone="yes"?>
<Relationships xmlns="http://schemas.openxmlformats.org/package/2006/relationships"><Relationship Id="rId8" Type="http://schemas.openxmlformats.org/officeDocument/2006/relationships/printerSettings" Target="../printerSettings/printerSettings698.bin"/><Relationship Id="rId3" Type="http://schemas.openxmlformats.org/officeDocument/2006/relationships/printerSettings" Target="../printerSettings/printerSettings693.bin"/><Relationship Id="rId7" Type="http://schemas.openxmlformats.org/officeDocument/2006/relationships/printerSettings" Target="../printerSettings/printerSettings697.bin"/><Relationship Id="rId2" Type="http://schemas.openxmlformats.org/officeDocument/2006/relationships/printerSettings" Target="../printerSettings/printerSettings692.bin"/><Relationship Id="rId1" Type="http://schemas.openxmlformats.org/officeDocument/2006/relationships/printerSettings" Target="../printerSettings/printerSettings691.bin"/><Relationship Id="rId6" Type="http://schemas.openxmlformats.org/officeDocument/2006/relationships/printerSettings" Target="../printerSettings/printerSettings696.bin"/><Relationship Id="rId5" Type="http://schemas.openxmlformats.org/officeDocument/2006/relationships/printerSettings" Target="../printerSettings/printerSettings695.bin"/><Relationship Id="rId10" Type="http://schemas.openxmlformats.org/officeDocument/2006/relationships/printerSettings" Target="../printerSettings/printerSettings700.bin"/><Relationship Id="rId4" Type="http://schemas.openxmlformats.org/officeDocument/2006/relationships/printerSettings" Target="../printerSettings/printerSettings694.bin"/><Relationship Id="rId9" Type="http://schemas.openxmlformats.org/officeDocument/2006/relationships/printerSettings" Target="../printerSettings/printerSettings699.bin"/></Relationships>
</file>

<file path=xl/worksheets/_rels/sheet45.xml.rels><?xml version="1.0" encoding="UTF-8" standalone="yes"?>
<Relationships xmlns="http://schemas.openxmlformats.org/package/2006/relationships"><Relationship Id="rId8" Type="http://schemas.openxmlformats.org/officeDocument/2006/relationships/printerSettings" Target="../printerSettings/printerSettings708.bin"/><Relationship Id="rId13" Type="http://schemas.openxmlformats.org/officeDocument/2006/relationships/printerSettings" Target="../printerSettings/printerSettings713.bin"/><Relationship Id="rId18" Type="http://schemas.openxmlformats.org/officeDocument/2006/relationships/printerSettings" Target="../printerSettings/printerSettings718.bin"/><Relationship Id="rId26" Type="http://schemas.openxmlformats.org/officeDocument/2006/relationships/printerSettings" Target="../printerSettings/printerSettings726.bin"/><Relationship Id="rId3" Type="http://schemas.openxmlformats.org/officeDocument/2006/relationships/printerSettings" Target="../printerSettings/printerSettings703.bin"/><Relationship Id="rId21" Type="http://schemas.openxmlformats.org/officeDocument/2006/relationships/printerSettings" Target="../printerSettings/printerSettings721.bin"/><Relationship Id="rId7" Type="http://schemas.openxmlformats.org/officeDocument/2006/relationships/printerSettings" Target="../printerSettings/printerSettings707.bin"/><Relationship Id="rId12" Type="http://schemas.openxmlformats.org/officeDocument/2006/relationships/printerSettings" Target="../printerSettings/printerSettings712.bin"/><Relationship Id="rId17" Type="http://schemas.openxmlformats.org/officeDocument/2006/relationships/printerSettings" Target="../printerSettings/printerSettings717.bin"/><Relationship Id="rId25" Type="http://schemas.openxmlformats.org/officeDocument/2006/relationships/printerSettings" Target="../printerSettings/printerSettings725.bin"/><Relationship Id="rId2" Type="http://schemas.openxmlformats.org/officeDocument/2006/relationships/printerSettings" Target="../printerSettings/printerSettings702.bin"/><Relationship Id="rId16" Type="http://schemas.openxmlformats.org/officeDocument/2006/relationships/printerSettings" Target="../printerSettings/printerSettings716.bin"/><Relationship Id="rId20" Type="http://schemas.openxmlformats.org/officeDocument/2006/relationships/printerSettings" Target="../printerSettings/printerSettings720.bin"/><Relationship Id="rId1" Type="http://schemas.openxmlformats.org/officeDocument/2006/relationships/printerSettings" Target="../printerSettings/printerSettings701.bin"/><Relationship Id="rId6" Type="http://schemas.openxmlformats.org/officeDocument/2006/relationships/printerSettings" Target="../printerSettings/printerSettings706.bin"/><Relationship Id="rId11" Type="http://schemas.openxmlformats.org/officeDocument/2006/relationships/printerSettings" Target="../printerSettings/printerSettings711.bin"/><Relationship Id="rId24" Type="http://schemas.openxmlformats.org/officeDocument/2006/relationships/printerSettings" Target="../printerSettings/printerSettings724.bin"/><Relationship Id="rId5" Type="http://schemas.openxmlformats.org/officeDocument/2006/relationships/printerSettings" Target="../printerSettings/printerSettings705.bin"/><Relationship Id="rId15" Type="http://schemas.openxmlformats.org/officeDocument/2006/relationships/printerSettings" Target="../printerSettings/printerSettings715.bin"/><Relationship Id="rId23" Type="http://schemas.openxmlformats.org/officeDocument/2006/relationships/printerSettings" Target="../printerSettings/printerSettings723.bin"/><Relationship Id="rId28" Type="http://schemas.openxmlformats.org/officeDocument/2006/relationships/printerSettings" Target="../printerSettings/printerSettings728.bin"/><Relationship Id="rId10" Type="http://schemas.openxmlformats.org/officeDocument/2006/relationships/printerSettings" Target="../printerSettings/printerSettings710.bin"/><Relationship Id="rId19" Type="http://schemas.openxmlformats.org/officeDocument/2006/relationships/printerSettings" Target="../printerSettings/printerSettings719.bin"/><Relationship Id="rId4" Type="http://schemas.openxmlformats.org/officeDocument/2006/relationships/printerSettings" Target="../printerSettings/printerSettings704.bin"/><Relationship Id="rId9" Type="http://schemas.openxmlformats.org/officeDocument/2006/relationships/printerSettings" Target="../printerSettings/printerSettings709.bin"/><Relationship Id="rId14" Type="http://schemas.openxmlformats.org/officeDocument/2006/relationships/printerSettings" Target="../printerSettings/printerSettings714.bin"/><Relationship Id="rId22" Type="http://schemas.openxmlformats.org/officeDocument/2006/relationships/printerSettings" Target="../printerSettings/printerSettings722.bin"/><Relationship Id="rId27" Type="http://schemas.openxmlformats.org/officeDocument/2006/relationships/printerSettings" Target="../printerSettings/printerSettings727.bin"/></Relationships>
</file>

<file path=xl/worksheets/_rels/sheet46.xml.rels><?xml version="1.0" encoding="UTF-8" standalone="yes"?>
<Relationships xmlns="http://schemas.openxmlformats.org/package/2006/relationships"><Relationship Id="rId8" Type="http://schemas.openxmlformats.org/officeDocument/2006/relationships/printerSettings" Target="../printerSettings/printerSettings736.bin"/><Relationship Id="rId3" Type="http://schemas.openxmlformats.org/officeDocument/2006/relationships/printerSettings" Target="../printerSettings/printerSettings731.bin"/><Relationship Id="rId7" Type="http://schemas.openxmlformats.org/officeDocument/2006/relationships/printerSettings" Target="../printerSettings/printerSettings735.bin"/><Relationship Id="rId2" Type="http://schemas.openxmlformats.org/officeDocument/2006/relationships/printerSettings" Target="../printerSettings/printerSettings730.bin"/><Relationship Id="rId1" Type="http://schemas.openxmlformats.org/officeDocument/2006/relationships/printerSettings" Target="../printerSettings/printerSettings729.bin"/><Relationship Id="rId6" Type="http://schemas.openxmlformats.org/officeDocument/2006/relationships/printerSettings" Target="../printerSettings/printerSettings734.bin"/><Relationship Id="rId5" Type="http://schemas.openxmlformats.org/officeDocument/2006/relationships/printerSettings" Target="../printerSettings/printerSettings733.bin"/><Relationship Id="rId10" Type="http://schemas.openxmlformats.org/officeDocument/2006/relationships/printerSettings" Target="../printerSettings/printerSettings738.bin"/><Relationship Id="rId4" Type="http://schemas.openxmlformats.org/officeDocument/2006/relationships/printerSettings" Target="../printerSettings/printerSettings732.bin"/><Relationship Id="rId9" Type="http://schemas.openxmlformats.org/officeDocument/2006/relationships/printerSettings" Target="../printerSettings/printerSettings737.bin"/></Relationships>
</file>

<file path=xl/worksheets/_rels/sheet47.xml.rels><?xml version="1.0" encoding="UTF-8" standalone="yes"?>
<Relationships xmlns="http://schemas.openxmlformats.org/package/2006/relationships"><Relationship Id="rId8" Type="http://schemas.openxmlformats.org/officeDocument/2006/relationships/printerSettings" Target="../printerSettings/printerSettings746.bin"/><Relationship Id="rId13" Type="http://schemas.openxmlformats.org/officeDocument/2006/relationships/printerSettings" Target="../printerSettings/printerSettings751.bin"/><Relationship Id="rId18" Type="http://schemas.openxmlformats.org/officeDocument/2006/relationships/printerSettings" Target="../printerSettings/printerSettings756.bin"/><Relationship Id="rId26" Type="http://schemas.openxmlformats.org/officeDocument/2006/relationships/printerSettings" Target="../printerSettings/printerSettings764.bin"/><Relationship Id="rId3" Type="http://schemas.openxmlformats.org/officeDocument/2006/relationships/printerSettings" Target="../printerSettings/printerSettings741.bin"/><Relationship Id="rId21" Type="http://schemas.openxmlformats.org/officeDocument/2006/relationships/printerSettings" Target="../printerSettings/printerSettings759.bin"/><Relationship Id="rId7" Type="http://schemas.openxmlformats.org/officeDocument/2006/relationships/printerSettings" Target="../printerSettings/printerSettings745.bin"/><Relationship Id="rId12" Type="http://schemas.openxmlformats.org/officeDocument/2006/relationships/printerSettings" Target="../printerSettings/printerSettings750.bin"/><Relationship Id="rId17" Type="http://schemas.openxmlformats.org/officeDocument/2006/relationships/printerSettings" Target="../printerSettings/printerSettings755.bin"/><Relationship Id="rId25" Type="http://schemas.openxmlformats.org/officeDocument/2006/relationships/printerSettings" Target="../printerSettings/printerSettings763.bin"/><Relationship Id="rId2" Type="http://schemas.openxmlformats.org/officeDocument/2006/relationships/printerSettings" Target="../printerSettings/printerSettings740.bin"/><Relationship Id="rId16" Type="http://schemas.openxmlformats.org/officeDocument/2006/relationships/printerSettings" Target="../printerSettings/printerSettings754.bin"/><Relationship Id="rId20" Type="http://schemas.openxmlformats.org/officeDocument/2006/relationships/printerSettings" Target="../printerSettings/printerSettings758.bin"/><Relationship Id="rId1" Type="http://schemas.openxmlformats.org/officeDocument/2006/relationships/printerSettings" Target="../printerSettings/printerSettings739.bin"/><Relationship Id="rId6" Type="http://schemas.openxmlformats.org/officeDocument/2006/relationships/printerSettings" Target="../printerSettings/printerSettings744.bin"/><Relationship Id="rId11" Type="http://schemas.openxmlformats.org/officeDocument/2006/relationships/printerSettings" Target="../printerSettings/printerSettings749.bin"/><Relationship Id="rId24" Type="http://schemas.openxmlformats.org/officeDocument/2006/relationships/printerSettings" Target="../printerSettings/printerSettings762.bin"/><Relationship Id="rId5" Type="http://schemas.openxmlformats.org/officeDocument/2006/relationships/printerSettings" Target="../printerSettings/printerSettings743.bin"/><Relationship Id="rId15" Type="http://schemas.openxmlformats.org/officeDocument/2006/relationships/printerSettings" Target="../printerSettings/printerSettings753.bin"/><Relationship Id="rId23" Type="http://schemas.openxmlformats.org/officeDocument/2006/relationships/printerSettings" Target="../printerSettings/printerSettings761.bin"/><Relationship Id="rId28" Type="http://schemas.openxmlformats.org/officeDocument/2006/relationships/printerSettings" Target="../printerSettings/printerSettings766.bin"/><Relationship Id="rId10" Type="http://schemas.openxmlformats.org/officeDocument/2006/relationships/printerSettings" Target="../printerSettings/printerSettings748.bin"/><Relationship Id="rId19" Type="http://schemas.openxmlformats.org/officeDocument/2006/relationships/printerSettings" Target="../printerSettings/printerSettings757.bin"/><Relationship Id="rId4" Type="http://schemas.openxmlformats.org/officeDocument/2006/relationships/printerSettings" Target="../printerSettings/printerSettings742.bin"/><Relationship Id="rId9" Type="http://schemas.openxmlformats.org/officeDocument/2006/relationships/printerSettings" Target="../printerSettings/printerSettings747.bin"/><Relationship Id="rId14" Type="http://schemas.openxmlformats.org/officeDocument/2006/relationships/printerSettings" Target="../printerSettings/printerSettings752.bin"/><Relationship Id="rId22" Type="http://schemas.openxmlformats.org/officeDocument/2006/relationships/printerSettings" Target="../printerSettings/printerSettings760.bin"/><Relationship Id="rId27" Type="http://schemas.openxmlformats.org/officeDocument/2006/relationships/printerSettings" Target="../printerSettings/printerSettings765.bin"/></Relationships>
</file>

<file path=xl/worksheets/_rels/sheet48.xml.rels><?xml version="1.0" encoding="UTF-8" standalone="yes"?>
<Relationships xmlns="http://schemas.openxmlformats.org/package/2006/relationships"><Relationship Id="rId8" Type="http://schemas.openxmlformats.org/officeDocument/2006/relationships/printerSettings" Target="../printerSettings/printerSettings774.bin"/><Relationship Id="rId13" Type="http://schemas.openxmlformats.org/officeDocument/2006/relationships/printerSettings" Target="../printerSettings/printerSettings779.bin"/><Relationship Id="rId18" Type="http://schemas.openxmlformats.org/officeDocument/2006/relationships/printerSettings" Target="../printerSettings/printerSettings784.bin"/><Relationship Id="rId26" Type="http://schemas.openxmlformats.org/officeDocument/2006/relationships/printerSettings" Target="../printerSettings/printerSettings792.bin"/><Relationship Id="rId3" Type="http://schemas.openxmlformats.org/officeDocument/2006/relationships/printerSettings" Target="../printerSettings/printerSettings769.bin"/><Relationship Id="rId21" Type="http://schemas.openxmlformats.org/officeDocument/2006/relationships/printerSettings" Target="../printerSettings/printerSettings787.bin"/><Relationship Id="rId7" Type="http://schemas.openxmlformats.org/officeDocument/2006/relationships/printerSettings" Target="../printerSettings/printerSettings773.bin"/><Relationship Id="rId12" Type="http://schemas.openxmlformats.org/officeDocument/2006/relationships/printerSettings" Target="../printerSettings/printerSettings778.bin"/><Relationship Id="rId17" Type="http://schemas.openxmlformats.org/officeDocument/2006/relationships/printerSettings" Target="../printerSettings/printerSettings783.bin"/><Relationship Id="rId25" Type="http://schemas.openxmlformats.org/officeDocument/2006/relationships/printerSettings" Target="../printerSettings/printerSettings791.bin"/><Relationship Id="rId2" Type="http://schemas.openxmlformats.org/officeDocument/2006/relationships/printerSettings" Target="../printerSettings/printerSettings768.bin"/><Relationship Id="rId16" Type="http://schemas.openxmlformats.org/officeDocument/2006/relationships/printerSettings" Target="../printerSettings/printerSettings782.bin"/><Relationship Id="rId20" Type="http://schemas.openxmlformats.org/officeDocument/2006/relationships/printerSettings" Target="../printerSettings/printerSettings786.bin"/><Relationship Id="rId1" Type="http://schemas.openxmlformats.org/officeDocument/2006/relationships/printerSettings" Target="../printerSettings/printerSettings767.bin"/><Relationship Id="rId6" Type="http://schemas.openxmlformats.org/officeDocument/2006/relationships/printerSettings" Target="../printerSettings/printerSettings772.bin"/><Relationship Id="rId11" Type="http://schemas.openxmlformats.org/officeDocument/2006/relationships/printerSettings" Target="../printerSettings/printerSettings777.bin"/><Relationship Id="rId24" Type="http://schemas.openxmlformats.org/officeDocument/2006/relationships/printerSettings" Target="../printerSettings/printerSettings790.bin"/><Relationship Id="rId5" Type="http://schemas.openxmlformats.org/officeDocument/2006/relationships/printerSettings" Target="../printerSettings/printerSettings771.bin"/><Relationship Id="rId15" Type="http://schemas.openxmlformats.org/officeDocument/2006/relationships/printerSettings" Target="../printerSettings/printerSettings781.bin"/><Relationship Id="rId23" Type="http://schemas.openxmlformats.org/officeDocument/2006/relationships/printerSettings" Target="../printerSettings/printerSettings789.bin"/><Relationship Id="rId28" Type="http://schemas.openxmlformats.org/officeDocument/2006/relationships/printerSettings" Target="../printerSettings/printerSettings794.bin"/><Relationship Id="rId10" Type="http://schemas.openxmlformats.org/officeDocument/2006/relationships/printerSettings" Target="../printerSettings/printerSettings776.bin"/><Relationship Id="rId19" Type="http://schemas.openxmlformats.org/officeDocument/2006/relationships/printerSettings" Target="../printerSettings/printerSettings785.bin"/><Relationship Id="rId4" Type="http://schemas.openxmlformats.org/officeDocument/2006/relationships/printerSettings" Target="../printerSettings/printerSettings770.bin"/><Relationship Id="rId9" Type="http://schemas.openxmlformats.org/officeDocument/2006/relationships/printerSettings" Target="../printerSettings/printerSettings775.bin"/><Relationship Id="rId14" Type="http://schemas.openxmlformats.org/officeDocument/2006/relationships/printerSettings" Target="../printerSettings/printerSettings780.bin"/><Relationship Id="rId22" Type="http://schemas.openxmlformats.org/officeDocument/2006/relationships/printerSettings" Target="../printerSettings/printerSettings788.bin"/><Relationship Id="rId27" Type="http://schemas.openxmlformats.org/officeDocument/2006/relationships/printerSettings" Target="../printerSettings/printerSettings793.bin"/></Relationships>
</file>

<file path=xl/worksheets/_rels/sheet49.xml.rels><?xml version="1.0" encoding="UTF-8" standalone="yes"?>
<Relationships xmlns="http://schemas.openxmlformats.org/package/2006/relationships"><Relationship Id="rId8" Type="http://schemas.openxmlformats.org/officeDocument/2006/relationships/printerSettings" Target="../printerSettings/printerSettings802.bin"/><Relationship Id="rId3" Type="http://schemas.openxmlformats.org/officeDocument/2006/relationships/printerSettings" Target="../printerSettings/printerSettings797.bin"/><Relationship Id="rId7" Type="http://schemas.openxmlformats.org/officeDocument/2006/relationships/printerSettings" Target="../printerSettings/printerSettings801.bin"/><Relationship Id="rId2" Type="http://schemas.openxmlformats.org/officeDocument/2006/relationships/printerSettings" Target="../printerSettings/printerSettings796.bin"/><Relationship Id="rId1" Type="http://schemas.openxmlformats.org/officeDocument/2006/relationships/printerSettings" Target="../printerSettings/printerSettings795.bin"/><Relationship Id="rId6" Type="http://schemas.openxmlformats.org/officeDocument/2006/relationships/printerSettings" Target="../printerSettings/printerSettings800.bin"/><Relationship Id="rId5" Type="http://schemas.openxmlformats.org/officeDocument/2006/relationships/printerSettings" Target="../printerSettings/printerSettings799.bin"/><Relationship Id="rId10" Type="http://schemas.openxmlformats.org/officeDocument/2006/relationships/printerSettings" Target="../printerSettings/printerSettings804.bin"/><Relationship Id="rId4" Type="http://schemas.openxmlformats.org/officeDocument/2006/relationships/printerSettings" Target="../printerSettings/printerSettings798.bin"/><Relationship Id="rId9" Type="http://schemas.openxmlformats.org/officeDocument/2006/relationships/printerSettings" Target="../printerSettings/printerSettings80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5.bin"/></Relationships>
</file>

<file path=xl/worksheets/_rels/sheet50.xml.rels><?xml version="1.0" encoding="UTF-8" standalone="yes"?>
<Relationships xmlns="http://schemas.openxmlformats.org/package/2006/relationships"><Relationship Id="rId8" Type="http://schemas.openxmlformats.org/officeDocument/2006/relationships/printerSettings" Target="../printerSettings/printerSettings812.bin"/><Relationship Id="rId3" Type="http://schemas.openxmlformats.org/officeDocument/2006/relationships/printerSettings" Target="../printerSettings/printerSettings807.bin"/><Relationship Id="rId7" Type="http://schemas.openxmlformats.org/officeDocument/2006/relationships/printerSettings" Target="../printerSettings/printerSettings811.bin"/><Relationship Id="rId2" Type="http://schemas.openxmlformats.org/officeDocument/2006/relationships/printerSettings" Target="../printerSettings/printerSettings806.bin"/><Relationship Id="rId1" Type="http://schemas.openxmlformats.org/officeDocument/2006/relationships/printerSettings" Target="../printerSettings/printerSettings805.bin"/><Relationship Id="rId6" Type="http://schemas.openxmlformats.org/officeDocument/2006/relationships/printerSettings" Target="../printerSettings/printerSettings810.bin"/><Relationship Id="rId5" Type="http://schemas.openxmlformats.org/officeDocument/2006/relationships/printerSettings" Target="../printerSettings/printerSettings809.bin"/><Relationship Id="rId10" Type="http://schemas.openxmlformats.org/officeDocument/2006/relationships/printerSettings" Target="../printerSettings/printerSettings814.bin"/><Relationship Id="rId4" Type="http://schemas.openxmlformats.org/officeDocument/2006/relationships/printerSettings" Target="../printerSettings/printerSettings808.bin"/><Relationship Id="rId9" Type="http://schemas.openxmlformats.org/officeDocument/2006/relationships/printerSettings" Target="../printerSettings/printerSettings813.bin"/></Relationships>
</file>

<file path=xl/worksheets/_rels/sheet51.xml.rels><?xml version="1.0" encoding="UTF-8" standalone="yes"?>
<Relationships xmlns="http://schemas.openxmlformats.org/package/2006/relationships"><Relationship Id="rId8" Type="http://schemas.openxmlformats.org/officeDocument/2006/relationships/printerSettings" Target="../printerSettings/printerSettings822.bin"/><Relationship Id="rId3" Type="http://schemas.openxmlformats.org/officeDocument/2006/relationships/printerSettings" Target="../printerSettings/printerSettings817.bin"/><Relationship Id="rId7" Type="http://schemas.openxmlformats.org/officeDocument/2006/relationships/printerSettings" Target="../printerSettings/printerSettings821.bin"/><Relationship Id="rId2" Type="http://schemas.openxmlformats.org/officeDocument/2006/relationships/printerSettings" Target="../printerSettings/printerSettings816.bin"/><Relationship Id="rId1" Type="http://schemas.openxmlformats.org/officeDocument/2006/relationships/printerSettings" Target="../printerSettings/printerSettings815.bin"/><Relationship Id="rId6" Type="http://schemas.openxmlformats.org/officeDocument/2006/relationships/printerSettings" Target="../printerSettings/printerSettings820.bin"/><Relationship Id="rId5" Type="http://schemas.openxmlformats.org/officeDocument/2006/relationships/printerSettings" Target="../printerSettings/printerSettings819.bin"/><Relationship Id="rId10" Type="http://schemas.openxmlformats.org/officeDocument/2006/relationships/printerSettings" Target="../printerSettings/printerSettings824.bin"/><Relationship Id="rId4" Type="http://schemas.openxmlformats.org/officeDocument/2006/relationships/printerSettings" Target="../printerSettings/printerSettings818.bin"/><Relationship Id="rId9" Type="http://schemas.openxmlformats.org/officeDocument/2006/relationships/printerSettings" Target="../printerSettings/printerSettings823.bin"/></Relationships>
</file>

<file path=xl/worksheets/_rels/sheet52.xml.rels><?xml version="1.0" encoding="UTF-8" standalone="yes"?>
<Relationships xmlns="http://schemas.openxmlformats.org/package/2006/relationships"><Relationship Id="rId8" Type="http://schemas.openxmlformats.org/officeDocument/2006/relationships/printerSettings" Target="../printerSettings/printerSettings832.bin"/><Relationship Id="rId3" Type="http://schemas.openxmlformats.org/officeDocument/2006/relationships/printerSettings" Target="../printerSettings/printerSettings827.bin"/><Relationship Id="rId7" Type="http://schemas.openxmlformats.org/officeDocument/2006/relationships/printerSettings" Target="../printerSettings/printerSettings831.bin"/><Relationship Id="rId2" Type="http://schemas.openxmlformats.org/officeDocument/2006/relationships/printerSettings" Target="../printerSettings/printerSettings826.bin"/><Relationship Id="rId1" Type="http://schemas.openxmlformats.org/officeDocument/2006/relationships/printerSettings" Target="../printerSettings/printerSettings825.bin"/><Relationship Id="rId6" Type="http://schemas.openxmlformats.org/officeDocument/2006/relationships/printerSettings" Target="../printerSettings/printerSettings830.bin"/><Relationship Id="rId5" Type="http://schemas.openxmlformats.org/officeDocument/2006/relationships/printerSettings" Target="../printerSettings/printerSettings829.bin"/><Relationship Id="rId10" Type="http://schemas.openxmlformats.org/officeDocument/2006/relationships/printerSettings" Target="../printerSettings/printerSettings834.bin"/><Relationship Id="rId4" Type="http://schemas.openxmlformats.org/officeDocument/2006/relationships/printerSettings" Target="../printerSettings/printerSettings828.bin"/><Relationship Id="rId9" Type="http://schemas.openxmlformats.org/officeDocument/2006/relationships/printerSettings" Target="../printerSettings/printerSettings833.bin"/></Relationships>
</file>

<file path=xl/worksheets/_rels/sheet53.xml.rels><?xml version="1.0" encoding="UTF-8" standalone="yes"?>
<Relationships xmlns="http://schemas.openxmlformats.org/package/2006/relationships"><Relationship Id="rId8" Type="http://schemas.openxmlformats.org/officeDocument/2006/relationships/printerSettings" Target="../printerSettings/printerSettings842.bin"/><Relationship Id="rId3" Type="http://schemas.openxmlformats.org/officeDocument/2006/relationships/printerSettings" Target="../printerSettings/printerSettings837.bin"/><Relationship Id="rId7" Type="http://schemas.openxmlformats.org/officeDocument/2006/relationships/printerSettings" Target="../printerSettings/printerSettings841.bin"/><Relationship Id="rId2" Type="http://schemas.openxmlformats.org/officeDocument/2006/relationships/printerSettings" Target="../printerSettings/printerSettings836.bin"/><Relationship Id="rId1" Type="http://schemas.openxmlformats.org/officeDocument/2006/relationships/printerSettings" Target="../printerSettings/printerSettings835.bin"/><Relationship Id="rId6" Type="http://schemas.openxmlformats.org/officeDocument/2006/relationships/printerSettings" Target="../printerSettings/printerSettings840.bin"/><Relationship Id="rId5" Type="http://schemas.openxmlformats.org/officeDocument/2006/relationships/printerSettings" Target="../printerSettings/printerSettings839.bin"/><Relationship Id="rId10" Type="http://schemas.openxmlformats.org/officeDocument/2006/relationships/printerSettings" Target="../printerSettings/printerSettings844.bin"/><Relationship Id="rId4" Type="http://schemas.openxmlformats.org/officeDocument/2006/relationships/printerSettings" Target="../printerSettings/printerSettings838.bin"/><Relationship Id="rId9" Type="http://schemas.openxmlformats.org/officeDocument/2006/relationships/printerSettings" Target="../printerSettings/printerSettings843.bin"/></Relationships>
</file>

<file path=xl/worksheets/_rels/sheet54.xml.rels><?xml version="1.0" encoding="UTF-8" standalone="yes"?>
<Relationships xmlns="http://schemas.openxmlformats.org/package/2006/relationships"><Relationship Id="rId3" Type="http://schemas.openxmlformats.org/officeDocument/2006/relationships/printerSettings" Target="../printerSettings/printerSettings847.bin"/><Relationship Id="rId2" Type="http://schemas.openxmlformats.org/officeDocument/2006/relationships/printerSettings" Target="../printerSettings/printerSettings846.bin"/><Relationship Id="rId1" Type="http://schemas.openxmlformats.org/officeDocument/2006/relationships/printerSettings" Target="../printerSettings/printerSettings845.bin"/><Relationship Id="rId6" Type="http://schemas.openxmlformats.org/officeDocument/2006/relationships/comments" Target="../comments4.xml"/><Relationship Id="rId5" Type="http://schemas.openxmlformats.org/officeDocument/2006/relationships/vmlDrawing" Target="../drawings/vmlDrawing4.vml"/><Relationship Id="rId4" Type="http://schemas.openxmlformats.org/officeDocument/2006/relationships/printerSettings" Target="../printerSettings/printerSettings848.bin"/></Relationships>
</file>

<file path=xl/worksheets/_rels/sheet55.xml.rels><?xml version="1.0" encoding="UTF-8" standalone="yes"?>
<Relationships xmlns="http://schemas.openxmlformats.org/package/2006/relationships"><Relationship Id="rId8" Type="http://schemas.openxmlformats.org/officeDocument/2006/relationships/printerSettings" Target="../printerSettings/printerSettings856.bin"/><Relationship Id="rId3" Type="http://schemas.openxmlformats.org/officeDocument/2006/relationships/printerSettings" Target="../printerSettings/printerSettings851.bin"/><Relationship Id="rId7" Type="http://schemas.openxmlformats.org/officeDocument/2006/relationships/printerSettings" Target="../printerSettings/printerSettings855.bin"/><Relationship Id="rId2" Type="http://schemas.openxmlformats.org/officeDocument/2006/relationships/printerSettings" Target="../printerSettings/printerSettings850.bin"/><Relationship Id="rId1" Type="http://schemas.openxmlformats.org/officeDocument/2006/relationships/printerSettings" Target="../printerSettings/printerSettings849.bin"/><Relationship Id="rId6" Type="http://schemas.openxmlformats.org/officeDocument/2006/relationships/printerSettings" Target="../printerSettings/printerSettings854.bin"/><Relationship Id="rId5" Type="http://schemas.openxmlformats.org/officeDocument/2006/relationships/printerSettings" Target="../printerSettings/printerSettings853.bin"/><Relationship Id="rId10" Type="http://schemas.openxmlformats.org/officeDocument/2006/relationships/printerSettings" Target="../printerSettings/printerSettings858.bin"/><Relationship Id="rId4" Type="http://schemas.openxmlformats.org/officeDocument/2006/relationships/printerSettings" Target="../printerSettings/printerSettings852.bin"/><Relationship Id="rId9" Type="http://schemas.openxmlformats.org/officeDocument/2006/relationships/printerSettings" Target="../printerSettings/printerSettings857.bin"/></Relationships>
</file>

<file path=xl/worksheets/_rels/sheet56.xml.rels><?xml version="1.0" encoding="UTF-8" standalone="yes"?>
<Relationships xmlns="http://schemas.openxmlformats.org/package/2006/relationships"><Relationship Id="rId8" Type="http://schemas.openxmlformats.org/officeDocument/2006/relationships/printerSettings" Target="../printerSettings/printerSettings866.bin"/><Relationship Id="rId3" Type="http://schemas.openxmlformats.org/officeDocument/2006/relationships/printerSettings" Target="../printerSettings/printerSettings861.bin"/><Relationship Id="rId7" Type="http://schemas.openxmlformats.org/officeDocument/2006/relationships/printerSettings" Target="../printerSettings/printerSettings865.bin"/><Relationship Id="rId2" Type="http://schemas.openxmlformats.org/officeDocument/2006/relationships/printerSettings" Target="../printerSettings/printerSettings860.bin"/><Relationship Id="rId1" Type="http://schemas.openxmlformats.org/officeDocument/2006/relationships/printerSettings" Target="../printerSettings/printerSettings859.bin"/><Relationship Id="rId6" Type="http://schemas.openxmlformats.org/officeDocument/2006/relationships/printerSettings" Target="../printerSettings/printerSettings864.bin"/><Relationship Id="rId5" Type="http://schemas.openxmlformats.org/officeDocument/2006/relationships/printerSettings" Target="../printerSettings/printerSettings863.bin"/><Relationship Id="rId10" Type="http://schemas.openxmlformats.org/officeDocument/2006/relationships/printerSettings" Target="../printerSettings/printerSettings868.bin"/><Relationship Id="rId4" Type="http://schemas.openxmlformats.org/officeDocument/2006/relationships/printerSettings" Target="../printerSettings/printerSettings862.bin"/><Relationship Id="rId9" Type="http://schemas.openxmlformats.org/officeDocument/2006/relationships/printerSettings" Target="../printerSettings/printerSettings867.bin"/></Relationships>
</file>

<file path=xl/worksheets/_rels/sheet57.xml.rels><?xml version="1.0" encoding="UTF-8" standalone="yes"?>
<Relationships xmlns="http://schemas.openxmlformats.org/package/2006/relationships"><Relationship Id="rId3" Type="http://schemas.openxmlformats.org/officeDocument/2006/relationships/printerSettings" Target="../printerSettings/printerSettings871.bin"/><Relationship Id="rId2" Type="http://schemas.openxmlformats.org/officeDocument/2006/relationships/printerSettings" Target="../printerSettings/printerSettings870.bin"/><Relationship Id="rId1" Type="http://schemas.openxmlformats.org/officeDocument/2006/relationships/printerSettings" Target="../printerSettings/printerSettings869.bin"/><Relationship Id="rId4" Type="http://schemas.openxmlformats.org/officeDocument/2006/relationships/printerSettings" Target="../printerSettings/printerSettings872.bin"/></Relationships>
</file>

<file path=xl/worksheets/_rels/sheet58.xml.rels><?xml version="1.0" encoding="UTF-8" standalone="yes"?>
<Relationships xmlns="http://schemas.openxmlformats.org/package/2006/relationships"><Relationship Id="rId8" Type="http://schemas.openxmlformats.org/officeDocument/2006/relationships/printerSettings" Target="../printerSettings/printerSettings880.bin"/><Relationship Id="rId3" Type="http://schemas.openxmlformats.org/officeDocument/2006/relationships/printerSettings" Target="../printerSettings/printerSettings875.bin"/><Relationship Id="rId7" Type="http://schemas.openxmlformats.org/officeDocument/2006/relationships/printerSettings" Target="../printerSettings/printerSettings879.bin"/><Relationship Id="rId2" Type="http://schemas.openxmlformats.org/officeDocument/2006/relationships/printerSettings" Target="../printerSettings/printerSettings874.bin"/><Relationship Id="rId1" Type="http://schemas.openxmlformats.org/officeDocument/2006/relationships/printerSettings" Target="../printerSettings/printerSettings873.bin"/><Relationship Id="rId6" Type="http://schemas.openxmlformats.org/officeDocument/2006/relationships/printerSettings" Target="../printerSettings/printerSettings878.bin"/><Relationship Id="rId5" Type="http://schemas.openxmlformats.org/officeDocument/2006/relationships/printerSettings" Target="../printerSettings/printerSettings877.bin"/><Relationship Id="rId10" Type="http://schemas.openxmlformats.org/officeDocument/2006/relationships/printerSettings" Target="../printerSettings/printerSettings882.bin"/><Relationship Id="rId4" Type="http://schemas.openxmlformats.org/officeDocument/2006/relationships/printerSettings" Target="../printerSettings/printerSettings876.bin"/><Relationship Id="rId9" Type="http://schemas.openxmlformats.org/officeDocument/2006/relationships/printerSettings" Target="../printerSettings/printerSettings881.bin"/></Relationships>
</file>

<file path=xl/worksheets/_rels/sheet59.xml.rels><?xml version="1.0" encoding="UTF-8" standalone="yes"?>
<Relationships xmlns="http://schemas.openxmlformats.org/package/2006/relationships"><Relationship Id="rId8" Type="http://schemas.openxmlformats.org/officeDocument/2006/relationships/printerSettings" Target="../printerSettings/printerSettings890.bin"/><Relationship Id="rId3" Type="http://schemas.openxmlformats.org/officeDocument/2006/relationships/printerSettings" Target="../printerSettings/printerSettings885.bin"/><Relationship Id="rId7" Type="http://schemas.openxmlformats.org/officeDocument/2006/relationships/printerSettings" Target="../printerSettings/printerSettings889.bin"/><Relationship Id="rId2" Type="http://schemas.openxmlformats.org/officeDocument/2006/relationships/printerSettings" Target="../printerSettings/printerSettings884.bin"/><Relationship Id="rId1" Type="http://schemas.openxmlformats.org/officeDocument/2006/relationships/printerSettings" Target="../printerSettings/printerSettings883.bin"/><Relationship Id="rId6" Type="http://schemas.openxmlformats.org/officeDocument/2006/relationships/printerSettings" Target="../printerSettings/printerSettings888.bin"/><Relationship Id="rId5" Type="http://schemas.openxmlformats.org/officeDocument/2006/relationships/printerSettings" Target="../printerSettings/printerSettings887.bin"/><Relationship Id="rId10" Type="http://schemas.openxmlformats.org/officeDocument/2006/relationships/printerSettings" Target="../printerSettings/printerSettings892.bin"/><Relationship Id="rId4" Type="http://schemas.openxmlformats.org/officeDocument/2006/relationships/printerSettings" Target="../printerSettings/printerSettings886.bin"/><Relationship Id="rId9" Type="http://schemas.openxmlformats.org/officeDocument/2006/relationships/printerSettings" Target="../printerSettings/printerSettings891.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53.bin"/><Relationship Id="rId13" Type="http://schemas.openxmlformats.org/officeDocument/2006/relationships/printerSettings" Target="../printerSettings/printerSettings58.bin"/><Relationship Id="rId18" Type="http://schemas.openxmlformats.org/officeDocument/2006/relationships/printerSettings" Target="../printerSettings/printerSettings63.bin"/><Relationship Id="rId26" Type="http://schemas.openxmlformats.org/officeDocument/2006/relationships/printerSettings" Target="../printerSettings/printerSettings71.bin"/><Relationship Id="rId3" Type="http://schemas.openxmlformats.org/officeDocument/2006/relationships/printerSettings" Target="../printerSettings/printerSettings48.bin"/><Relationship Id="rId21" Type="http://schemas.openxmlformats.org/officeDocument/2006/relationships/printerSettings" Target="../printerSettings/printerSettings66.bin"/><Relationship Id="rId7" Type="http://schemas.openxmlformats.org/officeDocument/2006/relationships/printerSettings" Target="../printerSettings/printerSettings52.bin"/><Relationship Id="rId12" Type="http://schemas.openxmlformats.org/officeDocument/2006/relationships/printerSettings" Target="../printerSettings/printerSettings57.bin"/><Relationship Id="rId17" Type="http://schemas.openxmlformats.org/officeDocument/2006/relationships/printerSettings" Target="../printerSettings/printerSettings62.bin"/><Relationship Id="rId25" Type="http://schemas.openxmlformats.org/officeDocument/2006/relationships/printerSettings" Target="../printerSettings/printerSettings70.bin"/><Relationship Id="rId2" Type="http://schemas.openxmlformats.org/officeDocument/2006/relationships/printerSettings" Target="../printerSettings/printerSettings47.bin"/><Relationship Id="rId16" Type="http://schemas.openxmlformats.org/officeDocument/2006/relationships/printerSettings" Target="../printerSettings/printerSettings61.bin"/><Relationship Id="rId20" Type="http://schemas.openxmlformats.org/officeDocument/2006/relationships/printerSettings" Target="../printerSettings/printerSettings65.bin"/><Relationship Id="rId1" Type="http://schemas.openxmlformats.org/officeDocument/2006/relationships/printerSettings" Target="../printerSettings/printerSettings46.bin"/><Relationship Id="rId6" Type="http://schemas.openxmlformats.org/officeDocument/2006/relationships/printerSettings" Target="../printerSettings/printerSettings51.bin"/><Relationship Id="rId11" Type="http://schemas.openxmlformats.org/officeDocument/2006/relationships/printerSettings" Target="../printerSettings/printerSettings56.bin"/><Relationship Id="rId24" Type="http://schemas.openxmlformats.org/officeDocument/2006/relationships/printerSettings" Target="../printerSettings/printerSettings69.bin"/><Relationship Id="rId5" Type="http://schemas.openxmlformats.org/officeDocument/2006/relationships/printerSettings" Target="../printerSettings/printerSettings50.bin"/><Relationship Id="rId15" Type="http://schemas.openxmlformats.org/officeDocument/2006/relationships/printerSettings" Target="../printerSettings/printerSettings60.bin"/><Relationship Id="rId23" Type="http://schemas.openxmlformats.org/officeDocument/2006/relationships/printerSettings" Target="../printerSettings/printerSettings68.bin"/><Relationship Id="rId28" Type="http://schemas.openxmlformats.org/officeDocument/2006/relationships/printerSettings" Target="../printerSettings/printerSettings73.bin"/><Relationship Id="rId10" Type="http://schemas.openxmlformats.org/officeDocument/2006/relationships/printerSettings" Target="../printerSettings/printerSettings55.bin"/><Relationship Id="rId19" Type="http://schemas.openxmlformats.org/officeDocument/2006/relationships/printerSettings" Target="../printerSettings/printerSettings64.bin"/><Relationship Id="rId4" Type="http://schemas.openxmlformats.org/officeDocument/2006/relationships/printerSettings" Target="../printerSettings/printerSettings49.bin"/><Relationship Id="rId9" Type="http://schemas.openxmlformats.org/officeDocument/2006/relationships/printerSettings" Target="../printerSettings/printerSettings54.bin"/><Relationship Id="rId14" Type="http://schemas.openxmlformats.org/officeDocument/2006/relationships/printerSettings" Target="../printerSettings/printerSettings59.bin"/><Relationship Id="rId22" Type="http://schemas.openxmlformats.org/officeDocument/2006/relationships/printerSettings" Target="../printerSettings/printerSettings67.bin"/><Relationship Id="rId27" Type="http://schemas.openxmlformats.org/officeDocument/2006/relationships/printerSettings" Target="../printerSettings/printerSettings72.bin"/></Relationships>
</file>

<file path=xl/worksheets/_rels/sheet60.xml.rels><?xml version="1.0" encoding="UTF-8" standalone="yes"?>
<Relationships xmlns="http://schemas.openxmlformats.org/package/2006/relationships"><Relationship Id="rId8" Type="http://schemas.openxmlformats.org/officeDocument/2006/relationships/printerSettings" Target="../printerSettings/printerSettings900.bin"/><Relationship Id="rId3" Type="http://schemas.openxmlformats.org/officeDocument/2006/relationships/printerSettings" Target="../printerSettings/printerSettings895.bin"/><Relationship Id="rId7" Type="http://schemas.openxmlformats.org/officeDocument/2006/relationships/printerSettings" Target="../printerSettings/printerSettings899.bin"/><Relationship Id="rId2" Type="http://schemas.openxmlformats.org/officeDocument/2006/relationships/printerSettings" Target="../printerSettings/printerSettings894.bin"/><Relationship Id="rId1" Type="http://schemas.openxmlformats.org/officeDocument/2006/relationships/printerSettings" Target="../printerSettings/printerSettings893.bin"/><Relationship Id="rId6" Type="http://schemas.openxmlformats.org/officeDocument/2006/relationships/printerSettings" Target="../printerSettings/printerSettings898.bin"/><Relationship Id="rId5" Type="http://schemas.openxmlformats.org/officeDocument/2006/relationships/printerSettings" Target="../printerSettings/printerSettings897.bin"/><Relationship Id="rId10" Type="http://schemas.openxmlformats.org/officeDocument/2006/relationships/printerSettings" Target="../printerSettings/printerSettings902.bin"/><Relationship Id="rId4" Type="http://schemas.openxmlformats.org/officeDocument/2006/relationships/printerSettings" Target="../printerSettings/printerSettings896.bin"/><Relationship Id="rId9" Type="http://schemas.openxmlformats.org/officeDocument/2006/relationships/printerSettings" Target="../printerSettings/printerSettings901.bin"/></Relationships>
</file>

<file path=xl/worksheets/_rels/sheet61.xml.rels><?xml version="1.0" encoding="UTF-8" standalone="yes"?>
<Relationships xmlns="http://schemas.openxmlformats.org/package/2006/relationships"><Relationship Id="rId8" Type="http://schemas.openxmlformats.org/officeDocument/2006/relationships/printerSettings" Target="../printerSettings/printerSettings910.bin"/><Relationship Id="rId3" Type="http://schemas.openxmlformats.org/officeDocument/2006/relationships/printerSettings" Target="../printerSettings/printerSettings905.bin"/><Relationship Id="rId7" Type="http://schemas.openxmlformats.org/officeDocument/2006/relationships/printerSettings" Target="../printerSettings/printerSettings909.bin"/><Relationship Id="rId2" Type="http://schemas.openxmlformats.org/officeDocument/2006/relationships/printerSettings" Target="../printerSettings/printerSettings904.bin"/><Relationship Id="rId1" Type="http://schemas.openxmlformats.org/officeDocument/2006/relationships/printerSettings" Target="../printerSettings/printerSettings903.bin"/><Relationship Id="rId6" Type="http://schemas.openxmlformats.org/officeDocument/2006/relationships/printerSettings" Target="../printerSettings/printerSettings908.bin"/><Relationship Id="rId5" Type="http://schemas.openxmlformats.org/officeDocument/2006/relationships/printerSettings" Target="../printerSettings/printerSettings907.bin"/><Relationship Id="rId10" Type="http://schemas.openxmlformats.org/officeDocument/2006/relationships/printerSettings" Target="../printerSettings/printerSettings912.bin"/><Relationship Id="rId4" Type="http://schemas.openxmlformats.org/officeDocument/2006/relationships/printerSettings" Target="../printerSettings/printerSettings906.bin"/><Relationship Id="rId9" Type="http://schemas.openxmlformats.org/officeDocument/2006/relationships/printerSettings" Target="../printerSettings/printerSettings911.bin"/></Relationships>
</file>

<file path=xl/worksheets/_rels/sheet62.xml.rels><?xml version="1.0" encoding="UTF-8" standalone="yes"?>
<Relationships xmlns="http://schemas.openxmlformats.org/package/2006/relationships"><Relationship Id="rId8" Type="http://schemas.openxmlformats.org/officeDocument/2006/relationships/printerSettings" Target="../printerSettings/printerSettings920.bin"/><Relationship Id="rId3" Type="http://schemas.openxmlformats.org/officeDocument/2006/relationships/printerSettings" Target="../printerSettings/printerSettings915.bin"/><Relationship Id="rId7" Type="http://schemas.openxmlformats.org/officeDocument/2006/relationships/printerSettings" Target="../printerSettings/printerSettings919.bin"/><Relationship Id="rId2" Type="http://schemas.openxmlformats.org/officeDocument/2006/relationships/printerSettings" Target="../printerSettings/printerSettings914.bin"/><Relationship Id="rId1" Type="http://schemas.openxmlformats.org/officeDocument/2006/relationships/printerSettings" Target="../printerSettings/printerSettings913.bin"/><Relationship Id="rId6" Type="http://schemas.openxmlformats.org/officeDocument/2006/relationships/printerSettings" Target="../printerSettings/printerSettings918.bin"/><Relationship Id="rId5" Type="http://schemas.openxmlformats.org/officeDocument/2006/relationships/printerSettings" Target="../printerSettings/printerSettings917.bin"/><Relationship Id="rId10" Type="http://schemas.openxmlformats.org/officeDocument/2006/relationships/printerSettings" Target="../printerSettings/printerSettings922.bin"/><Relationship Id="rId4" Type="http://schemas.openxmlformats.org/officeDocument/2006/relationships/printerSettings" Target="../printerSettings/printerSettings916.bin"/><Relationship Id="rId9" Type="http://schemas.openxmlformats.org/officeDocument/2006/relationships/printerSettings" Target="../printerSettings/printerSettings921.bin"/></Relationships>
</file>

<file path=xl/worksheets/_rels/sheet63.xml.rels><?xml version="1.0" encoding="UTF-8" standalone="yes"?>
<Relationships xmlns="http://schemas.openxmlformats.org/package/2006/relationships"><Relationship Id="rId8" Type="http://schemas.openxmlformats.org/officeDocument/2006/relationships/printerSettings" Target="../printerSettings/printerSettings930.bin"/><Relationship Id="rId3" Type="http://schemas.openxmlformats.org/officeDocument/2006/relationships/printerSettings" Target="../printerSettings/printerSettings925.bin"/><Relationship Id="rId7" Type="http://schemas.openxmlformats.org/officeDocument/2006/relationships/printerSettings" Target="../printerSettings/printerSettings929.bin"/><Relationship Id="rId2" Type="http://schemas.openxmlformats.org/officeDocument/2006/relationships/printerSettings" Target="../printerSettings/printerSettings924.bin"/><Relationship Id="rId1" Type="http://schemas.openxmlformats.org/officeDocument/2006/relationships/printerSettings" Target="../printerSettings/printerSettings923.bin"/><Relationship Id="rId6" Type="http://schemas.openxmlformats.org/officeDocument/2006/relationships/printerSettings" Target="../printerSettings/printerSettings928.bin"/><Relationship Id="rId5" Type="http://schemas.openxmlformats.org/officeDocument/2006/relationships/printerSettings" Target="../printerSettings/printerSettings927.bin"/><Relationship Id="rId10" Type="http://schemas.openxmlformats.org/officeDocument/2006/relationships/printerSettings" Target="../printerSettings/printerSettings932.bin"/><Relationship Id="rId4" Type="http://schemas.openxmlformats.org/officeDocument/2006/relationships/printerSettings" Target="../printerSettings/printerSettings926.bin"/><Relationship Id="rId9" Type="http://schemas.openxmlformats.org/officeDocument/2006/relationships/printerSettings" Target="../printerSettings/printerSettings931.bin"/></Relationships>
</file>

<file path=xl/worksheets/_rels/sheet64.xml.rels><?xml version="1.0" encoding="UTF-8" standalone="yes"?>
<Relationships xmlns="http://schemas.openxmlformats.org/package/2006/relationships"><Relationship Id="rId8" Type="http://schemas.openxmlformats.org/officeDocument/2006/relationships/printerSettings" Target="../printerSettings/printerSettings940.bin"/><Relationship Id="rId3" Type="http://schemas.openxmlformats.org/officeDocument/2006/relationships/printerSettings" Target="../printerSettings/printerSettings935.bin"/><Relationship Id="rId7" Type="http://schemas.openxmlformats.org/officeDocument/2006/relationships/printerSettings" Target="../printerSettings/printerSettings939.bin"/><Relationship Id="rId2" Type="http://schemas.openxmlformats.org/officeDocument/2006/relationships/printerSettings" Target="../printerSettings/printerSettings934.bin"/><Relationship Id="rId1" Type="http://schemas.openxmlformats.org/officeDocument/2006/relationships/printerSettings" Target="../printerSettings/printerSettings933.bin"/><Relationship Id="rId6" Type="http://schemas.openxmlformats.org/officeDocument/2006/relationships/printerSettings" Target="../printerSettings/printerSettings938.bin"/><Relationship Id="rId5" Type="http://schemas.openxmlformats.org/officeDocument/2006/relationships/printerSettings" Target="../printerSettings/printerSettings937.bin"/><Relationship Id="rId10" Type="http://schemas.openxmlformats.org/officeDocument/2006/relationships/printerSettings" Target="../printerSettings/printerSettings942.bin"/><Relationship Id="rId4" Type="http://schemas.openxmlformats.org/officeDocument/2006/relationships/printerSettings" Target="../printerSettings/printerSettings936.bin"/><Relationship Id="rId9" Type="http://schemas.openxmlformats.org/officeDocument/2006/relationships/printerSettings" Target="../printerSettings/printerSettings941.bin"/></Relationships>
</file>

<file path=xl/worksheets/_rels/sheet65.xml.rels><?xml version="1.0" encoding="UTF-8" standalone="yes"?>
<Relationships xmlns="http://schemas.openxmlformats.org/package/2006/relationships"><Relationship Id="rId8" Type="http://schemas.openxmlformats.org/officeDocument/2006/relationships/printerSettings" Target="../printerSettings/printerSettings950.bin"/><Relationship Id="rId3" Type="http://schemas.openxmlformats.org/officeDocument/2006/relationships/printerSettings" Target="../printerSettings/printerSettings945.bin"/><Relationship Id="rId7" Type="http://schemas.openxmlformats.org/officeDocument/2006/relationships/printerSettings" Target="../printerSettings/printerSettings949.bin"/><Relationship Id="rId2" Type="http://schemas.openxmlformats.org/officeDocument/2006/relationships/printerSettings" Target="../printerSettings/printerSettings944.bin"/><Relationship Id="rId1" Type="http://schemas.openxmlformats.org/officeDocument/2006/relationships/printerSettings" Target="../printerSettings/printerSettings943.bin"/><Relationship Id="rId6" Type="http://schemas.openxmlformats.org/officeDocument/2006/relationships/printerSettings" Target="../printerSettings/printerSettings948.bin"/><Relationship Id="rId5" Type="http://schemas.openxmlformats.org/officeDocument/2006/relationships/printerSettings" Target="../printerSettings/printerSettings947.bin"/><Relationship Id="rId10" Type="http://schemas.openxmlformats.org/officeDocument/2006/relationships/printerSettings" Target="../printerSettings/printerSettings952.bin"/><Relationship Id="rId4" Type="http://schemas.openxmlformats.org/officeDocument/2006/relationships/printerSettings" Target="../printerSettings/printerSettings946.bin"/><Relationship Id="rId9" Type="http://schemas.openxmlformats.org/officeDocument/2006/relationships/printerSettings" Target="../printerSettings/printerSettings951.bin"/></Relationships>
</file>

<file path=xl/worksheets/_rels/sheet66.xml.rels><?xml version="1.0" encoding="UTF-8" standalone="yes"?>
<Relationships xmlns="http://schemas.openxmlformats.org/package/2006/relationships"><Relationship Id="rId8" Type="http://schemas.openxmlformats.org/officeDocument/2006/relationships/printerSettings" Target="../printerSettings/printerSettings960.bin"/><Relationship Id="rId13" Type="http://schemas.openxmlformats.org/officeDocument/2006/relationships/printerSettings" Target="../printerSettings/printerSettings965.bin"/><Relationship Id="rId18" Type="http://schemas.openxmlformats.org/officeDocument/2006/relationships/printerSettings" Target="../printerSettings/printerSettings970.bin"/><Relationship Id="rId26" Type="http://schemas.openxmlformats.org/officeDocument/2006/relationships/printerSettings" Target="../printerSettings/printerSettings978.bin"/><Relationship Id="rId3" Type="http://schemas.openxmlformats.org/officeDocument/2006/relationships/printerSettings" Target="../printerSettings/printerSettings955.bin"/><Relationship Id="rId21" Type="http://schemas.openxmlformats.org/officeDocument/2006/relationships/printerSettings" Target="../printerSettings/printerSettings973.bin"/><Relationship Id="rId7" Type="http://schemas.openxmlformats.org/officeDocument/2006/relationships/printerSettings" Target="../printerSettings/printerSettings959.bin"/><Relationship Id="rId12" Type="http://schemas.openxmlformats.org/officeDocument/2006/relationships/printerSettings" Target="../printerSettings/printerSettings964.bin"/><Relationship Id="rId17" Type="http://schemas.openxmlformats.org/officeDocument/2006/relationships/printerSettings" Target="../printerSettings/printerSettings969.bin"/><Relationship Id="rId25" Type="http://schemas.openxmlformats.org/officeDocument/2006/relationships/printerSettings" Target="../printerSettings/printerSettings977.bin"/><Relationship Id="rId2" Type="http://schemas.openxmlformats.org/officeDocument/2006/relationships/printerSettings" Target="../printerSettings/printerSettings954.bin"/><Relationship Id="rId16" Type="http://schemas.openxmlformats.org/officeDocument/2006/relationships/printerSettings" Target="../printerSettings/printerSettings968.bin"/><Relationship Id="rId20" Type="http://schemas.openxmlformats.org/officeDocument/2006/relationships/printerSettings" Target="../printerSettings/printerSettings972.bin"/><Relationship Id="rId29" Type="http://schemas.openxmlformats.org/officeDocument/2006/relationships/vmlDrawing" Target="../drawings/vmlDrawing5.vml"/><Relationship Id="rId1" Type="http://schemas.openxmlformats.org/officeDocument/2006/relationships/printerSettings" Target="../printerSettings/printerSettings953.bin"/><Relationship Id="rId6" Type="http://schemas.openxmlformats.org/officeDocument/2006/relationships/printerSettings" Target="../printerSettings/printerSettings958.bin"/><Relationship Id="rId11" Type="http://schemas.openxmlformats.org/officeDocument/2006/relationships/printerSettings" Target="../printerSettings/printerSettings963.bin"/><Relationship Id="rId24" Type="http://schemas.openxmlformats.org/officeDocument/2006/relationships/printerSettings" Target="../printerSettings/printerSettings976.bin"/><Relationship Id="rId5" Type="http://schemas.openxmlformats.org/officeDocument/2006/relationships/printerSettings" Target="../printerSettings/printerSettings957.bin"/><Relationship Id="rId15" Type="http://schemas.openxmlformats.org/officeDocument/2006/relationships/printerSettings" Target="../printerSettings/printerSettings967.bin"/><Relationship Id="rId23" Type="http://schemas.openxmlformats.org/officeDocument/2006/relationships/printerSettings" Target="../printerSettings/printerSettings975.bin"/><Relationship Id="rId28" Type="http://schemas.openxmlformats.org/officeDocument/2006/relationships/printerSettings" Target="../printerSettings/printerSettings980.bin"/><Relationship Id="rId10" Type="http://schemas.openxmlformats.org/officeDocument/2006/relationships/printerSettings" Target="../printerSettings/printerSettings962.bin"/><Relationship Id="rId19" Type="http://schemas.openxmlformats.org/officeDocument/2006/relationships/printerSettings" Target="../printerSettings/printerSettings971.bin"/><Relationship Id="rId4" Type="http://schemas.openxmlformats.org/officeDocument/2006/relationships/printerSettings" Target="../printerSettings/printerSettings956.bin"/><Relationship Id="rId9" Type="http://schemas.openxmlformats.org/officeDocument/2006/relationships/printerSettings" Target="../printerSettings/printerSettings961.bin"/><Relationship Id="rId14" Type="http://schemas.openxmlformats.org/officeDocument/2006/relationships/printerSettings" Target="../printerSettings/printerSettings966.bin"/><Relationship Id="rId22" Type="http://schemas.openxmlformats.org/officeDocument/2006/relationships/printerSettings" Target="../printerSettings/printerSettings974.bin"/><Relationship Id="rId27" Type="http://schemas.openxmlformats.org/officeDocument/2006/relationships/printerSettings" Target="../printerSettings/printerSettings979.bin"/><Relationship Id="rId30" Type="http://schemas.openxmlformats.org/officeDocument/2006/relationships/comments" Target="../comments5.xml"/></Relationships>
</file>

<file path=xl/worksheets/_rels/sheet67.xml.rels><?xml version="1.0" encoding="UTF-8" standalone="yes"?>
<Relationships xmlns="http://schemas.openxmlformats.org/package/2006/relationships"><Relationship Id="rId8" Type="http://schemas.openxmlformats.org/officeDocument/2006/relationships/printerSettings" Target="../printerSettings/printerSettings988.bin"/><Relationship Id="rId13" Type="http://schemas.openxmlformats.org/officeDocument/2006/relationships/printerSettings" Target="../printerSettings/printerSettings993.bin"/><Relationship Id="rId18" Type="http://schemas.openxmlformats.org/officeDocument/2006/relationships/printerSettings" Target="../printerSettings/printerSettings998.bin"/><Relationship Id="rId26" Type="http://schemas.openxmlformats.org/officeDocument/2006/relationships/printerSettings" Target="../printerSettings/printerSettings1006.bin"/><Relationship Id="rId3" Type="http://schemas.openxmlformats.org/officeDocument/2006/relationships/printerSettings" Target="../printerSettings/printerSettings983.bin"/><Relationship Id="rId21" Type="http://schemas.openxmlformats.org/officeDocument/2006/relationships/printerSettings" Target="../printerSettings/printerSettings1001.bin"/><Relationship Id="rId7" Type="http://schemas.openxmlformats.org/officeDocument/2006/relationships/printerSettings" Target="../printerSettings/printerSettings987.bin"/><Relationship Id="rId12" Type="http://schemas.openxmlformats.org/officeDocument/2006/relationships/printerSettings" Target="../printerSettings/printerSettings992.bin"/><Relationship Id="rId17" Type="http://schemas.openxmlformats.org/officeDocument/2006/relationships/printerSettings" Target="../printerSettings/printerSettings997.bin"/><Relationship Id="rId25" Type="http://schemas.openxmlformats.org/officeDocument/2006/relationships/printerSettings" Target="../printerSettings/printerSettings1005.bin"/><Relationship Id="rId2" Type="http://schemas.openxmlformats.org/officeDocument/2006/relationships/printerSettings" Target="../printerSettings/printerSettings982.bin"/><Relationship Id="rId16" Type="http://schemas.openxmlformats.org/officeDocument/2006/relationships/printerSettings" Target="../printerSettings/printerSettings996.bin"/><Relationship Id="rId20" Type="http://schemas.openxmlformats.org/officeDocument/2006/relationships/printerSettings" Target="../printerSettings/printerSettings1000.bin"/><Relationship Id="rId1" Type="http://schemas.openxmlformats.org/officeDocument/2006/relationships/printerSettings" Target="../printerSettings/printerSettings981.bin"/><Relationship Id="rId6" Type="http://schemas.openxmlformats.org/officeDocument/2006/relationships/printerSettings" Target="../printerSettings/printerSettings986.bin"/><Relationship Id="rId11" Type="http://schemas.openxmlformats.org/officeDocument/2006/relationships/printerSettings" Target="../printerSettings/printerSettings991.bin"/><Relationship Id="rId24" Type="http://schemas.openxmlformats.org/officeDocument/2006/relationships/printerSettings" Target="../printerSettings/printerSettings1004.bin"/><Relationship Id="rId5" Type="http://schemas.openxmlformats.org/officeDocument/2006/relationships/printerSettings" Target="../printerSettings/printerSettings985.bin"/><Relationship Id="rId15" Type="http://schemas.openxmlformats.org/officeDocument/2006/relationships/printerSettings" Target="../printerSettings/printerSettings995.bin"/><Relationship Id="rId23" Type="http://schemas.openxmlformats.org/officeDocument/2006/relationships/printerSettings" Target="../printerSettings/printerSettings1003.bin"/><Relationship Id="rId28" Type="http://schemas.openxmlformats.org/officeDocument/2006/relationships/printerSettings" Target="../printerSettings/printerSettings1008.bin"/><Relationship Id="rId10" Type="http://schemas.openxmlformats.org/officeDocument/2006/relationships/printerSettings" Target="../printerSettings/printerSettings990.bin"/><Relationship Id="rId19" Type="http://schemas.openxmlformats.org/officeDocument/2006/relationships/printerSettings" Target="../printerSettings/printerSettings999.bin"/><Relationship Id="rId4" Type="http://schemas.openxmlformats.org/officeDocument/2006/relationships/printerSettings" Target="../printerSettings/printerSettings984.bin"/><Relationship Id="rId9" Type="http://schemas.openxmlformats.org/officeDocument/2006/relationships/printerSettings" Target="../printerSettings/printerSettings989.bin"/><Relationship Id="rId14" Type="http://schemas.openxmlformats.org/officeDocument/2006/relationships/printerSettings" Target="../printerSettings/printerSettings994.bin"/><Relationship Id="rId22" Type="http://schemas.openxmlformats.org/officeDocument/2006/relationships/printerSettings" Target="../printerSettings/printerSettings1002.bin"/><Relationship Id="rId27" Type="http://schemas.openxmlformats.org/officeDocument/2006/relationships/printerSettings" Target="../printerSettings/printerSettings1007.bin"/></Relationships>
</file>

<file path=xl/worksheets/_rels/sheet68.xml.rels><?xml version="1.0" encoding="UTF-8" standalone="yes"?>
<Relationships xmlns="http://schemas.openxmlformats.org/package/2006/relationships"><Relationship Id="rId8" Type="http://schemas.openxmlformats.org/officeDocument/2006/relationships/printerSettings" Target="../printerSettings/printerSettings1016.bin"/><Relationship Id="rId3" Type="http://schemas.openxmlformats.org/officeDocument/2006/relationships/printerSettings" Target="../printerSettings/printerSettings1011.bin"/><Relationship Id="rId7" Type="http://schemas.openxmlformats.org/officeDocument/2006/relationships/printerSettings" Target="../printerSettings/printerSettings1015.bin"/><Relationship Id="rId2" Type="http://schemas.openxmlformats.org/officeDocument/2006/relationships/printerSettings" Target="../printerSettings/printerSettings1010.bin"/><Relationship Id="rId1" Type="http://schemas.openxmlformats.org/officeDocument/2006/relationships/printerSettings" Target="../printerSettings/printerSettings1009.bin"/><Relationship Id="rId6" Type="http://schemas.openxmlformats.org/officeDocument/2006/relationships/printerSettings" Target="../printerSettings/printerSettings1014.bin"/><Relationship Id="rId5" Type="http://schemas.openxmlformats.org/officeDocument/2006/relationships/printerSettings" Target="../printerSettings/printerSettings1013.bin"/><Relationship Id="rId10" Type="http://schemas.openxmlformats.org/officeDocument/2006/relationships/printerSettings" Target="../printerSettings/printerSettings1018.bin"/><Relationship Id="rId4" Type="http://schemas.openxmlformats.org/officeDocument/2006/relationships/printerSettings" Target="../printerSettings/printerSettings1012.bin"/><Relationship Id="rId9" Type="http://schemas.openxmlformats.org/officeDocument/2006/relationships/printerSettings" Target="../printerSettings/printerSettings1017.bin"/></Relationships>
</file>

<file path=xl/worksheets/_rels/sheet69.xml.rels><?xml version="1.0" encoding="UTF-8" standalone="yes"?>
<Relationships xmlns="http://schemas.openxmlformats.org/package/2006/relationships"><Relationship Id="rId8" Type="http://schemas.openxmlformats.org/officeDocument/2006/relationships/printerSettings" Target="../printerSettings/printerSettings1026.bin"/><Relationship Id="rId3" Type="http://schemas.openxmlformats.org/officeDocument/2006/relationships/printerSettings" Target="../printerSettings/printerSettings1021.bin"/><Relationship Id="rId7" Type="http://schemas.openxmlformats.org/officeDocument/2006/relationships/printerSettings" Target="../printerSettings/printerSettings1025.bin"/><Relationship Id="rId2" Type="http://schemas.openxmlformats.org/officeDocument/2006/relationships/printerSettings" Target="../printerSettings/printerSettings1020.bin"/><Relationship Id="rId1" Type="http://schemas.openxmlformats.org/officeDocument/2006/relationships/printerSettings" Target="../printerSettings/printerSettings1019.bin"/><Relationship Id="rId6" Type="http://schemas.openxmlformats.org/officeDocument/2006/relationships/printerSettings" Target="../printerSettings/printerSettings1024.bin"/><Relationship Id="rId5" Type="http://schemas.openxmlformats.org/officeDocument/2006/relationships/printerSettings" Target="../printerSettings/printerSettings1023.bin"/><Relationship Id="rId10" Type="http://schemas.openxmlformats.org/officeDocument/2006/relationships/printerSettings" Target="../printerSettings/printerSettings1028.bin"/><Relationship Id="rId4" Type="http://schemas.openxmlformats.org/officeDocument/2006/relationships/printerSettings" Target="../printerSettings/printerSettings1022.bin"/><Relationship Id="rId9" Type="http://schemas.openxmlformats.org/officeDocument/2006/relationships/printerSettings" Target="../printerSettings/printerSettings1027.bin"/></Relationships>
</file>

<file path=xl/worksheets/_rels/sheet7.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70.xml.rels><?xml version="1.0" encoding="UTF-8" standalone="yes"?>
<Relationships xmlns="http://schemas.openxmlformats.org/package/2006/relationships"><Relationship Id="rId8" Type="http://schemas.openxmlformats.org/officeDocument/2006/relationships/printerSettings" Target="../printerSettings/printerSettings1036.bin"/><Relationship Id="rId3" Type="http://schemas.openxmlformats.org/officeDocument/2006/relationships/printerSettings" Target="../printerSettings/printerSettings1031.bin"/><Relationship Id="rId7" Type="http://schemas.openxmlformats.org/officeDocument/2006/relationships/printerSettings" Target="../printerSettings/printerSettings1035.bin"/><Relationship Id="rId2" Type="http://schemas.openxmlformats.org/officeDocument/2006/relationships/printerSettings" Target="../printerSettings/printerSettings1030.bin"/><Relationship Id="rId1" Type="http://schemas.openxmlformats.org/officeDocument/2006/relationships/printerSettings" Target="../printerSettings/printerSettings1029.bin"/><Relationship Id="rId6" Type="http://schemas.openxmlformats.org/officeDocument/2006/relationships/printerSettings" Target="../printerSettings/printerSettings1034.bin"/><Relationship Id="rId5" Type="http://schemas.openxmlformats.org/officeDocument/2006/relationships/printerSettings" Target="../printerSettings/printerSettings1033.bin"/><Relationship Id="rId10" Type="http://schemas.openxmlformats.org/officeDocument/2006/relationships/printerSettings" Target="../printerSettings/printerSettings1038.bin"/><Relationship Id="rId4" Type="http://schemas.openxmlformats.org/officeDocument/2006/relationships/printerSettings" Target="../printerSettings/printerSettings1032.bin"/><Relationship Id="rId9" Type="http://schemas.openxmlformats.org/officeDocument/2006/relationships/printerSettings" Target="../printerSettings/printerSettings1037.bin"/></Relationships>
</file>

<file path=xl/worksheets/_rels/sheet71.xml.rels><?xml version="1.0" encoding="UTF-8" standalone="yes"?>
<Relationships xmlns="http://schemas.openxmlformats.org/package/2006/relationships"><Relationship Id="rId8" Type="http://schemas.openxmlformats.org/officeDocument/2006/relationships/printerSettings" Target="../printerSettings/printerSettings1046.bin"/><Relationship Id="rId3" Type="http://schemas.openxmlformats.org/officeDocument/2006/relationships/printerSettings" Target="../printerSettings/printerSettings1041.bin"/><Relationship Id="rId7" Type="http://schemas.openxmlformats.org/officeDocument/2006/relationships/printerSettings" Target="../printerSettings/printerSettings1045.bin"/><Relationship Id="rId2" Type="http://schemas.openxmlformats.org/officeDocument/2006/relationships/printerSettings" Target="../printerSettings/printerSettings1040.bin"/><Relationship Id="rId1" Type="http://schemas.openxmlformats.org/officeDocument/2006/relationships/printerSettings" Target="../printerSettings/printerSettings1039.bin"/><Relationship Id="rId6" Type="http://schemas.openxmlformats.org/officeDocument/2006/relationships/printerSettings" Target="../printerSettings/printerSettings1044.bin"/><Relationship Id="rId5" Type="http://schemas.openxmlformats.org/officeDocument/2006/relationships/printerSettings" Target="../printerSettings/printerSettings1043.bin"/><Relationship Id="rId10" Type="http://schemas.openxmlformats.org/officeDocument/2006/relationships/printerSettings" Target="../printerSettings/printerSettings1048.bin"/><Relationship Id="rId4" Type="http://schemas.openxmlformats.org/officeDocument/2006/relationships/printerSettings" Target="../printerSettings/printerSettings1042.bin"/><Relationship Id="rId9" Type="http://schemas.openxmlformats.org/officeDocument/2006/relationships/printerSettings" Target="../printerSettings/printerSettings1047.bin"/></Relationships>
</file>

<file path=xl/worksheets/_rels/sheet72.xml.rels><?xml version="1.0" encoding="UTF-8" standalone="yes"?>
<Relationships xmlns="http://schemas.openxmlformats.org/package/2006/relationships"><Relationship Id="rId8" Type="http://schemas.openxmlformats.org/officeDocument/2006/relationships/printerSettings" Target="../printerSettings/printerSettings1056.bin"/><Relationship Id="rId3" Type="http://schemas.openxmlformats.org/officeDocument/2006/relationships/printerSettings" Target="../printerSettings/printerSettings1051.bin"/><Relationship Id="rId7" Type="http://schemas.openxmlformats.org/officeDocument/2006/relationships/printerSettings" Target="../printerSettings/printerSettings1055.bin"/><Relationship Id="rId2" Type="http://schemas.openxmlformats.org/officeDocument/2006/relationships/printerSettings" Target="../printerSettings/printerSettings1050.bin"/><Relationship Id="rId1" Type="http://schemas.openxmlformats.org/officeDocument/2006/relationships/printerSettings" Target="../printerSettings/printerSettings1049.bin"/><Relationship Id="rId6" Type="http://schemas.openxmlformats.org/officeDocument/2006/relationships/printerSettings" Target="../printerSettings/printerSettings1054.bin"/><Relationship Id="rId5" Type="http://schemas.openxmlformats.org/officeDocument/2006/relationships/printerSettings" Target="../printerSettings/printerSettings1053.bin"/><Relationship Id="rId10" Type="http://schemas.openxmlformats.org/officeDocument/2006/relationships/printerSettings" Target="../printerSettings/printerSettings1058.bin"/><Relationship Id="rId4" Type="http://schemas.openxmlformats.org/officeDocument/2006/relationships/printerSettings" Target="../printerSettings/printerSettings1052.bin"/><Relationship Id="rId9" Type="http://schemas.openxmlformats.org/officeDocument/2006/relationships/printerSettings" Target="../printerSettings/printerSettings1057.bin"/></Relationships>
</file>

<file path=xl/worksheets/_rels/sheet73.xml.rels><?xml version="1.0" encoding="UTF-8" standalone="yes"?>
<Relationships xmlns="http://schemas.openxmlformats.org/package/2006/relationships"><Relationship Id="rId8" Type="http://schemas.openxmlformats.org/officeDocument/2006/relationships/printerSettings" Target="../printerSettings/printerSettings1066.bin"/><Relationship Id="rId3" Type="http://schemas.openxmlformats.org/officeDocument/2006/relationships/printerSettings" Target="../printerSettings/printerSettings1061.bin"/><Relationship Id="rId7" Type="http://schemas.openxmlformats.org/officeDocument/2006/relationships/printerSettings" Target="../printerSettings/printerSettings1065.bin"/><Relationship Id="rId2" Type="http://schemas.openxmlformats.org/officeDocument/2006/relationships/printerSettings" Target="../printerSettings/printerSettings1060.bin"/><Relationship Id="rId1" Type="http://schemas.openxmlformats.org/officeDocument/2006/relationships/printerSettings" Target="../printerSettings/printerSettings1059.bin"/><Relationship Id="rId6" Type="http://schemas.openxmlformats.org/officeDocument/2006/relationships/printerSettings" Target="../printerSettings/printerSettings1064.bin"/><Relationship Id="rId5" Type="http://schemas.openxmlformats.org/officeDocument/2006/relationships/printerSettings" Target="../printerSettings/printerSettings1063.bin"/><Relationship Id="rId10" Type="http://schemas.openxmlformats.org/officeDocument/2006/relationships/printerSettings" Target="../printerSettings/printerSettings1068.bin"/><Relationship Id="rId4" Type="http://schemas.openxmlformats.org/officeDocument/2006/relationships/printerSettings" Target="../printerSettings/printerSettings1062.bin"/><Relationship Id="rId9" Type="http://schemas.openxmlformats.org/officeDocument/2006/relationships/printerSettings" Target="../printerSettings/printerSettings1067.bin"/></Relationships>
</file>

<file path=xl/worksheets/_rels/sheet74.xml.rels><?xml version="1.0" encoding="UTF-8" standalone="yes"?>
<Relationships xmlns="http://schemas.openxmlformats.org/package/2006/relationships"><Relationship Id="rId8" Type="http://schemas.openxmlformats.org/officeDocument/2006/relationships/printerSettings" Target="../printerSettings/printerSettings1076.bin"/><Relationship Id="rId3" Type="http://schemas.openxmlformats.org/officeDocument/2006/relationships/printerSettings" Target="../printerSettings/printerSettings1071.bin"/><Relationship Id="rId7" Type="http://schemas.openxmlformats.org/officeDocument/2006/relationships/printerSettings" Target="../printerSettings/printerSettings1075.bin"/><Relationship Id="rId2" Type="http://schemas.openxmlformats.org/officeDocument/2006/relationships/printerSettings" Target="../printerSettings/printerSettings1070.bin"/><Relationship Id="rId1" Type="http://schemas.openxmlformats.org/officeDocument/2006/relationships/printerSettings" Target="../printerSettings/printerSettings1069.bin"/><Relationship Id="rId6" Type="http://schemas.openxmlformats.org/officeDocument/2006/relationships/printerSettings" Target="../printerSettings/printerSettings1074.bin"/><Relationship Id="rId5" Type="http://schemas.openxmlformats.org/officeDocument/2006/relationships/printerSettings" Target="../printerSettings/printerSettings1073.bin"/><Relationship Id="rId10" Type="http://schemas.openxmlformats.org/officeDocument/2006/relationships/printerSettings" Target="../printerSettings/printerSettings1078.bin"/><Relationship Id="rId4" Type="http://schemas.openxmlformats.org/officeDocument/2006/relationships/printerSettings" Target="../printerSettings/printerSettings1072.bin"/><Relationship Id="rId9" Type="http://schemas.openxmlformats.org/officeDocument/2006/relationships/printerSettings" Target="../printerSettings/printerSettings1077.bin"/></Relationships>
</file>

<file path=xl/worksheets/_rels/sheet75.xml.rels><?xml version="1.0" encoding="UTF-8" standalone="yes"?>
<Relationships xmlns="http://schemas.openxmlformats.org/package/2006/relationships"><Relationship Id="rId8" Type="http://schemas.openxmlformats.org/officeDocument/2006/relationships/printerSettings" Target="../printerSettings/printerSettings1086.bin"/><Relationship Id="rId3" Type="http://schemas.openxmlformats.org/officeDocument/2006/relationships/printerSettings" Target="../printerSettings/printerSettings1081.bin"/><Relationship Id="rId7" Type="http://schemas.openxmlformats.org/officeDocument/2006/relationships/printerSettings" Target="../printerSettings/printerSettings1085.bin"/><Relationship Id="rId2" Type="http://schemas.openxmlformats.org/officeDocument/2006/relationships/printerSettings" Target="../printerSettings/printerSettings1080.bin"/><Relationship Id="rId1" Type="http://schemas.openxmlformats.org/officeDocument/2006/relationships/printerSettings" Target="../printerSettings/printerSettings1079.bin"/><Relationship Id="rId6" Type="http://schemas.openxmlformats.org/officeDocument/2006/relationships/printerSettings" Target="../printerSettings/printerSettings1084.bin"/><Relationship Id="rId5" Type="http://schemas.openxmlformats.org/officeDocument/2006/relationships/printerSettings" Target="../printerSettings/printerSettings1083.bin"/><Relationship Id="rId10" Type="http://schemas.openxmlformats.org/officeDocument/2006/relationships/printerSettings" Target="../printerSettings/printerSettings1088.bin"/><Relationship Id="rId4" Type="http://schemas.openxmlformats.org/officeDocument/2006/relationships/printerSettings" Target="../printerSettings/printerSettings1082.bin"/><Relationship Id="rId9" Type="http://schemas.openxmlformats.org/officeDocument/2006/relationships/printerSettings" Target="../printerSettings/printerSettings1087.bin"/></Relationships>
</file>

<file path=xl/worksheets/_rels/sheet76.xml.rels><?xml version="1.0" encoding="UTF-8" standalone="yes"?>
<Relationships xmlns="http://schemas.openxmlformats.org/package/2006/relationships"><Relationship Id="rId8" Type="http://schemas.openxmlformats.org/officeDocument/2006/relationships/printerSettings" Target="../printerSettings/printerSettings1096.bin"/><Relationship Id="rId3" Type="http://schemas.openxmlformats.org/officeDocument/2006/relationships/printerSettings" Target="../printerSettings/printerSettings1091.bin"/><Relationship Id="rId7" Type="http://schemas.openxmlformats.org/officeDocument/2006/relationships/printerSettings" Target="../printerSettings/printerSettings1095.bin"/><Relationship Id="rId2" Type="http://schemas.openxmlformats.org/officeDocument/2006/relationships/printerSettings" Target="../printerSettings/printerSettings1090.bin"/><Relationship Id="rId1" Type="http://schemas.openxmlformats.org/officeDocument/2006/relationships/printerSettings" Target="../printerSettings/printerSettings1089.bin"/><Relationship Id="rId6" Type="http://schemas.openxmlformats.org/officeDocument/2006/relationships/printerSettings" Target="../printerSettings/printerSettings1094.bin"/><Relationship Id="rId5" Type="http://schemas.openxmlformats.org/officeDocument/2006/relationships/printerSettings" Target="../printerSettings/printerSettings1093.bin"/><Relationship Id="rId10" Type="http://schemas.openxmlformats.org/officeDocument/2006/relationships/printerSettings" Target="../printerSettings/printerSettings1098.bin"/><Relationship Id="rId4" Type="http://schemas.openxmlformats.org/officeDocument/2006/relationships/printerSettings" Target="../printerSettings/printerSettings1092.bin"/><Relationship Id="rId9" Type="http://schemas.openxmlformats.org/officeDocument/2006/relationships/printerSettings" Target="../printerSettings/printerSettings1097.bin"/></Relationships>
</file>

<file path=xl/worksheets/_rels/sheet77.xml.rels><?xml version="1.0" encoding="UTF-8" standalone="yes"?>
<Relationships xmlns="http://schemas.openxmlformats.org/package/2006/relationships"><Relationship Id="rId8" Type="http://schemas.openxmlformats.org/officeDocument/2006/relationships/printerSettings" Target="../printerSettings/printerSettings1106.bin"/><Relationship Id="rId3" Type="http://schemas.openxmlformats.org/officeDocument/2006/relationships/printerSettings" Target="../printerSettings/printerSettings1101.bin"/><Relationship Id="rId7" Type="http://schemas.openxmlformats.org/officeDocument/2006/relationships/printerSettings" Target="../printerSettings/printerSettings1105.bin"/><Relationship Id="rId2" Type="http://schemas.openxmlformats.org/officeDocument/2006/relationships/printerSettings" Target="../printerSettings/printerSettings1100.bin"/><Relationship Id="rId1" Type="http://schemas.openxmlformats.org/officeDocument/2006/relationships/printerSettings" Target="../printerSettings/printerSettings1099.bin"/><Relationship Id="rId6" Type="http://schemas.openxmlformats.org/officeDocument/2006/relationships/printerSettings" Target="../printerSettings/printerSettings1104.bin"/><Relationship Id="rId5" Type="http://schemas.openxmlformats.org/officeDocument/2006/relationships/printerSettings" Target="../printerSettings/printerSettings1103.bin"/><Relationship Id="rId10" Type="http://schemas.openxmlformats.org/officeDocument/2006/relationships/printerSettings" Target="../printerSettings/printerSettings1108.bin"/><Relationship Id="rId4" Type="http://schemas.openxmlformats.org/officeDocument/2006/relationships/printerSettings" Target="../printerSettings/printerSettings1102.bin"/><Relationship Id="rId9" Type="http://schemas.openxmlformats.org/officeDocument/2006/relationships/printerSettings" Target="../printerSettings/printerSettings1107.bin"/></Relationships>
</file>

<file path=xl/worksheets/_rels/sheet78.xml.rels><?xml version="1.0" encoding="UTF-8" standalone="yes"?>
<Relationships xmlns="http://schemas.openxmlformats.org/package/2006/relationships"><Relationship Id="rId8" Type="http://schemas.openxmlformats.org/officeDocument/2006/relationships/printerSettings" Target="../printerSettings/printerSettings1116.bin"/><Relationship Id="rId3" Type="http://schemas.openxmlformats.org/officeDocument/2006/relationships/printerSettings" Target="../printerSettings/printerSettings1111.bin"/><Relationship Id="rId7" Type="http://schemas.openxmlformats.org/officeDocument/2006/relationships/printerSettings" Target="../printerSettings/printerSettings1115.bin"/><Relationship Id="rId2" Type="http://schemas.openxmlformats.org/officeDocument/2006/relationships/printerSettings" Target="../printerSettings/printerSettings1110.bin"/><Relationship Id="rId1" Type="http://schemas.openxmlformats.org/officeDocument/2006/relationships/printerSettings" Target="../printerSettings/printerSettings1109.bin"/><Relationship Id="rId6" Type="http://schemas.openxmlformats.org/officeDocument/2006/relationships/printerSettings" Target="../printerSettings/printerSettings1114.bin"/><Relationship Id="rId5" Type="http://schemas.openxmlformats.org/officeDocument/2006/relationships/printerSettings" Target="../printerSettings/printerSettings1113.bin"/><Relationship Id="rId10" Type="http://schemas.openxmlformats.org/officeDocument/2006/relationships/printerSettings" Target="../printerSettings/printerSettings1118.bin"/><Relationship Id="rId4" Type="http://schemas.openxmlformats.org/officeDocument/2006/relationships/printerSettings" Target="../printerSettings/printerSettings1112.bin"/><Relationship Id="rId9" Type="http://schemas.openxmlformats.org/officeDocument/2006/relationships/printerSettings" Target="../printerSettings/printerSettings1117.bin"/></Relationships>
</file>

<file path=xl/worksheets/_rels/sheet79.xml.rels><?xml version="1.0" encoding="UTF-8" standalone="yes"?>
<Relationships xmlns="http://schemas.openxmlformats.org/package/2006/relationships"><Relationship Id="rId8" Type="http://schemas.openxmlformats.org/officeDocument/2006/relationships/printerSettings" Target="../printerSettings/printerSettings1126.bin"/><Relationship Id="rId3" Type="http://schemas.openxmlformats.org/officeDocument/2006/relationships/printerSettings" Target="../printerSettings/printerSettings1121.bin"/><Relationship Id="rId7" Type="http://schemas.openxmlformats.org/officeDocument/2006/relationships/printerSettings" Target="../printerSettings/printerSettings1125.bin"/><Relationship Id="rId2" Type="http://schemas.openxmlformats.org/officeDocument/2006/relationships/printerSettings" Target="../printerSettings/printerSettings1120.bin"/><Relationship Id="rId1" Type="http://schemas.openxmlformats.org/officeDocument/2006/relationships/printerSettings" Target="../printerSettings/printerSettings1119.bin"/><Relationship Id="rId6" Type="http://schemas.openxmlformats.org/officeDocument/2006/relationships/printerSettings" Target="../printerSettings/printerSettings1124.bin"/><Relationship Id="rId5" Type="http://schemas.openxmlformats.org/officeDocument/2006/relationships/printerSettings" Target="../printerSettings/printerSettings1123.bin"/><Relationship Id="rId10" Type="http://schemas.openxmlformats.org/officeDocument/2006/relationships/printerSettings" Target="../printerSettings/printerSettings1128.bin"/><Relationship Id="rId4" Type="http://schemas.openxmlformats.org/officeDocument/2006/relationships/printerSettings" Target="../printerSettings/printerSettings1122.bin"/><Relationship Id="rId9" Type="http://schemas.openxmlformats.org/officeDocument/2006/relationships/printerSettings" Target="../printerSettings/printerSettings112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4.bin"/><Relationship Id="rId4" Type="http://schemas.microsoft.com/office/2017/10/relationships/threadedComment" Target="../threadedComments/threadedComment1.xml"/></Relationships>
</file>

<file path=xl/worksheets/_rels/sheet80.xml.rels><?xml version="1.0" encoding="UTF-8" standalone="yes"?>
<Relationships xmlns="http://schemas.openxmlformats.org/package/2006/relationships"><Relationship Id="rId8" Type="http://schemas.openxmlformats.org/officeDocument/2006/relationships/printerSettings" Target="../printerSettings/printerSettings1136.bin"/><Relationship Id="rId3" Type="http://schemas.openxmlformats.org/officeDocument/2006/relationships/printerSettings" Target="../printerSettings/printerSettings1131.bin"/><Relationship Id="rId7" Type="http://schemas.openxmlformats.org/officeDocument/2006/relationships/printerSettings" Target="../printerSettings/printerSettings1135.bin"/><Relationship Id="rId2" Type="http://schemas.openxmlformats.org/officeDocument/2006/relationships/printerSettings" Target="../printerSettings/printerSettings1130.bin"/><Relationship Id="rId1" Type="http://schemas.openxmlformats.org/officeDocument/2006/relationships/printerSettings" Target="../printerSettings/printerSettings1129.bin"/><Relationship Id="rId6" Type="http://schemas.openxmlformats.org/officeDocument/2006/relationships/printerSettings" Target="../printerSettings/printerSettings1134.bin"/><Relationship Id="rId5" Type="http://schemas.openxmlformats.org/officeDocument/2006/relationships/printerSettings" Target="../printerSettings/printerSettings1133.bin"/><Relationship Id="rId10" Type="http://schemas.openxmlformats.org/officeDocument/2006/relationships/printerSettings" Target="../printerSettings/printerSettings1138.bin"/><Relationship Id="rId4" Type="http://schemas.openxmlformats.org/officeDocument/2006/relationships/printerSettings" Target="../printerSettings/printerSettings1132.bin"/><Relationship Id="rId9" Type="http://schemas.openxmlformats.org/officeDocument/2006/relationships/printerSettings" Target="../printerSettings/printerSettings1137.bin"/></Relationships>
</file>

<file path=xl/worksheets/_rels/sheet81.xml.rels><?xml version="1.0" encoding="UTF-8" standalone="yes"?>
<Relationships xmlns="http://schemas.openxmlformats.org/package/2006/relationships"><Relationship Id="rId8" Type="http://schemas.openxmlformats.org/officeDocument/2006/relationships/printerSettings" Target="../printerSettings/printerSettings1146.bin"/><Relationship Id="rId3" Type="http://schemas.openxmlformats.org/officeDocument/2006/relationships/printerSettings" Target="../printerSettings/printerSettings1141.bin"/><Relationship Id="rId7" Type="http://schemas.openxmlformats.org/officeDocument/2006/relationships/printerSettings" Target="../printerSettings/printerSettings1145.bin"/><Relationship Id="rId2" Type="http://schemas.openxmlformats.org/officeDocument/2006/relationships/printerSettings" Target="../printerSettings/printerSettings1140.bin"/><Relationship Id="rId1" Type="http://schemas.openxmlformats.org/officeDocument/2006/relationships/printerSettings" Target="../printerSettings/printerSettings1139.bin"/><Relationship Id="rId6" Type="http://schemas.openxmlformats.org/officeDocument/2006/relationships/printerSettings" Target="../printerSettings/printerSettings1144.bin"/><Relationship Id="rId5" Type="http://schemas.openxmlformats.org/officeDocument/2006/relationships/printerSettings" Target="../printerSettings/printerSettings1143.bin"/><Relationship Id="rId10" Type="http://schemas.openxmlformats.org/officeDocument/2006/relationships/printerSettings" Target="../printerSettings/printerSettings1148.bin"/><Relationship Id="rId4" Type="http://schemas.openxmlformats.org/officeDocument/2006/relationships/printerSettings" Target="../printerSettings/printerSettings1142.bin"/><Relationship Id="rId9" Type="http://schemas.openxmlformats.org/officeDocument/2006/relationships/printerSettings" Target="../printerSettings/printerSettings114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FFCC"/>
    <pageSetUpPr fitToPage="1"/>
  </sheetPr>
  <dimension ref="A1:T52"/>
  <sheetViews>
    <sheetView topLeftCell="A15" workbookViewId="0">
      <selection activeCell="D42" sqref="D42:O44"/>
    </sheetView>
  </sheetViews>
  <sheetFormatPr defaultColWidth="8.5703125" defaultRowHeight="12.95" customHeight="1"/>
  <cols>
    <col min="1" max="2" width="2.28515625" style="4" customWidth="1"/>
    <col min="3" max="3" width="4.42578125" style="4" customWidth="1"/>
    <col min="4" max="6" width="2.28515625" style="4" customWidth="1"/>
    <col min="7" max="7" width="45.7109375" style="4" customWidth="1"/>
    <col min="8" max="8" width="2.42578125" style="4" customWidth="1"/>
    <col min="9" max="9" width="16.140625" style="4" bestFit="1" customWidth="1"/>
    <col min="10" max="10" width="2.42578125" style="4" customWidth="1"/>
    <col min="11" max="11" width="14.85546875" style="4" customWidth="1"/>
    <col min="12" max="12" width="2.42578125" style="4" customWidth="1"/>
    <col min="13" max="13" width="14.140625" style="4" customWidth="1"/>
    <col min="14" max="14" width="2.42578125" style="4" customWidth="1"/>
    <col min="15" max="15" width="16.7109375" style="4" bestFit="1" customWidth="1"/>
    <col min="16" max="16" width="2.42578125" style="4" customWidth="1"/>
    <col min="17" max="17" width="14.7109375" style="4" bestFit="1" customWidth="1"/>
    <col min="18" max="18" width="2.42578125" style="4" customWidth="1"/>
    <col min="19" max="19" width="13.85546875" style="4" customWidth="1"/>
    <col min="20" max="20" width="14.140625" style="4" bestFit="1" customWidth="1"/>
    <col min="21" max="254" width="8.5703125" style="4"/>
    <col min="255" max="260" width="2.28515625" style="4" customWidth="1"/>
    <col min="261" max="261" width="32.85546875" style="4" customWidth="1"/>
    <col min="262" max="262" width="2.42578125" style="4" customWidth="1"/>
    <col min="263" max="263" width="14.28515625" style="4" customWidth="1"/>
    <col min="264" max="264" width="2.42578125" style="4" customWidth="1"/>
    <col min="265" max="265" width="14.85546875" style="4" customWidth="1"/>
    <col min="266" max="266" width="2.42578125" style="4" customWidth="1"/>
    <col min="267" max="267" width="14.140625" style="4" customWidth="1"/>
    <col min="268" max="268" width="2.42578125" style="4" customWidth="1"/>
    <col min="269" max="269" width="14.5703125" style="4" customWidth="1"/>
    <col min="270" max="270" width="2.42578125" style="4" customWidth="1"/>
    <col min="271" max="271" width="13.140625" style="4" bestFit="1" customWidth="1"/>
    <col min="272" max="272" width="2.42578125" style="4" customWidth="1"/>
    <col min="273" max="273" width="13.85546875" style="4" customWidth="1"/>
    <col min="274" max="274" width="2.42578125" style="4" customWidth="1"/>
    <col min="275" max="275" width="13.85546875" style="4" customWidth="1"/>
    <col min="276" max="510" width="8.5703125" style="4"/>
    <col min="511" max="516" width="2.28515625" style="4" customWidth="1"/>
    <col min="517" max="517" width="32.85546875" style="4" customWidth="1"/>
    <col min="518" max="518" width="2.42578125" style="4" customWidth="1"/>
    <col min="519" max="519" width="14.28515625" style="4" customWidth="1"/>
    <col min="520" max="520" width="2.42578125" style="4" customWidth="1"/>
    <col min="521" max="521" width="14.85546875" style="4" customWidth="1"/>
    <col min="522" max="522" width="2.42578125" style="4" customWidth="1"/>
    <col min="523" max="523" width="14.140625" style="4" customWidth="1"/>
    <col min="524" max="524" width="2.42578125" style="4" customWidth="1"/>
    <col min="525" max="525" width="14.5703125" style="4" customWidth="1"/>
    <col min="526" max="526" width="2.42578125" style="4" customWidth="1"/>
    <col min="527" max="527" width="13.140625" style="4" bestFit="1" customWidth="1"/>
    <col min="528" max="528" width="2.42578125" style="4" customWidth="1"/>
    <col min="529" max="529" width="13.85546875" style="4" customWidth="1"/>
    <col min="530" max="530" width="2.42578125" style="4" customWidth="1"/>
    <col min="531" max="531" width="13.85546875" style="4" customWidth="1"/>
    <col min="532" max="766" width="8.5703125" style="4"/>
    <col min="767" max="772" width="2.28515625" style="4" customWidth="1"/>
    <col min="773" max="773" width="32.85546875" style="4" customWidth="1"/>
    <col min="774" max="774" width="2.42578125" style="4" customWidth="1"/>
    <col min="775" max="775" width="14.28515625" style="4" customWidth="1"/>
    <col min="776" max="776" width="2.42578125" style="4" customWidth="1"/>
    <col min="777" max="777" width="14.85546875" style="4" customWidth="1"/>
    <col min="778" max="778" width="2.42578125" style="4" customWidth="1"/>
    <col min="779" max="779" width="14.140625" style="4" customWidth="1"/>
    <col min="780" max="780" width="2.42578125" style="4" customWidth="1"/>
    <col min="781" max="781" width="14.5703125" style="4" customWidth="1"/>
    <col min="782" max="782" width="2.42578125" style="4" customWidth="1"/>
    <col min="783" max="783" width="13.140625" style="4" bestFit="1" customWidth="1"/>
    <col min="784" max="784" width="2.42578125" style="4" customWidth="1"/>
    <col min="785" max="785" width="13.85546875" style="4" customWidth="1"/>
    <col min="786" max="786" width="2.42578125" style="4" customWidth="1"/>
    <col min="787" max="787" width="13.85546875" style="4" customWidth="1"/>
    <col min="788" max="1022" width="8.5703125" style="4"/>
    <col min="1023" max="1028" width="2.28515625" style="4" customWidth="1"/>
    <col min="1029" max="1029" width="32.85546875" style="4" customWidth="1"/>
    <col min="1030" max="1030" width="2.42578125" style="4" customWidth="1"/>
    <col min="1031" max="1031" width="14.28515625" style="4" customWidth="1"/>
    <col min="1032" max="1032" width="2.42578125" style="4" customWidth="1"/>
    <col min="1033" max="1033" width="14.85546875" style="4" customWidth="1"/>
    <col min="1034" max="1034" width="2.42578125" style="4" customWidth="1"/>
    <col min="1035" max="1035" width="14.140625" style="4" customWidth="1"/>
    <col min="1036" max="1036" width="2.42578125" style="4" customWidth="1"/>
    <col min="1037" max="1037" width="14.5703125" style="4" customWidth="1"/>
    <col min="1038" max="1038" width="2.42578125" style="4" customWidth="1"/>
    <col min="1039" max="1039" width="13.140625" style="4" bestFit="1" customWidth="1"/>
    <col min="1040" max="1040" width="2.42578125" style="4" customWidth="1"/>
    <col min="1041" max="1041" width="13.85546875" style="4" customWidth="1"/>
    <col min="1042" max="1042" width="2.42578125" style="4" customWidth="1"/>
    <col min="1043" max="1043" width="13.85546875" style="4" customWidth="1"/>
    <col min="1044" max="1278" width="8.5703125" style="4"/>
    <col min="1279" max="1284" width="2.28515625" style="4" customWidth="1"/>
    <col min="1285" max="1285" width="32.85546875" style="4" customWidth="1"/>
    <col min="1286" max="1286" width="2.42578125" style="4" customWidth="1"/>
    <col min="1287" max="1287" width="14.28515625" style="4" customWidth="1"/>
    <col min="1288" max="1288" width="2.42578125" style="4" customWidth="1"/>
    <col min="1289" max="1289" width="14.85546875" style="4" customWidth="1"/>
    <col min="1290" max="1290" width="2.42578125" style="4" customWidth="1"/>
    <col min="1291" max="1291" width="14.140625" style="4" customWidth="1"/>
    <col min="1292" max="1292" width="2.42578125" style="4" customWidth="1"/>
    <col min="1293" max="1293" width="14.5703125" style="4" customWidth="1"/>
    <col min="1294" max="1294" width="2.42578125" style="4" customWidth="1"/>
    <col min="1295" max="1295" width="13.140625" style="4" bestFit="1" customWidth="1"/>
    <col min="1296" max="1296" width="2.42578125" style="4" customWidth="1"/>
    <col min="1297" max="1297" width="13.85546875" style="4" customWidth="1"/>
    <col min="1298" max="1298" width="2.42578125" style="4" customWidth="1"/>
    <col min="1299" max="1299" width="13.85546875" style="4" customWidth="1"/>
    <col min="1300" max="1534" width="8.5703125" style="4"/>
    <col min="1535" max="1540" width="2.28515625" style="4" customWidth="1"/>
    <col min="1541" max="1541" width="32.85546875" style="4" customWidth="1"/>
    <col min="1542" max="1542" width="2.42578125" style="4" customWidth="1"/>
    <col min="1543" max="1543" width="14.28515625" style="4" customWidth="1"/>
    <col min="1544" max="1544" width="2.42578125" style="4" customWidth="1"/>
    <col min="1545" max="1545" width="14.85546875" style="4" customWidth="1"/>
    <col min="1546" max="1546" width="2.42578125" style="4" customWidth="1"/>
    <col min="1547" max="1547" width="14.140625" style="4" customWidth="1"/>
    <col min="1548" max="1548" width="2.42578125" style="4" customWidth="1"/>
    <col min="1549" max="1549" width="14.5703125" style="4" customWidth="1"/>
    <col min="1550" max="1550" width="2.42578125" style="4" customWidth="1"/>
    <col min="1551" max="1551" width="13.140625" style="4" bestFit="1" customWidth="1"/>
    <col min="1552" max="1552" width="2.42578125" style="4" customWidth="1"/>
    <col min="1553" max="1553" width="13.85546875" style="4" customWidth="1"/>
    <col min="1554" max="1554" width="2.42578125" style="4" customWidth="1"/>
    <col min="1555" max="1555" width="13.85546875" style="4" customWidth="1"/>
    <col min="1556" max="1790" width="8.5703125" style="4"/>
    <col min="1791" max="1796" width="2.28515625" style="4" customWidth="1"/>
    <col min="1797" max="1797" width="32.85546875" style="4" customWidth="1"/>
    <col min="1798" max="1798" width="2.42578125" style="4" customWidth="1"/>
    <col min="1799" max="1799" width="14.28515625" style="4" customWidth="1"/>
    <col min="1800" max="1800" width="2.42578125" style="4" customWidth="1"/>
    <col min="1801" max="1801" width="14.85546875" style="4" customWidth="1"/>
    <col min="1802" max="1802" width="2.42578125" style="4" customWidth="1"/>
    <col min="1803" max="1803" width="14.140625" style="4" customWidth="1"/>
    <col min="1804" max="1804" width="2.42578125" style="4" customWidth="1"/>
    <col min="1805" max="1805" width="14.5703125" style="4" customWidth="1"/>
    <col min="1806" max="1806" width="2.42578125" style="4" customWidth="1"/>
    <col min="1807" max="1807" width="13.140625" style="4" bestFit="1" customWidth="1"/>
    <col min="1808" max="1808" width="2.42578125" style="4" customWidth="1"/>
    <col min="1809" max="1809" width="13.85546875" style="4" customWidth="1"/>
    <col min="1810" max="1810" width="2.42578125" style="4" customWidth="1"/>
    <col min="1811" max="1811" width="13.85546875" style="4" customWidth="1"/>
    <col min="1812" max="2046" width="8.5703125" style="4"/>
    <col min="2047" max="2052" width="2.28515625" style="4" customWidth="1"/>
    <col min="2053" max="2053" width="32.85546875" style="4" customWidth="1"/>
    <col min="2054" max="2054" width="2.42578125" style="4" customWidth="1"/>
    <col min="2055" max="2055" width="14.28515625" style="4" customWidth="1"/>
    <col min="2056" max="2056" width="2.42578125" style="4" customWidth="1"/>
    <col min="2057" max="2057" width="14.85546875" style="4" customWidth="1"/>
    <col min="2058" max="2058" width="2.42578125" style="4" customWidth="1"/>
    <col min="2059" max="2059" width="14.140625" style="4" customWidth="1"/>
    <col min="2060" max="2060" width="2.42578125" style="4" customWidth="1"/>
    <col min="2061" max="2061" width="14.5703125" style="4" customWidth="1"/>
    <col min="2062" max="2062" width="2.42578125" style="4" customWidth="1"/>
    <col min="2063" max="2063" width="13.140625" style="4" bestFit="1" customWidth="1"/>
    <col min="2064" max="2064" width="2.42578125" style="4" customWidth="1"/>
    <col min="2065" max="2065" width="13.85546875" style="4" customWidth="1"/>
    <col min="2066" max="2066" width="2.42578125" style="4" customWidth="1"/>
    <col min="2067" max="2067" width="13.85546875" style="4" customWidth="1"/>
    <col min="2068" max="2302" width="8.5703125" style="4"/>
    <col min="2303" max="2308" width="2.28515625" style="4" customWidth="1"/>
    <col min="2309" max="2309" width="32.85546875" style="4" customWidth="1"/>
    <col min="2310" max="2310" width="2.42578125" style="4" customWidth="1"/>
    <col min="2311" max="2311" width="14.28515625" style="4" customWidth="1"/>
    <col min="2312" max="2312" width="2.42578125" style="4" customWidth="1"/>
    <col min="2313" max="2313" width="14.85546875" style="4" customWidth="1"/>
    <col min="2314" max="2314" width="2.42578125" style="4" customWidth="1"/>
    <col min="2315" max="2315" width="14.140625" style="4" customWidth="1"/>
    <col min="2316" max="2316" width="2.42578125" style="4" customWidth="1"/>
    <col min="2317" max="2317" width="14.5703125" style="4" customWidth="1"/>
    <col min="2318" max="2318" width="2.42578125" style="4" customWidth="1"/>
    <col min="2319" max="2319" width="13.140625" style="4" bestFit="1" customWidth="1"/>
    <col min="2320" max="2320" width="2.42578125" style="4" customWidth="1"/>
    <col min="2321" max="2321" width="13.85546875" style="4" customWidth="1"/>
    <col min="2322" max="2322" width="2.42578125" style="4" customWidth="1"/>
    <col min="2323" max="2323" width="13.85546875" style="4" customWidth="1"/>
    <col min="2324" max="2558" width="8.5703125" style="4"/>
    <col min="2559" max="2564" width="2.28515625" style="4" customWidth="1"/>
    <col min="2565" max="2565" width="32.85546875" style="4" customWidth="1"/>
    <col min="2566" max="2566" width="2.42578125" style="4" customWidth="1"/>
    <col min="2567" max="2567" width="14.28515625" style="4" customWidth="1"/>
    <col min="2568" max="2568" width="2.42578125" style="4" customWidth="1"/>
    <col min="2569" max="2569" width="14.85546875" style="4" customWidth="1"/>
    <col min="2570" max="2570" width="2.42578125" style="4" customWidth="1"/>
    <col min="2571" max="2571" width="14.140625" style="4" customWidth="1"/>
    <col min="2572" max="2572" width="2.42578125" style="4" customWidth="1"/>
    <col min="2573" max="2573" width="14.5703125" style="4" customWidth="1"/>
    <col min="2574" max="2574" width="2.42578125" style="4" customWidth="1"/>
    <col min="2575" max="2575" width="13.140625" style="4" bestFit="1" customWidth="1"/>
    <col min="2576" max="2576" width="2.42578125" style="4" customWidth="1"/>
    <col min="2577" max="2577" width="13.85546875" style="4" customWidth="1"/>
    <col min="2578" max="2578" width="2.42578125" style="4" customWidth="1"/>
    <col min="2579" max="2579" width="13.85546875" style="4" customWidth="1"/>
    <col min="2580" max="2814" width="8.5703125" style="4"/>
    <col min="2815" max="2820" width="2.28515625" style="4" customWidth="1"/>
    <col min="2821" max="2821" width="32.85546875" style="4" customWidth="1"/>
    <col min="2822" max="2822" width="2.42578125" style="4" customWidth="1"/>
    <col min="2823" max="2823" width="14.28515625" style="4" customWidth="1"/>
    <col min="2824" max="2824" width="2.42578125" style="4" customWidth="1"/>
    <col min="2825" max="2825" width="14.85546875" style="4" customWidth="1"/>
    <col min="2826" max="2826" width="2.42578125" style="4" customWidth="1"/>
    <col min="2827" max="2827" width="14.140625" style="4" customWidth="1"/>
    <col min="2828" max="2828" width="2.42578125" style="4" customWidth="1"/>
    <col min="2829" max="2829" width="14.5703125" style="4" customWidth="1"/>
    <col min="2830" max="2830" width="2.42578125" style="4" customWidth="1"/>
    <col min="2831" max="2831" width="13.140625" style="4" bestFit="1" customWidth="1"/>
    <col min="2832" max="2832" width="2.42578125" style="4" customWidth="1"/>
    <col min="2833" max="2833" width="13.85546875" style="4" customWidth="1"/>
    <col min="2834" max="2834" width="2.42578125" style="4" customWidth="1"/>
    <col min="2835" max="2835" width="13.85546875" style="4" customWidth="1"/>
    <col min="2836" max="3070" width="8.5703125" style="4"/>
    <col min="3071" max="3076" width="2.28515625" style="4" customWidth="1"/>
    <col min="3077" max="3077" width="32.85546875" style="4" customWidth="1"/>
    <col min="3078" max="3078" width="2.42578125" style="4" customWidth="1"/>
    <col min="3079" max="3079" width="14.28515625" style="4" customWidth="1"/>
    <col min="3080" max="3080" width="2.42578125" style="4" customWidth="1"/>
    <col min="3081" max="3081" width="14.85546875" style="4" customWidth="1"/>
    <col min="3082" max="3082" width="2.42578125" style="4" customWidth="1"/>
    <col min="3083" max="3083" width="14.140625" style="4" customWidth="1"/>
    <col min="3084" max="3084" width="2.42578125" style="4" customWidth="1"/>
    <col min="3085" max="3085" width="14.5703125" style="4" customWidth="1"/>
    <col min="3086" max="3086" width="2.42578125" style="4" customWidth="1"/>
    <col min="3087" max="3087" width="13.140625" style="4" bestFit="1" customWidth="1"/>
    <col min="3088" max="3088" width="2.42578125" style="4" customWidth="1"/>
    <col min="3089" max="3089" width="13.85546875" style="4" customWidth="1"/>
    <col min="3090" max="3090" width="2.42578125" style="4" customWidth="1"/>
    <col min="3091" max="3091" width="13.85546875" style="4" customWidth="1"/>
    <col min="3092" max="3326" width="8.5703125" style="4"/>
    <col min="3327" max="3332" width="2.28515625" style="4" customWidth="1"/>
    <col min="3333" max="3333" width="32.85546875" style="4" customWidth="1"/>
    <col min="3334" max="3334" width="2.42578125" style="4" customWidth="1"/>
    <col min="3335" max="3335" width="14.28515625" style="4" customWidth="1"/>
    <col min="3336" max="3336" width="2.42578125" style="4" customWidth="1"/>
    <col min="3337" max="3337" width="14.85546875" style="4" customWidth="1"/>
    <col min="3338" max="3338" width="2.42578125" style="4" customWidth="1"/>
    <col min="3339" max="3339" width="14.140625" style="4" customWidth="1"/>
    <col min="3340" max="3340" width="2.42578125" style="4" customWidth="1"/>
    <col min="3341" max="3341" width="14.5703125" style="4" customWidth="1"/>
    <col min="3342" max="3342" width="2.42578125" style="4" customWidth="1"/>
    <col min="3343" max="3343" width="13.140625" style="4" bestFit="1" customWidth="1"/>
    <col min="3344" max="3344" width="2.42578125" style="4" customWidth="1"/>
    <col min="3345" max="3345" width="13.85546875" style="4" customWidth="1"/>
    <col min="3346" max="3346" width="2.42578125" style="4" customWidth="1"/>
    <col min="3347" max="3347" width="13.85546875" style="4" customWidth="1"/>
    <col min="3348" max="3582" width="8.5703125" style="4"/>
    <col min="3583" max="3588" width="2.28515625" style="4" customWidth="1"/>
    <col min="3589" max="3589" width="32.85546875" style="4" customWidth="1"/>
    <col min="3590" max="3590" width="2.42578125" style="4" customWidth="1"/>
    <col min="3591" max="3591" width="14.28515625" style="4" customWidth="1"/>
    <col min="3592" max="3592" width="2.42578125" style="4" customWidth="1"/>
    <col min="3593" max="3593" width="14.85546875" style="4" customWidth="1"/>
    <col min="3594" max="3594" width="2.42578125" style="4" customWidth="1"/>
    <col min="3595" max="3595" width="14.140625" style="4" customWidth="1"/>
    <col min="3596" max="3596" width="2.42578125" style="4" customWidth="1"/>
    <col min="3597" max="3597" width="14.5703125" style="4" customWidth="1"/>
    <col min="3598" max="3598" width="2.42578125" style="4" customWidth="1"/>
    <col min="3599" max="3599" width="13.140625" style="4" bestFit="1" customWidth="1"/>
    <col min="3600" max="3600" width="2.42578125" style="4" customWidth="1"/>
    <col min="3601" max="3601" width="13.85546875" style="4" customWidth="1"/>
    <col min="3602" max="3602" width="2.42578125" style="4" customWidth="1"/>
    <col min="3603" max="3603" width="13.85546875" style="4" customWidth="1"/>
    <col min="3604" max="3838" width="8.5703125" style="4"/>
    <col min="3839" max="3844" width="2.28515625" style="4" customWidth="1"/>
    <col min="3845" max="3845" width="32.85546875" style="4" customWidth="1"/>
    <col min="3846" max="3846" width="2.42578125" style="4" customWidth="1"/>
    <col min="3847" max="3847" width="14.28515625" style="4" customWidth="1"/>
    <col min="3848" max="3848" width="2.42578125" style="4" customWidth="1"/>
    <col min="3849" max="3849" width="14.85546875" style="4" customWidth="1"/>
    <col min="3850" max="3850" width="2.42578125" style="4" customWidth="1"/>
    <col min="3851" max="3851" width="14.140625" style="4" customWidth="1"/>
    <col min="3852" max="3852" width="2.42578125" style="4" customWidth="1"/>
    <col min="3853" max="3853" width="14.5703125" style="4" customWidth="1"/>
    <col min="3854" max="3854" width="2.42578125" style="4" customWidth="1"/>
    <col min="3855" max="3855" width="13.140625" style="4" bestFit="1" customWidth="1"/>
    <col min="3856" max="3856" width="2.42578125" style="4" customWidth="1"/>
    <col min="3857" max="3857" width="13.85546875" style="4" customWidth="1"/>
    <col min="3858" max="3858" width="2.42578125" style="4" customWidth="1"/>
    <col min="3859" max="3859" width="13.85546875" style="4" customWidth="1"/>
    <col min="3860" max="4094" width="8.5703125" style="4"/>
    <col min="4095" max="4100" width="2.28515625" style="4" customWidth="1"/>
    <col min="4101" max="4101" width="32.85546875" style="4" customWidth="1"/>
    <col min="4102" max="4102" width="2.42578125" style="4" customWidth="1"/>
    <col min="4103" max="4103" width="14.28515625" style="4" customWidth="1"/>
    <col min="4104" max="4104" width="2.42578125" style="4" customWidth="1"/>
    <col min="4105" max="4105" width="14.85546875" style="4" customWidth="1"/>
    <col min="4106" max="4106" width="2.42578125" style="4" customWidth="1"/>
    <col min="4107" max="4107" width="14.140625" style="4" customWidth="1"/>
    <col min="4108" max="4108" width="2.42578125" style="4" customWidth="1"/>
    <col min="4109" max="4109" width="14.5703125" style="4" customWidth="1"/>
    <col min="4110" max="4110" width="2.42578125" style="4" customWidth="1"/>
    <col min="4111" max="4111" width="13.140625" style="4" bestFit="1" customWidth="1"/>
    <col min="4112" max="4112" width="2.42578125" style="4" customWidth="1"/>
    <col min="4113" max="4113" width="13.85546875" style="4" customWidth="1"/>
    <col min="4114" max="4114" width="2.42578125" style="4" customWidth="1"/>
    <col min="4115" max="4115" width="13.85546875" style="4" customWidth="1"/>
    <col min="4116" max="4350" width="8.5703125" style="4"/>
    <col min="4351" max="4356" width="2.28515625" style="4" customWidth="1"/>
    <col min="4357" max="4357" width="32.85546875" style="4" customWidth="1"/>
    <col min="4358" max="4358" width="2.42578125" style="4" customWidth="1"/>
    <col min="4359" max="4359" width="14.28515625" style="4" customWidth="1"/>
    <col min="4360" max="4360" width="2.42578125" style="4" customWidth="1"/>
    <col min="4361" max="4361" width="14.85546875" style="4" customWidth="1"/>
    <col min="4362" max="4362" width="2.42578125" style="4" customWidth="1"/>
    <col min="4363" max="4363" width="14.140625" style="4" customWidth="1"/>
    <col min="4364" max="4364" width="2.42578125" style="4" customWidth="1"/>
    <col min="4365" max="4365" width="14.5703125" style="4" customWidth="1"/>
    <col min="4366" max="4366" width="2.42578125" style="4" customWidth="1"/>
    <col min="4367" max="4367" width="13.140625" style="4" bestFit="1" customWidth="1"/>
    <col min="4368" max="4368" width="2.42578125" style="4" customWidth="1"/>
    <col min="4369" max="4369" width="13.85546875" style="4" customWidth="1"/>
    <col min="4370" max="4370" width="2.42578125" style="4" customWidth="1"/>
    <col min="4371" max="4371" width="13.85546875" style="4" customWidth="1"/>
    <col min="4372" max="4606" width="8.5703125" style="4"/>
    <col min="4607" max="4612" width="2.28515625" style="4" customWidth="1"/>
    <col min="4613" max="4613" width="32.85546875" style="4" customWidth="1"/>
    <col min="4614" max="4614" width="2.42578125" style="4" customWidth="1"/>
    <col min="4615" max="4615" width="14.28515625" style="4" customWidth="1"/>
    <col min="4616" max="4616" width="2.42578125" style="4" customWidth="1"/>
    <col min="4617" max="4617" width="14.85546875" style="4" customWidth="1"/>
    <col min="4618" max="4618" width="2.42578125" style="4" customWidth="1"/>
    <col min="4619" max="4619" width="14.140625" style="4" customWidth="1"/>
    <col min="4620" max="4620" width="2.42578125" style="4" customWidth="1"/>
    <col min="4621" max="4621" width="14.5703125" style="4" customWidth="1"/>
    <col min="4622" max="4622" width="2.42578125" style="4" customWidth="1"/>
    <col min="4623" max="4623" width="13.140625" style="4" bestFit="1" customWidth="1"/>
    <col min="4624" max="4624" width="2.42578125" style="4" customWidth="1"/>
    <col min="4625" max="4625" width="13.85546875" style="4" customWidth="1"/>
    <col min="4626" max="4626" width="2.42578125" style="4" customWidth="1"/>
    <col min="4627" max="4627" width="13.85546875" style="4" customWidth="1"/>
    <col min="4628" max="4862" width="8.5703125" style="4"/>
    <col min="4863" max="4868" width="2.28515625" style="4" customWidth="1"/>
    <col min="4869" max="4869" width="32.85546875" style="4" customWidth="1"/>
    <col min="4870" max="4870" width="2.42578125" style="4" customWidth="1"/>
    <col min="4871" max="4871" width="14.28515625" style="4" customWidth="1"/>
    <col min="4872" max="4872" width="2.42578125" style="4" customWidth="1"/>
    <col min="4873" max="4873" width="14.85546875" style="4" customWidth="1"/>
    <col min="4874" max="4874" width="2.42578125" style="4" customWidth="1"/>
    <col min="4875" max="4875" width="14.140625" style="4" customWidth="1"/>
    <col min="4876" max="4876" width="2.42578125" style="4" customWidth="1"/>
    <col min="4877" max="4877" width="14.5703125" style="4" customWidth="1"/>
    <col min="4878" max="4878" width="2.42578125" style="4" customWidth="1"/>
    <col min="4879" max="4879" width="13.140625" style="4" bestFit="1" customWidth="1"/>
    <col min="4880" max="4880" width="2.42578125" style="4" customWidth="1"/>
    <col min="4881" max="4881" width="13.85546875" style="4" customWidth="1"/>
    <col min="4882" max="4882" width="2.42578125" style="4" customWidth="1"/>
    <col min="4883" max="4883" width="13.85546875" style="4" customWidth="1"/>
    <col min="4884" max="5118" width="8.5703125" style="4"/>
    <col min="5119" max="5124" width="2.28515625" style="4" customWidth="1"/>
    <col min="5125" max="5125" width="32.85546875" style="4" customWidth="1"/>
    <col min="5126" max="5126" width="2.42578125" style="4" customWidth="1"/>
    <col min="5127" max="5127" width="14.28515625" style="4" customWidth="1"/>
    <col min="5128" max="5128" width="2.42578125" style="4" customWidth="1"/>
    <col min="5129" max="5129" width="14.85546875" style="4" customWidth="1"/>
    <col min="5130" max="5130" width="2.42578125" style="4" customWidth="1"/>
    <col min="5131" max="5131" width="14.140625" style="4" customWidth="1"/>
    <col min="5132" max="5132" width="2.42578125" style="4" customWidth="1"/>
    <col min="5133" max="5133" width="14.5703125" style="4" customWidth="1"/>
    <col min="5134" max="5134" width="2.42578125" style="4" customWidth="1"/>
    <col min="5135" max="5135" width="13.140625" style="4" bestFit="1" customWidth="1"/>
    <col min="5136" max="5136" width="2.42578125" style="4" customWidth="1"/>
    <col min="5137" max="5137" width="13.85546875" style="4" customWidth="1"/>
    <col min="5138" max="5138" width="2.42578125" style="4" customWidth="1"/>
    <col min="5139" max="5139" width="13.85546875" style="4" customWidth="1"/>
    <col min="5140" max="5374" width="8.5703125" style="4"/>
    <col min="5375" max="5380" width="2.28515625" style="4" customWidth="1"/>
    <col min="5381" max="5381" width="32.85546875" style="4" customWidth="1"/>
    <col min="5382" max="5382" width="2.42578125" style="4" customWidth="1"/>
    <col min="5383" max="5383" width="14.28515625" style="4" customWidth="1"/>
    <col min="5384" max="5384" width="2.42578125" style="4" customWidth="1"/>
    <col min="5385" max="5385" width="14.85546875" style="4" customWidth="1"/>
    <col min="5386" max="5386" width="2.42578125" style="4" customWidth="1"/>
    <col min="5387" max="5387" width="14.140625" style="4" customWidth="1"/>
    <col min="5388" max="5388" width="2.42578125" style="4" customWidth="1"/>
    <col min="5389" max="5389" width="14.5703125" style="4" customWidth="1"/>
    <col min="5390" max="5390" width="2.42578125" style="4" customWidth="1"/>
    <col min="5391" max="5391" width="13.140625" style="4" bestFit="1" customWidth="1"/>
    <col min="5392" max="5392" width="2.42578125" style="4" customWidth="1"/>
    <col min="5393" max="5393" width="13.85546875" style="4" customWidth="1"/>
    <col min="5394" max="5394" width="2.42578125" style="4" customWidth="1"/>
    <col min="5395" max="5395" width="13.85546875" style="4" customWidth="1"/>
    <col min="5396" max="5630" width="8.5703125" style="4"/>
    <col min="5631" max="5636" width="2.28515625" style="4" customWidth="1"/>
    <col min="5637" max="5637" width="32.85546875" style="4" customWidth="1"/>
    <col min="5638" max="5638" width="2.42578125" style="4" customWidth="1"/>
    <col min="5639" max="5639" width="14.28515625" style="4" customWidth="1"/>
    <col min="5640" max="5640" width="2.42578125" style="4" customWidth="1"/>
    <col min="5641" max="5641" width="14.85546875" style="4" customWidth="1"/>
    <col min="5642" max="5642" width="2.42578125" style="4" customWidth="1"/>
    <col min="5643" max="5643" width="14.140625" style="4" customWidth="1"/>
    <col min="5644" max="5644" width="2.42578125" style="4" customWidth="1"/>
    <col min="5645" max="5645" width="14.5703125" style="4" customWidth="1"/>
    <col min="5646" max="5646" width="2.42578125" style="4" customWidth="1"/>
    <col min="5647" max="5647" width="13.140625" style="4" bestFit="1" customWidth="1"/>
    <col min="5648" max="5648" width="2.42578125" style="4" customWidth="1"/>
    <col min="5649" max="5649" width="13.85546875" style="4" customWidth="1"/>
    <col min="5650" max="5650" width="2.42578125" style="4" customWidth="1"/>
    <col min="5651" max="5651" width="13.85546875" style="4" customWidth="1"/>
    <col min="5652" max="5886" width="8.5703125" style="4"/>
    <col min="5887" max="5892" width="2.28515625" style="4" customWidth="1"/>
    <col min="5893" max="5893" width="32.85546875" style="4" customWidth="1"/>
    <col min="5894" max="5894" width="2.42578125" style="4" customWidth="1"/>
    <col min="5895" max="5895" width="14.28515625" style="4" customWidth="1"/>
    <col min="5896" max="5896" width="2.42578125" style="4" customWidth="1"/>
    <col min="5897" max="5897" width="14.85546875" style="4" customWidth="1"/>
    <col min="5898" max="5898" width="2.42578125" style="4" customWidth="1"/>
    <col min="5899" max="5899" width="14.140625" style="4" customWidth="1"/>
    <col min="5900" max="5900" width="2.42578125" style="4" customWidth="1"/>
    <col min="5901" max="5901" width="14.5703125" style="4" customWidth="1"/>
    <col min="5902" max="5902" width="2.42578125" style="4" customWidth="1"/>
    <col min="5903" max="5903" width="13.140625" style="4" bestFit="1" customWidth="1"/>
    <col min="5904" max="5904" width="2.42578125" style="4" customWidth="1"/>
    <col min="5905" max="5905" width="13.85546875" style="4" customWidth="1"/>
    <col min="5906" max="5906" width="2.42578125" style="4" customWidth="1"/>
    <col min="5907" max="5907" width="13.85546875" style="4" customWidth="1"/>
    <col min="5908" max="6142" width="8.5703125" style="4"/>
    <col min="6143" max="6148" width="2.28515625" style="4" customWidth="1"/>
    <col min="6149" max="6149" width="32.85546875" style="4" customWidth="1"/>
    <col min="6150" max="6150" width="2.42578125" style="4" customWidth="1"/>
    <col min="6151" max="6151" width="14.28515625" style="4" customWidth="1"/>
    <col min="6152" max="6152" width="2.42578125" style="4" customWidth="1"/>
    <col min="6153" max="6153" width="14.85546875" style="4" customWidth="1"/>
    <col min="6154" max="6154" width="2.42578125" style="4" customWidth="1"/>
    <col min="6155" max="6155" width="14.140625" style="4" customWidth="1"/>
    <col min="6156" max="6156" width="2.42578125" style="4" customWidth="1"/>
    <col min="6157" max="6157" width="14.5703125" style="4" customWidth="1"/>
    <col min="6158" max="6158" width="2.42578125" style="4" customWidth="1"/>
    <col min="6159" max="6159" width="13.140625" style="4" bestFit="1" customWidth="1"/>
    <col min="6160" max="6160" width="2.42578125" style="4" customWidth="1"/>
    <col min="6161" max="6161" width="13.85546875" style="4" customWidth="1"/>
    <col min="6162" max="6162" width="2.42578125" style="4" customWidth="1"/>
    <col min="6163" max="6163" width="13.85546875" style="4" customWidth="1"/>
    <col min="6164" max="6398" width="8.5703125" style="4"/>
    <col min="6399" max="6404" width="2.28515625" style="4" customWidth="1"/>
    <col min="6405" max="6405" width="32.85546875" style="4" customWidth="1"/>
    <col min="6406" max="6406" width="2.42578125" style="4" customWidth="1"/>
    <col min="6407" max="6407" width="14.28515625" style="4" customWidth="1"/>
    <col min="6408" max="6408" width="2.42578125" style="4" customWidth="1"/>
    <col min="6409" max="6409" width="14.85546875" style="4" customWidth="1"/>
    <col min="6410" max="6410" width="2.42578125" style="4" customWidth="1"/>
    <col min="6411" max="6411" width="14.140625" style="4" customWidth="1"/>
    <col min="6412" max="6412" width="2.42578125" style="4" customWidth="1"/>
    <col min="6413" max="6413" width="14.5703125" style="4" customWidth="1"/>
    <col min="6414" max="6414" width="2.42578125" style="4" customWidth="1"/>
    <col min="6415" max="6415" width="13.140625" style="4" bestFit="1" customWidth="1"/>
    <col min="6416" max="6416" width="2.42578125" style="4" customWidth="1"/>
    <col min="6417" max="6417" width="13.85546875" style="4" customWidth="1"/>
    <col min="6418" max="6418" width="2.42578125" style="4" customWidth="1"/>
    <col min="6419" max="6419" width="13.85546875" style="4" customWidth="1"/>
    <col min="6420" max="6654" width="8.5703125" style="4"/>
    <col min="6655" max="6660" width="2.28515625" style="4" customWidth="1"/>
    <col min="6661" max="6661" width="32.85546875" style="4" customWidth="1"/>
    <col min="6662" max="6662" width="2.42578125" style="4" customWidth="1"/>
    <col min="6663" max="6663" width="14.28515625" style="4" customWidth="1"/>
    <col min="6664" max="6664" width="2.42578125" style="4" customWidth="1"/>
    <col min="6665" max="6665" width="14.85546875" style="4" customWidth="1"/>
    <col min="6666" max="6666" width="2.42578125" style="4" customWidth="1"/>
    <col min="6667" max="6667" width="14.140625" style="4" customWidth="1"/>
    <col min="6668" max="6668" width="2.42578125" style="4" customWidth="1"/>
    <col min="6669" max="6669" width="14.5703125" style="4" customWidth="1"/>
    <col min="6670" max="6670" width="2.42578125" style="4" customWidth="1"/>
    <col min="6671" max="6671" width="13.140625" style="4" bestFit="1" customWidth="1"/>
    <col min="6672" max="6672" width="2.42578125" style="4" customWidth="1"/>
    <col min="6673" max="6673" width="13.85546875" style="4" customWidth="1"/>
    <col min="6674" max="6674" width="2.42578125" style="4" customWidth="1"/>
    <col min="6675" max="6675" width="13.85546875" style="4" customWidth="1"/>
    <col min="6676" max="6910" width="8.5703125" style="4"/>
    <col min="6911" max="6916" width="2.28515625" style="4" customWidth="1"/>
    <col min="6917" max="6917" width="32.85546875" style="4" customWidth="1"/>
    <col min="6918" max="6918" width="2.42578125" style="4" customWidth="1"/>
    <col min="6919" max="6919" width="14.28515625" style="4" customWidth="1"/>
    <col min="6920" max="6920" width="2.42578125" style="4" customWidth="1"/>
    <col min="6921" max="6921" width="14.85546875" style="4" customWidth="1"/>
    <col min="6922" max="6922" width="2.42578125" style="4" customWidth="1"/>
    <col min="6923" max="6923" width="14.140625" style="4" customWidth="1"/>
    <col min="6924" max="6924" width="2.42578125" style="4" customWidth="1"/>
    <col min="6925" max="6925" width="14.5703125" style="4" customWidth="1"/>
    <col min="6926" max="6926" width="2.42578125" style="4" customWidth="1"/>
    <col min="6927" max="6927" width="13.140625" style="4" bestFit="1" customWidth="1"/>
    <col min="6928" max="6928" width="2.42578125" style="4" customWidth="1"/>
    <col min="6929" max="6929" width="13.85546875" style="4" customWidth="1"/>
    <col min="6930" max="6930" width="2.42578125" style="4" customWidth="1"/>
    <col min="6931" max="6931" width="13.85546875" style="4" customWidth="1"/>
    <col min="6932" max="7166" width="8.5703125" style="4"/>
    <col min="7167" max="7172" width="2.28515625" style="4" customWidth="1"/>
    <col min="7173" max="7173" width="32.85546875" style="4" customWidth="1"/>
    <col min="7174" max="7174" width="2.42578125" style="4" customWidth="1"/>
    <col min="7175" max="7175" width="14.28515625" style="4" customWidth="1"/>
    <col min="7176" max="7176" width="2.42578125" style="4" customWidth="1"/>
    <col min="7177" max="7177" width="14.85546875" style="4" customWidth="1"/>
    <col min="7178" max="7178" width="2.42578125" style="4" customWidth="1"/>
    <col min="7179" max="7179" width="14.140625" style="4" customWidth="1"/>
    <col min="7180" max="7180" width="2.42578125" style="4" customWidth="1"/>
    <col min="7181" max="7181" width="14.5703125" style="4" customWidth="1"/>
    <col min="7182" max="7182" width="2.42578125" style="4" customWidth="1"/>
    <col min="7183" max="7183" width="13.140625" style="4" bestFit="1" customWidth="1"/>
    <col min="7184" max="7184" width="2.42578125" style="4" customWidth="1"/>
    <col min="7185" max="7185" width="13.85546875" style="4" customWidth="1"/>
    <col min="7186" max="7186" width="2.42578125" style="4" customWidth="1"/>
    <col min="7187" max="7187" width="13.85546875" style="4" customWidth="1"/>
    <col min="7188" max="7422" width="8.5703125" style="4"/>
    <col min="7423" max="7428" width="2.28515625" style="4" customWidth="1"/>
    <col min="7429" max="7429" width="32.85546875" style="4" customWidth="1"/>
    <col min="7430" max="7430" width="2.42578125" style="4" customWidth="1"/>
    <col min="7431" max="7431" width="14.28515625" style="4" customWidth="1"/>
    <col min="7432" max="7432" width="2.42578125" style="4" customWidth="1"/>
    <col min="7433" max="7433" width="14.85546875" style="4" customWidth="1"/>
    <col min="7434" max="7434" width="2.42578125" style="4" customWidth="1"/>
    <col min="7435" max="7435" width="14.140625" style="4" customWidth="1"/>
    <col min="7436" max="7436" width="2.42578125" style="4" customWidth="1"/>
    <col min="7437" max="7437" width="14.5703125" style="4" customWidth="1"/>
    <col min="7438" max="7438" width="2.42578125" style="4" customWidth="1"/>
    <col min="7439" max="7439" width="13.140625" style="4" bestFit="1" customWidth="1"/>
    <col min="7440" max="7440" width="2.42578125" style="4" customWidth="1"/>
    <col min="7441" max="7441" width="13.85546875" style="4" customWidth="1"/>
    <col min="7442" max="7442" width="2.42578125" style="4" customWidth="1"/>
    <col min="7443" max="7443" width="13.85546875" style="4" customWidth="1"/>
    <col min="7444" max="7678" width="8.5703125" style="4"/>
    <col min="7679" max="7684" width="2.28515625" style="4" customWidth="1"/>
    <col min="7685" max="7685" width="32.85546875" style="4" customWidth="1"/>
    <col min="7686" max="7686" width="2.42578125" style="4" customWidth="1"/>
    <col min="7687" max="7687" width="14.28515625" style="4" customWidth="1"/>
    <col min="7688" max="7688" width="2.42578125" style="4" customWidth="1"/>
    <col min="7689" max="7689" width="14.85546875" style="4" customWidth="1"/>
    <col min="7690" max="7690" width="2.42578125" style="4" customWidth="1"/>
    <col min="7691" max="7691" width="14.140625" style="4" customWidth="1"/>
    <col min="7692" max="7692" width="2.42578125" style="4" customWidth="1"/>
    <col min="7693" max="7693" width="14.5703125" style="4" customWidth="1"/>
    <col min="7694" max="7694" width="2.42578125" style="4" customWidth="1"/>
    <col min="7695" max="7695" width="13.140625" style="4" bestFit="1" customWidth="1"/>
    <col min="7696" max="7696" width="2.42578125" style="4" customWidth="1"/>
    <col min="7697" max="7697" width="13.85546875" style="4" customWidth="1"/>
    <col min="7698" max="7698" width="2.42578125" style="4" customWidth="1"/>
    <col min="7699" max="7699" width="13.85546875" style="4" customWidth="1"/>
    <col min="7700" max="7934" width="8.5703125" style="4"/>
    <col min="7935" max="7940" width="2.28515625" style="4" customWidth="1"/>
    <col min="7941" max="7941" width="32.85546875" style="4" customWidth="1"/>
    <col min="7942" max="7942" width="2.42578125" style="4" customWidth="1"/>
    <col min="7943" max="7943" width="14.28515625" style="4" customWidth="1"/>
    <col min="7944" max="7944" width="2.42578125" style="4" customWidth="1"/>
    <col min="7945" max="7945" width="14.85546875" style="4" customWidth="1"/>
    <col min="7946" max="7946" width="2.42578125" style="4" customWidth="1"/>
    <col min="7947" max="7947" width="14.140625" style="4" customWidth="1"/>
    <col min="7948" max="7948" width="2.42578125" style="4" customWidth="1"/>
    <col min="7949" max="7949" width="14.5703125" style="4" customWidth="1"/>
    <col min="7950" max="7950" width="2.42578125" style="4" customWidth="1"/>
    <col min="7951" max="7951" width="13.140625" style="4" bestFit="1" customWidth="1"/>
    <col min="7952" max="7952" width="2.42578125" style="4" customWidth="1"/>
    <col min="7953" max="7953" width="13.85546875" style="4" customWidth="1"/>
    <col min="7954" max="7954" width="2.42578125" style="4" customWidth="1"/>
    <col min="7955" max="7955" width="13.85546875" style="4" customWidth="1"/>
    <col min="7956" max="8190" width="8.5703125" style="4"/>
    <col min="8191" max="8196" width="2.28515625" style="4" customWidth="1"/>
    <col min="8197" max="8197" width="32.85546875" style="4" customWidth="1"/>
    <col min="8198" max="8198" width="2.42578125" style="4" customWidth="1"/>
    <col min="8199" max="8199" width="14.28515625" style="4" customWidth="1"/>
    <col min="8200" max="8200" width="2.42578125" style="4" customWidth="1"/>
    <col min="8201" max="8201" width="14.85546875" style="4" customWidth="1"/>
    <col min="8202" max="8202" width="2.42578125" style="4" customWidth="1"/>
    <col min="8203" max="8203" width="14.140625" style="4" customWidth="1"/>
    <col min="8204" max="8204" width="2.42578125" style="4" customWidth="1"/>
    <col min="8205" max="8205" width="14.5703125" style="4" customWidth="1"/>
    <col min="8206" max="8206" width="2.42578125" style="4" customWidth="1"/>
    <col min="8207" max="8207" width="13.140625" style="4" bestFit="1" customWidth="1"/>
    <col min="8208" max="8208" width="2.42578125" style="4" customWidth="1"/>
    <col min="8209" max="8209" width="13.85546875" style="4" customWidth="1"/>
    <col min="8210" max="8210" width="2.42578125" style="4" customWidth="1"/>
    <col min="8211" max="8211" width="13.85546875" style="4" customWidth="1"/>
    <col min="8212" max="8446" width="8.5703125" style="4"/>
    <col min="8447" max="8452" width="2.28515625" style="4" customWidth="1"/>
    <col min="8453" max="8453" width="32.85546875" style="4" customWidth="1"/>
    <col min="8454" max="8454" width="2.42578125" style="4" customWidth="1"/>
    <col min="8455" max="8455" width="14.28515625" style="4" customWidth="1"/>
    <col min="8456" max="8456" width="2.42578125" style="4" customWidth="1"/>
    <col min="8457" max="8457" width="14.85546875" style="4" customWidth="1"/>
    <col min="8458" max="8458" width="2.42578125" style="4" customWidth="1"/>
    <col min="8459" max="8459" width="14.140625" style="4" customWidth="1"/>
    <col min="8460" max="8460" width="2.42578125" style="4" customWidth="1"/>
    <col min="8461" max="8461" width="14.5703125" style="4" customWidth="1"/>
    <col min="8462" max="8462" width="2.42578125" style="4" customWidth="1"/>
    <col min="8463" max="8463" width="13.140625" style="4" bestFit="1" customWidth="1"/>
    <col min="8464" max="8464" width="2.42578125" style="4" customWidth="1"/>
    <col min="8465" max="8465" width="13.85546875" style="4" customWidth="1"/>
    <col min="8466" max="8466" width="2.42578125" style="4" customWidth="1"/>
    <col min="8467" max="8467" width="13.85546875" style="4" customWidth="1"/>
    <col min="8468" max="8702" width="8.5703125" style="4"/>
    <col min="8703" max="8708" width="2.28515625" style="4" customWidth="1"/>
    <col min="8709" max="8709" width="32.85546875" style="4" customWidth="1"/>
    <col min="8710" max="8710" width="2.42578125" style="4" customWidth="1"/>
    <col min="8711" max="8711" width="14.28515625" style="4" customWidth="1"/>
    <col min="8712" max="8712" width="2.42578125" style="4" customWidth="1"/>
    <col min="8713" max="8713" width="14.85546875" style="4" customWidth="1"/>
    <col min="8714" max="8714" width="2.42578125" style="4" customWidth="1"/>
    <col min="8715" max="8715" width="14.140625" style="4" customWidth="1"/>
    <col min="8716" max="8716" width="2.42578125" style="4" customWidth="1"/>
    <col min="8717" max="8717" width="14.5703125" style="4" customWidth="1"/>
    <col min="8718" max="8718" width="2.42578125" style="4" customWidth="1"/>
    <col min="8719" max="8719" width="13.140625" style="4" bestFit="1" customWidth="1"/>
    <col min="8720" max="8720" width="2.42578125" style="4" customWidth="1"/>
    <col min="8721" max="8721" width="13.85546875" style="4" customWidth="1"/>
    <col min="8722" max="8722" width="2.42578125" style="4" customWidth="1"/>
    <col min="8723" max="8723" width="13.85546875" style="4" customWidth="1"/>
    <col min="8724" max="8958" width="8.5703125" style="4"/>
    <col min="8959" max="8964" width="2.28515625" style="4" customWidth="1"/>
    <col min="8965" max="8965" width="32.85546875" style="4" customWidth="1"/>
    <col min="8966" max="8966" width="2.42578125" style="4" customWidth="1"/>
    <col min="8967" max="8967" width="14.28515625" style="4" customWidth="1"/>
    <col min="8968" max="8968" width="2.42578125" style="4" customWidth="1"/>
    <col min="8969" max="8969" width="14.85546875" style="4" customWidth="1"/>
    <col min="8970" max="8970" width="2.42578125" style="4" customWidth="1"/>
    <col min="8971" max="8971" width="14.140625" style="4" customWidth="1"/>
    <col min="8972" max="8972" width="2.42578125" style="4" customWidth="1"/>
    <col min="8973" max="8973" width="14.5703125" style="4" customWidth="1"/>
    <col min="8974" max="8974" width="2.42578125" style="4" customWidth="1"/>
    <col min="8975" max="8975" width="13.140625" style="4" bestFit="1" customWidth="1"/>
    <col min="8976" max="8976" width="2.42578125" style="4" customWidth="1"/>
    <col min="8977" max="8977" width="13.85546875" style="4" customWidth="1"/>
    <col min="8978" max="8978" width="2.42578125" style="4" customWidth="1"/>
    <col min="8979" max="8979" width="13.85546875" style="4" customWidth="1"/>
    <col min="8980" max="9214" width="8.5703125" style="4"/>
    <col min="9215" max="9220" width="2.28515625" style="4" customWidth="1"/>
    <col min="9221" max="9221" width="32.85546875" style="4" customWidth="1"/>
    <col min="9222" max="9222" width="2.42578125" style="4" customWidth="1"/>
    <col min="9223" max="9223" width="14.28515625" style="4" customWidth="1"/>
    <col min="9224" max="9224" width="2.42578125" style="4" customWidth="1"/>
    <col min="9225" max="9225" width="14.85546875" style="4" customWidth="1"/>
    <col min="9226" max="9226" width="2.42578125" style="4" customWidth="1"/>
    <col min="9227" max="9227" width="14.140625" style="4" customWidth="1"/>
    <col min="9228" max="9228" width="2.42578125" style="4" customWidth="1"/>
    <col min="9229" max="9229" width="14.5703125" style="4" customWidth="1"/>
    <col min="9230" max="9230" width="2.42578125" style="4" customWidth="1"/>
    <col min="9231" max="9231" width="13.140625" style="4" bestFit="1" customWidth="1"/>
    <col min="9232" max="9232" width="2.42578125" style="4" customWidth="1"/>
    <col min="9233" max="9233" width="13.85546875" style="4" customWidth="1"/>
    <col min="9234" max="9234" width="2.42578125" style="4" customWidth="1"/>
    <col min="9235" max="9235" width="13.85546875" style="4" customWidth="1"/>
    <col min="9236" max="9470" width="8.5703125" style="4"/>
    <col min="9471" max="9476" width="2.28515625" style="4" customWidth="1"/>
    <col min="9477" max="9477" width="32.85546875" style="4" customWidth="1"/>
    <col min="9478" max="9478" width="2.42578125" style="4" customWidth="1"/>
    <col min="9479" max="9479" width="14.28515625" style="4" customWidth="1"/>
    <col min="9480" max="9480" width="2.42578125" style="4" customWidth="1"/>
    <col min="9481" max="9481" width="14.85546875" style="4" customWidth="1"/>
    <col min="9482" max="9482" width="2.42578125" style="4" customWidth="1"/>
    <col min="9483" max="9483" width="14.140625" style="4" customWidth="1"/>
    <col min="9484" max="9484" width="2.42578125" style="4" customWidth="1"/>
    <col min="9485" max="9485" width="14.5703125" style="4" customWidth="1"/>
    <col min="9486" max="9486" width="2.42578125" style="4" customWidth="1"/>
    <col min="9487" max="9487" width="13.140625" style="4" bestFit="1" customWidth="1"/>
    <col min="9488" max="9488" width="2.42578125" style="4" customWidth="1"/>
    <col min="9489" max="9489" width="13.85546875" style="4" customWidth="1"/>
    <col min="9490" max="9490" width="2.42578125" style="4" customWidth="1"/>
    <col min="9491" max="9491" width="13.85546875" style="4" customWidth="1"/>
    <col min="9492" max="9726" width="8.5703125" style="4"/>
    <col min="9727" max="9732" width="2.28515625" style="4" customWidth="1"/>
    <col min="9733" max="9733" width="32.85546875" style="4" customWidth="1"/>
    <col min="9734" max="9734" width="2.42578125" style="4" customWidth="1"/>
    <col min="9735" max="9735" width="14.28515625" style="4" customWidth="1"/>
    <col min="9736" max="9736" width="2.42578125" style="4" customWidth="1"/>
    <col min="9737" max="9737" width="14.85546875" style="4" customWidth="1"/>
    <col min="9738" max="9738" width="2.42578125" style="4" customWidth="1"/>
    <col min="9739" max="9739" width="14.140625" style="4" customWidth="1"/>
    <col min="9740" max="9740" width="2.42578125" style="4" customWidth="1"/>
    <col min="9741" max="9741" width="14.5703125" style="4" customWidth="1"/>
    <col min="9742" max="9742" width="2.42578125" style="4" customWidth="1"/>
    <col min="9743" max="9743" width="13.140625" style="4" bestFit="1" customWidth="1"/>
    <col min="9744" max="9744" width="2.42578125" style="4" customWidth="1"/>
    <col min="9745" max="9745" width="13.85546875" style="4" customWidth="1"/>
    <col min="9746" max="9746" width="2.42578125" style="4" customWidth="1"/>
    <col min="9747" max="9747" width="13.85546875" style="4" customWidth="1"/>
    <col min="9748" max="9982" width="8.5703125" style="4"/>
    <col min="9983" max="9988" width="2.28515625" style="4" customWidth="1"/>
    <col min="9989" max="9989" width="32.85546875" style="4" customWidth="1"/>
    <col min="9990" max="9990" width="2.42578125" style="4" customWidth="1"/>
    <col min="9991" max="9991" width="14.28515625" style="4" customWidth="1"/>
    <col min="9992" max="9992" width="2.42578125" style="4" customWidth="1"/>
    <col min="9993" max="9993" width="14.85546875" style="4" customWidth="1"/>
    <col min="9994" max="9994" width="2.42578125" style="4" customWidth="1"/>
    <col min="9995" max="9995" width="14.140625" style="4" customWidth="1"/>
    <col min="9996" max="9996" width="2.42578125" style="4" customWidth="1"/>
    <col min="9997" max="9997" width="14.5703125" style="4" customWidth="1"/>
    <col min="9998" max="9998" width="2.42578125" style="4" customWidth="1"/>
    <col min="9999" max="9999" width="13.140625" style="4" bestFit="1" customWidth="1"/>
    <col min="10000" max="10000" width="2.42578125" style="4" customWidth="1"/>
    <col min="10001" max="10001" width="13.85546875" style="4" customWidth="1"/>
    <col min="10002" max="10002" width="2.42578125" style="4" customWidth="1"/>
    <col min="10003" max="10003" width="13.85546875" style="4" customWidth="1"/>
    <col min="10004" max="10238" width="8.5703125" style="4"/>
    <col min="10239" max="10244" width="2.28515625" style="4" customWidth="1"/>
    <col min="10245" max="10245" width="32.85546875" style="4" customWidth="1"/>
    <col min="10246" max="10246" width="2.42578125" style="4" customWidth="1"/>
    <col min="10247" max="10247" width="14.28515625" style="4" customWidth="1"/>
    <col min="10248" max="10248" width="2.42578125" style="4" customWidth="1"/>
    <col min="10249" max="10249" width="14.85546875" style="4" customWidth="1"/>
    <col min="10250" max="10250" width="2.42578125" style="4" customWidth="1"/>
    <col min="10251" max="10251" width="14.140625" style="4" customWidth="1"/>
    <col min="10252" max="10252" width="2.42578125" style="4" customWidth="1"/>
    <col min="10253" max="10253" width="14.5703125" style="4" customWidth="1"/>
    <col min="10254" max="10254" width="2.42578125" style="4" customWidth="1"/>
    <col min="10255" max="10255" width="13.140625" style="4" bestFit="1" customWidth="1"/>
    <col min="10256" max="10256" width="2.42578125" style="4" customWidth="1"/>
    <col min="10257" max="10257" width="13.85546875" style="4" customWidth="1"/>
    <col min="10258" max="10258" width="2.42578125" style="4" customWidth="1"/>
    <col min="10259" max="10259" width="13.85546875" style="4" customWidth="1"/>
    <col min="10260" max="10494" width="8.5703125" style="4"/>
    <col min="10495" max="10500" width="2.28515625" style="4" customWidth="1"/>
    <col min="10501" max="10501" width="32.85546875" style="4" customWidth="1"/>
    <col min="10502" max="10502" width="2.42578125" style="4" customWidth="1"/>
    <col min="10503" max="10503" width="14.28515625" style="4" customWidth="1"/>
    <col min="10504" max="10504" width="2.42578125" style="4" customWidth="1"/>
    <col min="10505" max="10505" width="14.85546875" style="4" customWidth="1"/>
    <col min="10506" max="10506" width="2.42578125" style="4" customWidth="1"/>
    <col min="10507" max="10507" width="14.140625" style="4" customWidth="1"/>
    <col min="10508" max="10508" width="2.42578125" style="4" customWidth="1"/>
    <col min="10509" max="10509" width="14.5703125" style="4" customWidth="1"/>
    <col min="10510" max="10510" width="2.42578125" style="4" customWidth="1"/>
    <col min="10511" max="10511" width="13.140625" style="4" bestFit="1" customWidth="1"/>
    <col min="10512" max="10512" width="2.42578125" style="4" customWidth="1"/>
    <col min="10513" max="10513" width="13.85546875" style="4" customWidth="1"/>
    <col min="10514" max="10514" width="2.42578125" style="4" customWidth="1"/>
    <col min="10515" max="10515" width="13.85546875" style="4" customWidth="1"/>
    <col min="10516" max="10750" width="8.5703125" style="4"/>
    <col min="10751" max="10756" width="2.28515625" style="4" customWidth="1"/>
    <col min="10757" max="10757" width="32.85546875" style="4" customWidth="1"/>
    <col min="10758" max="10758" width="2.42578125" style="4" customWidth="1"/>
    <col min="10759" max="10759" width="14.28515625" style="4" customWidth="1"/>
    <col min="10760" max="10760" width="2.42578125" style="4" customWidth="1"/>
    <col min="10761" max="10761" width="14.85546875" style="4" customWidth="1"/>
    <col min="10762" max="10762" width="2.42578125" style="4" customWidth="1"/>
    <col min="10763" max="10763" width="14.140625" style="4" customWidth="1"/>
    <col min="10764" max="10764" width="2.42578125" style="4" customWidth="1"/>
    <col min="10765" max="10765" width="14.5703125" style="4" customWidth="1"/>
    <col min="10766" max="10766" width="2.42578125" style="4" customWidth="1"/>
    <col min="10767" max="10767" width="13.140625" style="4" bestFit="1" customWidth="1"/>
    <col min="10768" max="10768" width="2.42578125" style="4" customWidth="1"/>
    <col min="10769" max="10769" width="13.85546875" style="4" customWidth="1"/>
    <col min="10770" max="10770" width="2.42578125" style="4" customWidth="1"/>
    <col min="10771" max="10771" width="13.85546875" style="4" customWidth="1"/>
    <col min="10772" max="11006" width="8.5703125" style="4"/>
    <col min="11007" max="11012" width="2.28515625" style="4" customWidth="1"/>
    <col min="11013" max="11013" width="32.85546875" style="4" customWidth="1"/>
    <col min="11014" max="11014" width="2.42578125" style="4" customWidth="1"/>
    <col min="11015" max="11015" width="14.28515625" style="4" customWidth="1"/>
    <col min="11016" max="11016" width="2.42578125" style="4" customWidth="1"/>
    <col min="11017" max="11017" width="14.85546875" style="4" customWidth="1"/>
    <col min="11018" max="11018" width="2.42578125" style="4" customWidth="1"/>
    <col min="11019" max="11019" width="14.140625" style="4" customWidth="1"/>
    <col min="11020" max="11020" width="2.42578125" style="4" customWidth="1"/>
    <col min="11021" max="11021" width="14.5703125" style="4" customWidth="1"/>
    <col min="11022" max="11022" width="2.42578125" style="4" customWidth="1"/>
    <col min="11023" max="11023" width="13.140625" style="4" bestFit="1" customWidth="1"/>
    <col min="11024" max="11024" width="2.42578125" style="4" customWidth="1"/>
    <col min="11025" max="11025" width="13.85546875" style="4" customWidth="1"/>
    <col min="11026" max="11026" width="2.42578125" style="4" customWidth="1"/>
    <col min="11027" max="11027" width="13.85546875" style="4" customWidth="1"/>
    <col min="11028" max="11262" width="8.5703125" style="4"/>
    <col min="11263" max="11268" width="2.28515625" style="4" customWidth="1"/>
    <col min="11269" max="11269" width="32.85546875" style="4" customWidth="1"/>
    <col min="11270" max="11270" width="2.42578125" style="4" customWidth="1"/>
    <col min="11271" max="11271" width="14.28515625" style="4" customWidth="1"/>
    <col min="11272" max="11272" width="2.42578125" style="4" customWidth="1"/>
    <col min="11273" max="11273" width="14.85546875" style="4" customWidth="1"/>
    <col min="11274" max="11274" width="2.42578125" style="4" customWidth="1"/>
    <col min="11275" max="11275" width="14.140625" style="4" customWidth="1"/>
    <col min="11276" max="11276" width="2.42578125" style="4" customWidth="1"/>
    <col min="11277" max="11277" width="14.5703125" style="4" customWidth="1"/>
    <col min="11278" max="11278" width="2.42578125" style="4" customWidth="1"/>
    <col min="11279" max="11279" width="13.140625" style="4" bestFit="1" customWidth="1"/>
    <col min="11280" max="11280" width="2.42578125" style="4" customWidth="1"/>
    <col min="11281" max="11281" width="13.85546875" style="4" customWidth="1"/>
    <col min="11282" max="11282" width="2.42578125" style="4" customWidth="1"/>
    <col min="11283" max="11283" width="13.85546875" style="4" customWidth="1"/>
    <col min="11284" max="11518" width="8.5703125" style="4"/>
    <col min="11519" max="11524" width="2.28515625" style="4" customWidth="1"/>
    <col min="11525" max="11525" width="32.85546875" style="4" customWidth="1"/>
    <col min="11526" max="11526" width="2.42578125" style="4" customWidth="1"/>
    <col min="11527" max="11527" width="14.28515625" style="4" customWidth="1"/>
    <col min="11528" max="11528" width="2.42578125" style="4" customWidth="1"/>
    <col min="11529" max="11529" width="14.85546875" style="4" customWidth="1"/>
    <col min="11530" max="11530" width="2.42578125" style="4" customWidth="1"/>
    <col min="11531" max="11531" width="14.140625" style="4" customWidth="1"/>
    <col min="11532" max="11532" width="2.42578125" style="4" customWidth="1"/>
    <col min="11533" max="11533" width="14.5703125" style="4" customWidth="1"/>
    <col min="11534" max="11534" width="2.42578125" style="4" customWidth="1"/>
    <col min="11535" max="11535" width="13.140625" style="4" bestFit="1" customWidth="1"/>
    <col min="11536" max="11536" width="2.42578125" style="4" customWidth="1"/>
    <col min="11537" max="11537" width="13.85546875" style="4" customWidth="1"/>
    <col min="11538" max="11538" width="2.42578125" style="4" customWidth="1"/>
    <col min="11539" max="11539" width="13.85546875" style="4" customWidth="1"/>
    <col min="11540" max="11774" width="8.5703125" style="4"/>
    <col min="11775" max="11780" width="2.28515625" style="4" customWidth="1"/>
    <col min="11781" max="11781" width="32.85546875" style="4" customWidth="1"/>
    <col min="11782" max="11782" width="2.42578125" style="4" customWidth="1"/>
    <col min="11783" max="11783" width="14.28515625" style="4" customWidth="1"/>
    <col min="11784" max="11784" width="2.42578125" style="4" customWidth="1"/>
    <col min="11785" max="11785" width="14.85546875" style="4" customWidth="1"/>
    <col min="11786" max="11786" width="2.42578125" style="4" customWidth="1"/>
    <col min="11787" max="11787" width="14.140625" style="4" customWidth="1"/>
    <col min="11788" max="11788" width="2.42578125" style="4" customWidth="1"/>
    <col min="11789" max="11789" width="14.5703125" style="4" customWidth="1"/>
    <col min="11790" max="11790" width="2.42578125" style="4" customWidth="1"/>
    <col min="11791" max="11791" width="13.140625" style="4" bestFit="1" customWidth="1"/>
    <col min="11792" max="11792" width="2.42578125" style="4" customWidth="1"/>
    <col min="11793" max="11793" width="13.85546875" style="4" customWidth="1"/>
    <col min="11794" max="11794" width="2.42578125" style="4" customWidth="1"/>
    <col min="11795" max="11795" width="13.85546875" style="4" customWidth="1"/>
    <col min="11796" max="12030" width="8.5703125" style="4"/>
    <col min="12031" max="12036" width="2.28515625" style="4" customWidth="1"/>
    <col min="12037" max="12037" width="32.85546875" style="4" customWidth="1"/>
    <col min="12038" max="12038" width="2.42578125" style="4" customWidth="1"/>
    <col min="12039" max="12039" width="14.28515625" style="4" customWidth="1"/>
    <col min="12040" max="12040" width="2.42578125" style="4" customWidth="1"/>
    <col min="12041" max="12041" width="14.85546875" style="4" customWidth="1"/>
    <col min="12042" max="12042" width="2.42578125" style="4" customWidth="1"/>
    <col min="12043" max="12043" width="14.140625" style="4" customWidth="1"/>
    <col min="12044" max="12044" width="2.42578125" style="4" customWidth="1"/>
    <col min="12045" max="12045" width="14.5703125" style="4" customWidth="1"/>
    <col min="12046" max="12046" width="2.42578125" style="4" customWidth="1"/>
    <col min="12047" max="12047" width="13.140625" style="4" bestFit="1" customWidth="1"/>
    <col min="12048" max="12048" width="2.42578125" style="4" customWidth="1"/>
    <col min="12049" max="12049" width="13.85546875" style="4" customWidth="1"/>
    <col min="12050" max="12050" width="2.42578125" style="4" customWidth="1"/>
    <col min="12051" max="12051" width="13.85546875" style="4" customWidth="1"/>
    <col min="12052" max="12286" width="8.5703125" style="4"/>
    <col min="12287" max="12292" width="2.28515625" style="4" customWidth="1"/>
    <col min="12293" max="12293" width="32.85546875" style="4" customWidth="1"/>
    <col min="12294" max="12294" width="2.42578125" style="4" customWidth="1"/>
    <col min="12295" max="12295" width="14.28515625" style="4" customWidth="1"/>
    <col min="12296" max="12296" width="2.42578125" style="4" customWidth="1"/>
    <col min="12297" max="12297" width="14.85546875" style="4" customWidth="1"/>
    <col min="12298" max="12298" width="2.42578125" style="4" customWidth="1"/>
    <col min="12299" max="12299" width="14.140625" style="4" customWidth="1"/>
    <col min="12300" max="12300" width="2.42578125" style="4" customWidth="1"/>
    <col min="12301" max="12301" width="14.5703125" style="4" customWidth="1"/>
    <col min="12302" max="12302" width="2.42578125" style="4" customWidth="1"/>
    <col min="12303" max="12303" width="13.140625" style="4" bestFit="1" customWidth="1"/>
    <col min="12304" max="12304" width="2.42578125" style="4" customWidth="1"/>
    <col min="12305" max="12305" width="13.85546875" style="4" customWidth="1"/>
    <col min="12306" max="12306" width="2.42578125" style="4" customWidth="1"/>
    <col min="12307" max="12307" width="13.85546875" style="4" customWidth="1"/>
    <col min="12308" max="12542" width="8.5703125" style="4"/>
    <col min="12543" max="12548" width="2.28515625" style="4" customWidth="1"/>
    <col min="12549" max="12549" width="32.85546875" style="4" customWidth="1"/>
    <col min="12550" max="12550" width="2.42578125" style="4" customWidth="1"/>
    <col min="12551" max="12551" width="14.28515625" style="4" customWidth="1"/>
    <col min="12552" max="12552" width="2.42578125" style="4" customWidth="1"/>
    <col min="12553" max="12553" width="14.85546875" style="4" customWidth="1"/>
    <col min="12554" max="12554" width="2.42578125" style="4" customWidth="1"/>
    <col min="12555" max="12555" width="14.140625" style="4" customWidth="1"/>
    <col min="12556" max="12556" width="2.42578125" style="4" customWidth="1"/>
    <col min="12557" max="12557" width="14.5703125" style="4" customWidth="1"/>
    <col min="12558" max="12558" width="2.42578125" style="4" customWidth="1"/>
    <col min="12559" max="12559" width="13.140625" style="4" bestFit="1" customWidth="1"/>
    <col min="12560" max="12560" width="2.42578125" style="4" customWidth="1"/>
    <col min="12561" max="12561" width="13.85546875" style="4" customWidth="1"/>
    <col min="12562" max="12562" width="2.42578125" style="4" customWidth="1"/>
    <col min="12563" max="12563" width="13.85546875" style="4" customWidth="1"/>
    <col min="12564" max="12798" width="8.5703125" style="4"/>
    <col min="12799" max="12804" width="2.28515625" style="4" customWidth="1"/>
    <col min="12805" max="12805" width="32.85546875" style="4" customWidth="1"/>
    <col min="12806" max="12806" width="2.42578125" style="4" customWidth="1"/>
    <col min="12807" max="12807" width="14.28515625" style="4" customWidth="1"/>
    <col min="12808" max="12808" width="2.42578125" style="4" customWidth="1"/>
    <col min="12809" max="12809" width="14.85546875" style="4" customWidth="1"/>
    <col min="12810" max="12810" width="2.42578125" style="4" customWidth="1"/>
    <col min="12811" max="12811" width="14.140625" style="4" customWidth="1"/>
    <col min="12812" max="12812" width="2.42578125" style="4" customWidth="1"/>
    <col min="12813" max="12813" width="14.5703125" style="4" customWidth="1"/>
    <col min="12814" max="12814" width="2.42578125" style="4" customWidth="1"/>
    <col min="12815" max="12815" width="13.140625" style="4" bestFit="1" customWidth="1"/>
    <col min="12816" max="12816" width="2.42578125" style="4" customWidth="1"/>
    <col min="12817" max="12817" width="13.85546875" style="4" customWidth="1"/>
    <col min="12818" max="12818" width="2.42578125" style="4" customWidth="1"/>
    <col min="12819" max="12819" width="13.85546875" style="4" customWidth="1"/>
    <col min="12820" max="13054" width="8.5703125" style="4"/>
    <col min="13055" max="13060" width="2.28515625" style="4" customWidth="1"/>
    <col min="13061" max="13061" width="32.85546875" style="4" customWidth="1"/>
    <col min="13062" max="13062" width="2.42578125" style="4" customWidth="1"/>
    <col min="13063" max="13063" width="14.28515625" style="4" customWidth="1"/>
    <col min="13064" max="13064" width="2.42578125" style="4" customWidth="1"/>
    <col min="13065" max="13065" width="14.85546875" style="4" customWidth="1"/>
    <col min="13066" max="13066" width="2.42578125" style="4" customWidth="1"/>
    <col min="13067" max="13067" width="14.140625" style="4" customWidth="1"/>
    <col min="13068" max="13068" width="2.42578125" style="4" customWidth="1"/>
    <col min="13069" max="13069" width="14.5703125" style="4" customWidth="1"/>
    <col min="13070" max="13070" width="2.42578125" style="4" customWidth="1"/>
    <col min="13071" max="13071" width="13.140625" style="4" bestFit="1" customWidth="1"/>
    <col min="13072" max="13072" width="2.42578125" style="4" customWidth="1"/>
    <col min="13073" max="13073" width="13.85546875" style="4" customWidth="1"/>
    <col min="13074" max="13074" width="2.42578125" style="4" customWidth="1"/>
    <col min="13075" max="13075" width="13.85546875" style="4" customWidth="1"/>
    <col min="13076" max="13310" width="8.5703125" style="4"/>
    <col min="13311" max="13316" width="2.28515625" style="4" customWidth="1"/>
    <col min="13317" max="13317" width="32.85546875" style="4" customWidth="1"/>
    <col min="13318" max="13318" width="2.42578125" style="4" customWidth="1"/>
    <col min="13319" max="13319" width="14.28515625" style="4" customWidth="1"/>
    <col min="13320" max="13320" width="2.42578125" style="4" customWidth="1"/>
    <col min="13321" max="13321" width="14.85546875" style="4" customWidth="1"/>
    <col min="13322" max="13322" width="2.42578125" style="4" customWidth="1"/>
    <col min="13323" max="13323" width="14.140625" style="4" customWidth="1"/>
    <col min="13324" max="13324" width="2.42578125" style="4" customWidth="1"/>
    <col min="13325" max="13325" width="14.5703125" style="4" customWidth="1"/>
    <col min="13326" max="13326" width="2.42578125" style="4" customWidth="1"/>
    <col min="13327" max="13327" width="13.140625" style="4" bestFit="1" customWidth="1"/>
    <col min="13328" max="13328" width="2.42578125" style="4" customWidth="1"/>
    <col min="13329" max="13329" width="13.85546875" style="4" customWidth="1"/>
    <col min="13330" max="13330" width="2.42578125" style="4" customWidth="1"/>
    <col min="13331" max="13331" width="13.85546875" style="4" customWidth="1"/>
    <col min="13332" max="13566" width="8.5703125" style="4"/>
    <col min="13567" max="13572" width="2.28515625" style="4" customWidth="1"/>
    <col min="13573" max="13573" width="32.85546875" style="4" customWidth="1"/>
    <col min="13574" max="13574" width="2.42578125" style="4" customWidth="1"/>
    <col min="13575" max="13575" width="14.28515625" style="4" customWidth="1"/>
    <col min="13576" max="13576" width="2.42578125" style="4" customWidth="1"/>
    <col min="13577" max="13577" width="14.85546875" style="4" customWidth="1"/>
    <col min="13578" max="13578" width="2.42578125" style="4" customWidth="1"/>
    <col min="13579" max="13579" width="14.140625" style="4" customWidth="1"/>
    <col min="13580" max="13580" width="2.42578125" style="4" customWidth="1"/>
    <col min="13581" max="13581" width="14.5703125" style="4" customWidth="1"/>
    <col min="13582" max="13582" width="2.42578125" style="4" customWidth="1"/>
    <col min="13583" max="13583" width="13.140625" style="4" bestFit="1" customWidth="1"/>
    <col min="13584" max="13584" width="2.42578125" style="4" customWidth="1"/>
    <col min="13585" max="13585" width="13.85546875" style="4" customWidth="1"/>
    <col min="13586" max="13586" width="2.42578125" style="4" customWidth="1"/>
    <col min="13587" max="13587" width="13.85546875" style="4" customWidth="1"/>
    <col min="13588" max="13822" width="8.5703125" style="4"/>
    <col min="13823" max="13828" width="2.28515625" style="4" customWidth="1"/>
    <col min="13829" max="13829" width="32.85546875" style="4" customWidth="1"/>
    <col min="13830" max="13830" width="2.42578125" style="4" customWidth="1"/>
    <col min="13831" max="13831" width="14.28515625" style="4" customWidth="1"/>
    <col min="13832" max="13832" width="2.42578125" style="4" customWidth="1"/>
    <col min="13833" max="13833" width="14.85546875" style="4" customWidth="1"/>
    <col min="13834" max="13834" width="2.42578125" style="4" customWidth="1"/>
    <col min="13835" max="13835" width="14.140625" style="4" customWidth="1"/>
    <col min="13836" max="13836" width="2.42578125" style="4" customWidth="1"/>
    <col min="13837" max="13837" width="14.5703125" style="4" customWidth="1"/>
    <col min="13838" max="13838" width="2.42578125" style="4" customWidth="1"/>
    <col min="13839" max="13839" width="13.140625" style="4" bestFit="1" customWidth="1"/>
    <col min="13840" max="13840" width="2.42578125" style="4" customWidth="1"/>
    <col min="13841" max="13841" width="13.85546875" style="4" customWidth="1"/>
    <col min="13842" max="13842" width="2.42578125" style="4" customWidth="1"/>
    <col min="13843" max="13843" width="13.85546875" style="4" customWidth="1"/>
    <col min="13844" max="14078" width="8.5703125" style="4"/>
    <col min="14079" max="14084" width="2.28515625" style="4" customWidth="1"/>
    <col min="14085" max="14085" width="32.85546875" style="4" customWidth="1"/>
    <col min="14086" max="14086" width="2.42578125" style="4" customWidth="1"/>
    <col min="14087" max="14087" width="14.28515625" style="4" customWidth="1"/>
    <col min="14088" max="14088" width="2.42578125" style="4" customWidth="1"/>
    <col min="14089" max="14089" width="14.85546875" style="4" customWidth="1"/>
    <col min="14090" max="14090" width="2.42578125" style="4" customWidth="1"/>
    <col min="14091" max="14091" width="14.140625" style="4" customWidth="1"/>
    <col min="14092" max="14092" width="2.42578125" style="4" customWidth="1"/>
    <col min="14093" max="14093" width="14.5703125" style="4" customWidth="1"/>
    <col min="14094" max="14094" width="2.42578125" style="4" customWidth="1"/>
    <col min="14095" max="14095" width="13.140625" style="4" bestFit="1" customWidth="1"/>
    <col min="14096" max="14096" width="2.42578125" style="4" customWidth="1"/>
    <col min="14097" max="14097" width="13.85546875" style="4" customWidth="1"/>
    <col min="14098" max="14098" width="2.42578125" style="4" customWidth="1"/>
    <col min="14099" max="14099" width="13.85546875" style="4" customWidth="1"/>
    <col min="14100" max="14334" width="8.5703125" style="4"/>
    <col min="14335" max="14340" width="2.28515625" style="4" customWidth="1"/>
    <col min="14341" max="14341" width="32.85546875" style="4" customWidth="1"/>
    <col min="14342" max="14342" width="2.42578125" style="4" customWidth="1"/>
    <col min="14343" max="14343" width="14.28515625" style="4" customWidth="1"/>
    <col min="14344" max="14344" width="2.42578125" style="4" customWidth="1"/>
    <col min="14345" max="14345" width="14.85546875" style="4" customWidth="1"/>
    <col min="14346" max="14346" width="2.42578125" style="4" customWidth="1"/>
    <col min="14347" max="14347" width="14.140625" style="4" customWidth="1"/>
    <col min="14348" max="14348" width="2.42578125" style="4" customWidth="1"/>
    <col min="14349" max="14349" width="14.5703125" style="4" customWidth="1"/>
    <col min="14350" max="14350" width="2.42578125" style="4" customWidth="1"/>
    <col min="14351" max="14351" width="13.140625" style="4" bestFit="1" customWidth="1"/>
    <col min="14352" max="14352" width="2.42578125" style="4" customWidth="1"/>
    <col min="14353" max="14353" width="13.85546875" style="4" customWidth="1"/>
    <col min="14354" max="14354" width="2.42578125" style="4" customWidth="1"/>
    <col min="14355" max="14355" width="13.85546875" style="4" customWidth="1"/>
    <col min="14356" max="14590" width="8.5703125" style="4"/>
    <col min="14591" max="14596" width="2.28515625" style="4" customWidth="1"/>
    <col min="14597" max="14597" width="32.85546875" style="4" customWidth="1"/>
    <col min="14598" max="14598" width="2.42578125" style="4" customWidth="1"/>
    <col min="14599" max="14599" width="14.28515625" style="4" customWidth="1"/>
    <col min="14600" max="14600" width="2.42578125" style="4" customWidth="1"/>
    <col min="14601" max="14601" width="14.85546875" style="4" customWidth="1"/>
    <col min="14602" max="14602" width="2.42578125" style="4" customWidth="1"/>
    <col min="14603" max="14603" width="14.140625" style="4" customWidth="1"/>
    <col min="14604" max="14604" width="2.42578125" style="4" customWidth="1"/>
    <col min="14605" max="14605" width="14.5703125" style="4" customWidth="1"/>
    <col min="14606" max="14606" width="2.42578125" style="4" customWidth="1"/>
    <col min="14607" max="14607" width="13.140625" style="4" bestFit="1" customWidth="1"/>
    <col min="14608" max="14608" width="2.42578125" style="4" customWidth="1"/>
    <col min="14609" max="14609" width="13.85546875" style="4" customWidth="1"/>
    <col min="14610" max="14610" width="2.42578125" style="4" customWidth="1"/>
    <col min="14611" max="14611" width="13.85546875" style="4" customWidth="1"/>
    <col min="14612" max="14846" width="8.5703125" style="4"/>
    <col min="14847" max="14852" width="2.28515625" style="4" customWidth="1"/>
    <col min="14853" max="14853" width="32.85546875" style="4" customWidth="1"/>
    <col min="14854" max="14854" width="2.42578125" style="4" customWidth="1"/>
    <col min="14855" max="14855" width="14.28515625" style="4" customWidth="1"/>
    <col min="14856" max="14856" width="2.42578125" style="4" customWidth="1"/>
    <col min="14857" max="14857" width="14.85546875" style="4" customWidth="1"/>
    <col min="14858" max="14858" width="2.42578125" style="4" customWidth="1"/>
    <col min="14859" max="14859" width="14.140625" style="4" customWidth="1"/>
    <col min="14860" max="14860" width="2.42578125" style="4" customWidth="1"/>
    <col min="14861" max="14861" width="14.5703125" style="4" customWidth="1"/>
    <col min="14862" max="14862" width="2.42578125" style="4" customWidth="1"/>
    <col min="14863" max="14863" width="13.140625" style="4" bestFit="1" customWidth="1"/>
    <col min="14864" max="14864" width="2.42578125" style="4" customWidth="1"/>
    <col min="14865" max="14865" width="13.85546875" style="4" customWidth="1"/>
    <col min="14866" max="14866" width="2.42578125" style="4" customWidth="1"/>
    <col min="14867" max="14867" width="13.85546875" style="4" customWidth="1"/>
    <col min="14868" max="15102" width="8.5703125" style="4"/>
    <col min="15103" max="15108" width="2.28515625" style="4" customWidth="1"/>
    <col min="15109" max="15109" width="32.85546875" style="4" customWidth="1"/>
    <col min="15110" max="15110" width="2.42578125" style="4" customWidth="1"/>
    <col min="15111" max="15111" width="14.28515625" style="4" customWidth="1"/>
    <col min="15112" max="15112" width="2.42578125" style="4" customWidth="1"/>
    <col min="15113" max="15113" width="14.85546875" style="4" customWidth="1"/>
    <col min="15114" max="15114" width="2.42578125" style="4" customWidth="1"/>
    <col min="15115" max="15115" width="14.140625" style="4" customWidth="1"/>
    <col min="15116" max="15116" width="2.42578125" style="4" customWidth="1"/>
    <col min="15117" max="15117" width="14.5703125" style="4" customWidth="1"/>
    <col min="15118" max="15118" width="2.42578125" style="4" customWidth="1"/>
    <col min="15119" max="15119" width="13.140625" style="4" bestFit="1" customWidth="1"/>
    <col min="15120" max="15120" width="2.42578125" style="4" customWidth="1"/>
    <col min="15121" max="15121" width="13.85546875" style="4" customWidth="1"/>
    <col min="15122" max="15122" width="2.42578125" style="4" customWidth="1"/>
    <col min="15123" max="15123" width="13.85546875" style="4" customWidth="1"/>
    <col min="15124" max="15358" width="8.5703125" style="4"/>
    <col min="15359" max="15364" width="2.28515625" style="4" customWidth="1"/>
    <col min="15365" max="15365" width="32.85546875" style="4" customWidth="1"/>
    <col min="15366" max="15366" width="2.42578125" style="4" customWidth="1"/>
    <col min="15367" max="15367" width="14.28515625" style="4" customWidth="1"/>
    <col min="15368" max="15368" width="2.42578125" style="4" customWidth="1"/>
    <col min="15369" max="15369" width="14.85546875" style="4" customWidth="1"/>
    <col min="15370" max="15370" width="2.42578125" style="4" customWidth="1"/>
    <col min="15371" max="15371" width="14.140625" style="4" customWidth="1"/>
    <col min="15372" max="15372" width="2.42578125" style="4" customWidth="1"/>
    <col min="15373" max="15373" width="14.5703125" style="4" customWidth="1"/>
    <col min="15374" max="15374" width="2.42578125" style="4" customWidth="1"/>
    <col min="15375" max="15375" width="13.140625" style="4" bestFit="1" customWidth="1"/>
    <col min="15376" max="15376" width="2.42578125" style="4" customWidth="1"/>
    <col min="15377" max="15377" width="13.85546875" style="4" customWidth="1"/>
    <col min="15378" max="15378" width="2.42578125" style="4" customWidth="1"/>
    <col min="15379" max="15379" width="13.85546875" style="4" customWidth="1"/>
    <col min="15380" max="15614" width="8.5703125" style="4"/>
    <col min="15615" max="15620" width="2.28515625" style="4" customWidth="1"/>
    <col min="15621" max="15621" width="32.85546875" style="4" customWidth="1"/>
    <col min="15622" max="15622" width="2.42578125" style="4" customWidth="1"/>
    <col min="15623" max="15623" width="14.28515625" style="4" customWidth="1"/>
    <col min="15624" max="15624" width="2.42578125" style="4" customWidth="1"/>
    <col min="15625" max="15625" width="14.85546875" style="4" customWidth="1"/>
    <col min="15626" max="15626" width="2.42578125" style="4" customWidth="1"/>
    <col min="15627" max="15627" width="14.140625" style="4" customWidth="1"/>
    <col min="15628" max="15628" width="2.42578125" style="4" customWidth="1"/>
    <col min="15629" max="15629" width="14.5703125" style="4" customWidth="1"/>
    <col min="15630" max="15630" width="2.42578125" style="4" customWidth="1"/>
    <col min="15631" max="15631" width="13.140625" style="4" bestFit="1" customWidth="1"/>
    <col min="15632" max="15632" width="2.42578125" style="4" customWidth="1"/>
    <col min="15633" max="15633" width="13.85546875" style="4" customWidth="1"/>
    <col min="15634" max="15634" width="2.42578125" style="4" customWidth="1"/>
    <col min="15635" max="15635" width="13.85546875" style="4" customWidth="1"/>
    <col min="15636" max="15870" width="8.5703125" style="4"/>
    <col min="15871" max="15876" width="2.28515625" style="4" customWidth="1"/>
    <col min="15877" max="15877" width="32.85546875" style="4" customWidth="1"/>
    <col min="15878" max="15878" width="2.42578125" style="4" customWidth="1"/>
    <col min="15879" max="15879" width="14.28515625" style="4" customWidth="1"/>
    <col min="15880" max="15880" width="2.42578125" style="4" customWidth="1"/>
    <col min="15881" max="15881" width="14.85546875" style="4" customWidth="1"/>
    <col min="15882" max="15882" width="2.42578125" style="4" customWidth="1"/>
    <col min="15883" max="15883" width="14.140625" style="4" customWidth="1"/>
    <col min="15884" max="15884" width="2.42578125" style="4" customWidth="1"/>
    <col min="15885" max="15885" width="14.5703125" style="4" customWidth="1"/>
    <col min="15886" max="15886" width="2.42578125" style="4" customWidth="1"/>
    <col min="15887" max="15887" width="13.140625" style="4" bestFit="1" customWidth="1"/>
    <col min="15888" max="15888" width="2.42578125" style="4" customWidth="1"/>
    <col min="15889" max="15889" width="13.85546875" style="4" customWidth="1"/>
    <col min="15890" max="15890" width="2.42578125" style="4" customWidth="1"/>
    <col min="15891" max="15891" width="13.85546875" style="4" customWidth="1"/>
    <col min="15892" max="16126" width="8.5703125" style="4"/>
    <col min="16127" max="16132" width="2.28515625" style="4" customWidth="1"/>
    <col min="16133" max="16133" width="32.85546875" style="4" customWidth="1"/>
    <col min="16134" max="16134" width="2.42578125" style="4" customWidth="1"/>
    <col min="16135" max="16135" width="14.28515625" style="4" customWidth="1"/>
    <col min="16136" max="16136" width="2.42578125" style="4" customWidth="1"/>
    <col min="16137" max="16137" width="14.85546875" style="4" customWidth="1"/>
    <col min="16138" max="16138" width="2.42578125" style="4" customWidth="1"/>
    <col min="16139" max="16139" width="14.140625" style="4" customWidth="1"/>
    <col min="16140" max="16140" width="2.42578125" style="4" customWidth="1"/>
    <col min="16141" max="16141" width="14.5703125" style="4" customWidth="1"/>
    <col min="16142" max="16142" width="2.42578125" style="4" customWidth="1"/>
    <col min="16143" max="16143" width="13.140625" style="4" bestFit="1" customWidth="1"/>
    <col min="16144" max="16144" width="2.42578125" style="4" customWidth="1"/>
    <col min="16145" max="16145" width="13.85546875" style="4" customWidth="1"/>
    <col min="16146" max="16146" width="2.42578125" style="4" customWidth="1"/>
    <col min="16147" max="16147" width="13.85546875" style="4" customWidth="1"/>
    <col min="16148" max="16384" width="8.5703125" style="4"/>
  </cols>
  <sheetData>
    <row r="1" spans="1:20" s="54" customFormat="1" ht="15">
      <c r="A1" s="1" t="s">
        <v>496</v>
      </c>
      <c r="B1" s="1"/>
      <c r="C1" s="1"/>
      <c r="D1" s="1"/>
      <c r="E1" s="1"/>
      <c r="F1" s="1"/>
      <c r="G1" s="1"/>
      <c r="H1" s="1"/>
      <c r="I1" s="1"/>
      <c r="J1" s="1"/>
      <c r="K1" s="1"/>
      <c r="L1" s="1"/>
      <c r="M1" s="1"/>
      <c r="N1" s="1"/>
      <c r="O1" s="1"/>
      <c r="P1" s="1"/>
      <c r="Q1" s="1"/>
      <c r="R1" s="1"/>
      <c r="S1" s="1"/>
    </row>
    <row r="2" spans="1:20" s="54" customFormat="1" ht="15">
      <c r="A2" s="2" t="s">
        <v>716</v>
      </c>
      <c r="B2" s="1"/>
      <c r="C2" s="1"/>
      <c r="D2" s="1"/>
      <c r="E2" s="1"/>
      <c r="F2" s="1"/>
      <c r="G2" s="1"/>
      <c r="H2" s="1"/>
      <c r="I2" s="1"/>
      <c r="J2" s="1"/>
      <c r="K2" s="1"/>
      <c r="L2" s="1"/>
      <c r="M2" s="1"/>
      <c r="N2" s="1"/>
      <c r="O2" s="1"/>
      <c r="P2" s="1"/>
      <c r="Q2" s="1"/>
      <c r="R2" s="1"/>
      <c r="S2" s="1"/>
    </row>
    <row r="3" spans="1:20" ht="15">
      <c r="A3" s="2" t="s">
        <v>1280</v>
      </c>
      <c r="B3" s="1"/>
      <c r="C3" s="1"/>
      <c r="D3" s="1"/>
      <c r="E3" s="1"/>
      <c r="F3" s="1"/>
      <c r="G3" s="1"/>
      <c r="H3" s="1"/>
      <c r="I3" s="1"/>
      <c r="J3" s="1"/>
      <c r="K3" s="1"/>
      <c r="L3" s="1"/>
      <c r="M3" s="1"/>
      <c r="N3" s="1"/>
      <c r="O3" s="1"/>
      <c r="P3" s="1"/>
      <c r="Q3" s="1"/>
      <c r="R3" s="1"/>
      <c r="S3" s="1"/>
    </row>
    <row r="4" spans="1:20" ht="15">
      <c r="A4" s="2"/>
      <c r="B4" s="1"/>
      <c r="C4" s="1"/>
      <c r="D4" s="1"/>
      <c r="E4" s="1"/>
      <c r="F4" s="1"/>
      <c r="G4" s="1"/>
      <c r="H4" s="1"/>
      <c r="I4" s="1"/>
      <c r="J4" s="1"/>
      <c r="K4" s="1"/>
      <c r="L4" s="1"/>
      <c r="M4" s="1"/>
      <c r="N4" s="1"/>
      <c r="O4" s="1"/>
      <c r="P4" s="1"/>
      <c r="Q4" s="1"/>
      <c r="R4" s="1"/>
      <c r="S4" s="3" t="s">
        <v>830</v>
      </c>
    </row>
    <row r="5" spans="1:20" ht="15">
      <c r="A5" s="2"/>
      <c r="B5" s="1"/>
      <c r="C5" s="1"/>
      <c r="D5" s="1"/>
      <c r="E5" s="1"/>
      <c r="F5" s="1"/>
      <c r="G5" s="117"/>
      <c r="H5" s="1"/>
      <c r="I5" s="3"/>
      <c r="J5" s="1"/>
      <c r="K5" s="3"/>
      <c r="L5" s="1"/>
      <c r="M5" s="3" t="s">
        <v>155</v>
      </c>
      <c r="N5" s="1"/>
      <c r="O5" s="3" t="s">
        <v>22</v>
      </c>
      <c r="Q5" s="3"/>
      <c r="R5" s="1"/>
      <c r="S5" s="3"/>
    </row>
    <row r="6" spans="1:20" ht="12.95" customHeight="1">
      <c r="G6" s="220" t="s">
        <v>1285</v>
      </c>
      <c r="I6" s="448"/>
      <c r="K6" s="3"/>
      <c r="M6" s="3" t="s">
        <v>5</v>
      </c>
      <c r="O6" s="3" t="s">
        <v>158</v>
      </c>
      <c r="Q6" s="3"/>
      <c r="S6" s="3"/>
    </row>
    <row r="7" spans="1:20" ht="12.95" customHeight="1">
      <c r="G7" s="348" t="s">
        <v>1303</v>
      </c>
      <c r="I7" s="448" t="s">
        <v>1309</v>
      </c>
      <c r="K7" s="3" t="s">
        <v>155</v>
      </c>
      <c r="M7" s="3" t="s">
        <v>1277</v>
      </c>
      <c r="O7" s="3" t="s">
        <v>1279</v>
      </c>
      <c r="Q7" s="3" t="s">
        <v>156</v>
      </c>
      <c r="S7" s="3" t="s">
        <v>156</v>
      </c>
    </row>
    <row r="8" spans="1:20" ht="12.95" customHeight="1">
      <c r="I8" s="3"/>
      <c r="K8" s="3" t="s">
        <v>158</v>
      </c>
      <c r="M8" s="3" t="s">
        <v>200</v>
      </c>
      <c r="O8" s="3" t="s">
        <v>200</v>
      </c>
      <c r="Q8" s="3" t="s">
        <v>159</v>
      </c>
      <c r="S8" s="3" t="s">
        <v>160</v>
      </c>
    </row>
    <row r="9" spans="1:20" ht="12.95" customHeight="1">
      <c r="I9" s="3"/>
      <c r="K9" s="3" t="s">
        <v>161</v>
      </c>
      <c r="M9" s="3" t="s">
        <v>1278</v>
      </c>
      <c r="O9" s="3" t="s">
        <v>1278</v>
      </c>
      <c r="Q9" s="414">
        <v>44804</v>
      </c>
      <c r="S9" s="3" t="s">
        <v>1278</v>
      </c>
    </row>
    <row r="10" spans="1:20" ht="12.95" customHeight="1">
      <c r="I10" s="59" t="s">
        <v>157</v>
      </c>
      <c r="K10" s="118" t="s">
        <v>1276</v>
      </c>
      <c r="M10" s="59">
        <v>2022</v>
      </c>
      <c r="O10" s="59">
        <v>2022</v>
      </c>
      <c r="Q10" s="59">
        <v>2022</v>
      </c>
      <c r="S10" s="59">
        <v>2022</v>
      </c>
    </row>
    <row r="11" spans="1:20" ht="13.9" customHeight="1">
      <c r="A11" s="11" t="s">
        <v>1231</v>
      </c>
    </row>
    <row r="12" spans="1:20" ht="12.95" customHeight="1">
      <c r="C12" s="4" t="s">
        <v>1236</v>
      </c>
      <c r="H12" s="19"/>
      <c r="I12" s="438">
        <v>40380600</v>
      </c>
      <c r="J12" s="337"/>
      <c r="K12" s="440">
        <v>40380600</v>
      </c>
      <c r="L12" s="338"/>
      <c r="M12" s="440">
        <v>0</v>
      </c>
      <c r="N12" s="338"/>
      <c r="O12" s="440">
        <f>K12+M12</f>
        <v>40380600</v>
      </c>
      <c r="P12" s="338"/>
      <c r="Q12" s="444">
        <f>I12-O12</f>
        <v>0</v>
      </c>
      <c r="R12" s="338"/>
      <c r="S12" s="444">
        <v>0</v>
      </c>
    </row>
    <row r="13" spans="1:20" ht="12.95" customHeight="1">
      <c r="C13" s="4" t="s">
        <v>1243</v>
      </c>
      <c r="H13" s="19"/>
      <c r="I13" s="438">
        <v>500000</v>
      </c>
      <c r="J13" s="337"/>
      <c r="K13" s="440">
        <v>454758</v>
      </c>
      <c r="L13" s="338"/>
      <c r="M13" s="440">
        <v>45242</v>
      </c>
      <c r="N13" s="338"/>
      <c r="O13" s="440">
        <f>K13+M13</f>
        <v>500000</v>
      </c>
      <c r="P13" s="338"/>
      <c r="Q13" s="444">
        <f>I13-O13</f>
        <v>0</v>
      </c>
      <c r="R13" s="338"/>
      <c r="S13" s="444">
        <v>0</v>
      </c>
    </row>
    <row r="14" spans="1:20" ht="12.95" customHeight="1">
      <c r="C14" s="4" t="s">
        <v>1248</v>
      </c>
      <c r="H14" s="19"/>
      <c r="I14" s="438">
        <v>14803100</v>
      </c>
      <c r="J14" s="337"/>
      <c r="K14" s="440">
        <v>14456151</v>
      </c>
      <c r="L14" s="338"/>
      <c r="M14" s="440">
        <v>346949</v>
      </c>
      <c r="N14" s="338"/>
      <c r="O14" s="440">
        <f>K14+M14</f>
        <v>14803100</v>
      </c>
      <c r="P14" s="338"/>
      <c r="Q14" s="444">
        <f>I14-O14</f>
        <v>0</v>
      </c>
      <c r="R14" s="338"/>
      <c r="S14" s="444">
        <v>0</v>
      </c>
    </row>
    <row r="15" spans="1:20" ht="13.15" customHeight="1">
      <c r="F15" s="11" t="s">
        <v>1232</v>
      </c>
      <c r="H15" s="19"/>
      <c r="I15" s="439">
        <f>SUM(I12:I14)</f>
        <v>55683700</v>
      </c>
      <c r="J15" s="172"/>
      <c r="K15" s="439">
        <f>SUM(K12:K14)</f>
        <v>55291509</v>
      </c>
      <c r="L15" s="172"/>
      <c r="M15" s="439">
        <f>SUM(M12:M14)</f>
        <v>392191</v>
      </c>
      <c r="N15" s="172"/>
      <c r="O15" s="439">
        <f>SUM(O12:O14)</f>
        <v>55683700</v>
      </c>
      <c r="P15" s="172"/>
      <c r="Q15" s="439">
        <f>SUM(Q12:Q14)</f>
        <v>0</v>
      </c>
      <c r="R15" s="172"/>
      <c r="S15" s="439">
        <f>SUM(S12:S14)</f>
        <v>0</v>
      </c>
    </row>
    <row r="16" spans="1:20" ht="14.1" customHeight="1">
      <c r="A16" s="11" t="s">
        <v>801</v>
      </c>
      <c r="T16" s="231"/>
    </row>
    <row r="17" spans="1:20" ht="14.1" customHeight="1">
      <c r="C17" s="4" t="s">
        <v>1233</v>
      </c>
      <c r="H17" s="19"/>
      <c r="I17" s="438">
        <v>698800</v>
      </c>
      <c r="J17" s="337"/>
      <c r="K17" s="440">
        <v>651259</v>
      </c>
      <c r="L17" s="338"/>
      <c r="M17" s="440">
        <v>47541</v>
      </c>
      <c r="N17" s="338"/>
      <c r="O17" s="440">
        <f t="shared" ref="O17:O25" si="0">K17+M17</f>
        <v>698800</v>
      </c>
      <c r="P17" s="338"/>
      <c r="Q17" s="444">
        <f t="shared" ref="Q17:Q25" si="1">I17-O17</f>
        <v>0</v>
      </c>
      <c r="R17" s="445"/>
      <c r="S17" s="444">
        <v>0</v>
      </c>
      <c r="T17" s="231"/>
    </row>
    <row r="18" spans="1:20" ht="14.1" customHeight="1">
      <c r="C18" s="4" t="s">
        <v>1234</v>
      </c>
      <c r="H18" s="19"/>
      <c r="I18" s="438">
        <v>276600</v>
      </c>
      <c r="J18" s="337"/>
      <c r="K18" s="440">
        <v>266385</v>
      </c>
      <c r="L18" s="338"/>
      <c r="M18" s="440">
        <v>10215</v>
      </c>
      <c r="N18" s="338"/>
      <c r="O18" s="440">
        <f t="shared" si="0"/>
        <v>276600</v>
      </c>
      <c r="P18" s="338"/>
      <c r="Q18" s="444">
        <f t="shared" si="1"/>
        <v>0</v>
      </c>
      <c r="R18" s="445"/>
      <c r="S18" s="444">
        <v>0</v>
      </c>
      <c r="T18" s="231"/>
    </row>
    <row r="19" spans="1:20" ht="14.1" customHeight="1">
      <c r="C19" s="4" t="s">
        <v>342</v>
      </c>
      <c r="H19" s="19"/>
      <c r="I19" s="438">
        <v>294800</v>
      </c>
      <c r="J19" s="337"/>
      <c r="K19" s="440">
        <v>294800</v>
      </c>
      <c r="L19" s="338"/>
      <c r="M19" s="440">
        <v>0</v>
      </c>
      <c r="N19" s="338"/>
      <c r="O19" s="440">
        <f t="shared" si="0"/>
        <v>294800</v>
      </c>
      <c r="P19" s="338"/>
      <c r="Q19" s="444">
        <f t="shared" si="1"/>
        <v>0</v>
      </c>
      <c r="R19" s="445"/>
      <c r="S19" s="444">
        <v>0</v>
      </c>
      <c r="T19" s="231"/>
    </row>
    <row r="20" spans="1:20" ht="14.1" customHeight="1">
      <c r="C20" s="4" t="s">
        <v>633</v>
      </c>
      <c r="H20" s="19"/>
      <c r="I20" s="438">
        <v>521420200</v>
      </c>
      <c r="J20" s="337"/>
      <c r="K20" s="440">
        <v>521159795</v>
      </c>
      <c r="L20" s="338"/>
      <c r="M20" s="440">
        <v>260405</v>
      </c>
      <c r="N20" s="338"/>
      <c r="O20" s="440">
        <f t="shared" si="0"/>
        <v>521420200</v>
      </c>
      <c r="P20" s="338"/>
      <c r="Q20" s="444">
        <f t="shared" si="1"/>
        <v>0</v>
      </c>
      <c r="R20" s="445"/>
      <c r="S20" s="444">
        <v>0</v>
      </c>
    </row>
    <row r="21" spans="1:20" ht="14.1" customHeight="1">
      <c r="C21" s="4" t="s">
        <v>634</v>
      </c>
      <c r="H21" s="19"/>
      <c r="I21" s="438">
        <v>35775000</v>
      </c>
      <c r="J21" s="337"/>
      <c r="K21" s="440">
        <v>35775000</v>
      </c>
      <c r="L21" s="338"/>
      <c r="M21" s="440">
        <v>0</v>
      </c>
      <c r="N21" s="338"/>
      <c r="O21" s="440">
        <f t="shared" si="0"/>
        <v>35775000</v>
      </c>
      <c r="P21" s="338"/>
      <c r="Q21" s="444">
        <f t="shared" si="1"/>
        <v>0</v>
      </c>
      <c r="R21" s="445"/>
      <c r="S21" s="444">
        <v>0</v>
      </c>
    </row>
    <row r="22" spans="1:20" ht="14.1" customHeight="1">
      <c r="C22" s="4" t="s">
        <v>199</v>
      </c>
      <c r="H22" s="19"/>
      <c r="I22" s="438">
        <v>24893200</v>
      </c>
      <c r="J22" s="337"/>
      <c r="K22" s="440">
        <v>24893200</v>
      </c>
      <c r="L22" s="338"/>
      <c r="M22" s="440">
        <v>0</v>
      </c>
      <c r="N22" s="338"/>
      <c r="O22" s="440">
        <f t="shared" si="0"/>
        <v>24893200</v>
      </c>
      <c r="P22" s="338"/>
      <c r="Q22" s="444">
        <f t="shared" si="1"/>
        <v>0</v>
      </c>
      <c r="R22" s="445"/>
      <c r="S22" s="444">
        <v>0</v>
      </c>
    </row>
    <row r="23" spans="1:20" ht="14.1" customHeight="1">
      <c r="C23" s="4" t="s">
        <v>1227</v>
      </c>
      <c r="H23" s="19"/>
      <c r="I23" s="438">
        <v>8566200</v>
      </c>
      <c r="J23" s="337"/>
      <c r="K23" s="440">
        <v>8566200</v>
      </c>
      <c r="L23" s="338"/>
      <c r="M23" s="440">
        <v>0</v>
      </c>
      <c r="N23" s="338"/>
      <c r="O23" s="440">
        <f>K23+M23</f>
        <v>8566200</v>
      </c>
      <c r="P23" s="338"/>
      <c r="Q23" s="444">
        <f>I23-O23</f>
        <v>0</v>
      </c>
      <c r="R23" s="445"/>
      <c r="S23" s="444">
        <v>0</v>
      </c>
    </row>
    <row r="24" spans="1:20" ht="14.1" customHeight="1">
      <c r="C24" s="4" t="s">
        <v>107</v>
      </c>
      <c r="H24" s="19"/>
      <c r="I24" s="438">
        <v>1052700</v>
      </c>
      <c r="J24" s="337"/>
      <c r="K24" s="440">
        <v>914221</v>
      </c>
      <c r="L24" s="338"/>
      <c r="M24" s="440">
        <v>138479</v>
      </c>
      <c r="N24" s="338"/>
      <c r="O24" s="440">
        <f>K24+M24</f>
        <v>1052700</v>
      </c>
      <c r="P24" s="338"/>
      <c r="Q24" s="444">
        <f>I24-O24</f>
        <v>0</v>
      </c>
      <c r="R24" s="445"/>
      <c r="S24" s="444">
        <v>0</v>
      </c>
    </row>
    <row r="25" spans="1:20" ht="13.9" customHeight="1">
      <c r="C25" s="4" t="s">
        <v>1162</v>
      </c>
      <c r="H25" s="19"/>
      <c r="I25" s="438">
        <v>654400</v>
      </c>
      <c r="J25" s="337"/>
      <c r="K25" s="440">
        <v>653087</v>
      </c>
      <c r="L25" s="338"/>
      <c r="M25" s="440">
        <v>1313</v>
      </c>
      <c r="N25" s="338"/>
      <c r="O25" s="440">
        <f t="shared" si="0"/>
        <v>654400</v>
      </c>
      <c r="P25" s="338"/>
      <c r="Q25" s="444">
        <f t="shared" si="1"/>
        <v>0</v>
      </c>
      <c r="R25" s="445"/>
      <c r="S25" s="444">
        <v>0</v>
      </c>
    </row>
    <row r="26" spans="1:20" ht="13.5" customHeight="1">
      <c r="C26" s="4" t="s">
        <v>1163</v>
      </c>
      <c r="H26" s="19"/>
      <c r="I26" s="438">
        <v>850800</v>
      </c>
      <c r="J26" s="337"/>
      <c r="K26" s="440">
        <v>810664</v>
      </c>
      <c r="L26" s="338"/>
      <c r="M26" s="440">
        <v>40136</v>
      </c>
      <c r="N26" s="338"/>
      <c r="O26" s="440">
        <f>K26+M26</f>
        <v>850800</v>
      </c>
      <c r="P26" s="338"/>
      <c r="Q26" s="444">
        <f>I26-O26</f>
        <v>0</v>
      </c>
      <c r="R26" s="445"/>
      <c r="S26" s="444">
        <v>0</v>
      </c>
    </row>
    <row r="27" spans="1:20" ht="13.5" customHeight="1">
      <c r="F27" s="11" t="s">
        <v>821</v>
      </c>
      <c r="H27" s="19"/>
      <c r="I27" s="439">
        <f>SUM(I17:I26)</f>
        <v>594482700</v>
      </c>
      <c r="J27" s="172"/>
      <c r="K27" s="439">
        <f>SUM(K17:K26)</f>
        <v>593984611</v>
      </c>
      <c r="L27" s="172"/>
      <c r="M27" s="439">
        <f>SUM(M17:M26)</f>
        <v>498089</v>
      </c>
      <c r="N27" s="172"/>
      <c r="O27" s="439">
        <f>SUM(O17:O26)</f>
        <v>594482700</v>
      </c>
      <c r="P27" s="172"/>
      <c r="Q27" s="439">
        <f>SUM(Q17:Q26)</f>
        <v>0</v>
      </c>
      <c r="R27" s="172"/>
      <c r="S27" s="439">
        <f>SUM(S17:S26)</f>
        <v>0</v>
      </c>
    </row>
    <row r="28" spans="1:20" ht="13.5" customHeight="1">
      <c r="F28" s="11"/>
      <c r="H28" s="19"/>
      <c r="I28" s="380"/>
      <c r="J28" s="380"/>
      <c r="K28" s="380"/>
      <c r="L28" s="380"/>
      <c r="M28" s="380"/>
      <c r="N28" s="380"/>
      <c r="O28" s="380"/>
      <c r="P28" s="380"/>
      <c r="Q28" s="380"/>
      <c r="R28" s="380"/>
      <c r="S28" s="380"/>
    </row>
    <row r="29" spans="1:20" ht="13.9" customHeight="1">
      <c r="A29" s="11" t="s">
        <v>171</v>
      </c>
      <c r="H29" s="19"/>
      <c r="I29" s="442">
        <v>4694700</v>
      </c>
      <c r="K29" s="442">
        <v>4353872</v>
      </c>
      <c r="M29" s="442">
        <v>340828</v>
      </c>
      <c r="O29" s="442">
        <f t="shared" ref="O29:O32" si="2">K29+M29</f>
        <v>4694700</v>
      </c>
      <c r="Q29" s="442">
        <f t="shared" ref="Q29:Q32" si="3">I29-O29</f>
        <v>0</v>
      </c>
      <c r="S29" s="446">
        <v>0</v>
      </c>
    </row>
    <row r="30" spans="1:20" ht="13.9" customHeight="1">
      <c r="A30" s="11" t="s">
        <v>96</v>
      </c>
      <c r="H30" s="19"/>
      <c r="I30" s="438">
        <v>250000</v>
      </c>
      <c r="K30" s="438">
        <v>173400</v>
      </c>
      <c r="M30" s="438">
        <v>0</v>
      </c>
      <c r="O30" s="441">
        <f t="shared" si="2"/>
        <v>173400</v>
      </c>
      <c r="Q30" s="441">
        <f t="shared" si="3"/>
        <v>76600</v>
      </c>
      <c r="S30" s="447">
        <v>0</v>
      </c>
    </row>
    <row r="31" spans="1:20" ht="13.9" customHeight="1">
      <c r="A31" s="11" t="s">
        <v>108</v>
      </c>
      <c r="H31" s="19"/>
      <c r="I31" s="438">
        <v>500000</v>
      </c>
      <c r="K31" s="438">
        <v>465963</v>
      </c>
      <c r="M31" s="438">
        <v>34037</v>
      </c>
      <c r="O31" s="441">
        <f t="shared" si="2"/>
        <v>500000</v>
      </c>
      <c r="Q31" s="441">
        <f t="shared" si="3"/>
        <v>0</v>
      </c>
      <c r="S31" s="447">
        <v>0</v>
      </c>
    </row>
    <row r="32" spans="1:20" ht="13.9" customHeight="1">
      <c r="A32" s="11" t="s">
        <v>109</v>
      </c>
      <c r="H32" s="19"/>
      <c r="I32" s="438">
        <v>300000</v>
      </c>
      <c r="K32" s="438">
        <v>287862</v>
      </c>
      <c r="M32" s="438">
        <v>12138</v>
      </c>
      <c r="O32" s="441">
        <f t="shared" si="2"/>
        <v>300000</v>
      </c>
      <c r="Q32" s="441">
        <f t="shared" si="3"/>
        <v>0</v>
      </c>
      <c r="S32" s="447">
        <v>0</v>
      </c>
    </row>
    <row r="33" spans="1:19" ht="13.9" customHeight="1">
      <c r="A33" s="11" t="s">
        <v>110</v>
      </c>
      <c r="H33" s="19"/>
      <c r="I33" s="438">
        <v>400000</v>
      </c>
      <c r="K33" s="438">
        <v>364737</v>
      </c>
      <c r="M33" s="438">
        <v>35263</v>
      </c>
      <c r="O33" s="441">
        <f>K33+M33</f>
        <v>400000</v>
      </c>
      <c r="Q33" s="441">
        <f>I33-O33</f>
        <v>0</v>
      </c>
      <c r="S33" s="447">
        <v>0</v>
      </c>
    </row>
    <row r="34" spans="1:19" ht="13.9" customHeight="1">
      <c r="A34" s="11" t="s">
        <v>1228</v>
      </c>
      <c r="H34" s="19"/>
      <c r="I34" s="438">
        <v>500000</v>
      </c>
      <c r="K34" s="438">
        <v>486165</v>
      </c>
      <c r="M34" s="438">
        <v>13835</v>
      </c>
      <c r="O34" s="441">
        <f>K34+M34</f>
        <v>500000</v>
      </c>
      <c r="Q34" s="441">
        <f>I34-O34</f>
        <v>0</v>
      </c>
      <c r="S34" s="447">
        <v>0</v>
      </c>
    </row>
    <row r="35" spans="1:19" ht="13.9" customHeight="1">
      <c r="A35" s="11" t="s">
        <v>1244</v>
      </c>
      <c r="H35" s="19"/>
      <c r="I35" s="438">
        <v>250000</v>
      </c>
      <c r="K35" s="438">
        <v>236782</v>
      </c>
      <c r="M35" s="438">
        <v>13218</v>
      </c>
      <c r="O35" s="441">
        <f t="shared" ref="O35" si="4">K35+M35</f>
        <v>250000</v>
      </c>
      <c r="Q35" s="441">
        <f t="shared" ref="Q35" si="5">I35-O35</f>
        <v>0</v>
      </c>
      <c r="S35" s="447">
        <v>0</v>
      </c>
    </row>
    <row r="36" spans="1:19" ht="13.9" customHeight="1">
      <c r="A36" s="11" t="s">
        <v>1281</v>
      </c>
      <c r="H36" s="19"/>
      <c r="I36" s="438">
        <v>769000</v>
      </c>
      <c r="K36" s="438">
        <v>57677</v>
      </c>
      <c r="M36" s="438">
        <v>0</v>
      </c>
      <c r="O36" s="441">
        <f t="shared" ref="O36:O38" si="6">K36+M36</f>
        <v>57677</v>
      </c>
      <c r="Q36" s="441">
        <v>0</v>
      </c>
      <c r="S36" s="441">
        <f>I36-O36</f>
        <v>711323</v>
      </c>
    </row>
    <row r="37" spans="1:19" ht="13.9" customHeight="1">
      <c r="A37" s="11" t="s">
        <v>1282</v>
      </c>
      <c r="H37" s="19"/>
      <c r="I37" s="404"/>
      <c r="K37" s="404"/>
      <c r="M37" s="404"/>
      <c r="O37" s="405"/>
      <c r="Q37" s="405"/>
      <c r="S37" s="405"/>
    </row>
    <row r="38" spans="1:19" ht="13.9" customHeight="1">
      <c r="A38" s="11"/>
      <c r="C38" s="4" t="s">
        <v>1283</v>
      </c>
      <c r="H38" s="19"/>
      <c r="I38" s="438">
        <v>8000000</v>
      </c>
      <c r="K38" s="438">
        <v>8000000</v>
      </c>
      <c r="M38" s="438"/>
      <c r="O38" s="441">
        <f t="shared" si="6"/>
        <v>8000000</v>
      </c>
      <c r="Q38" s="447">
        <f t="shared" ref="Q38" si="7">I38-O38</f>
        <v>0</v>
      </c>
      <c r="R38" s="11"/>
      <c r="S38" s="447">
        <v>0</v>
      </c>
    </row>
    <row r="39" spans="1:19" ht="13.9" customHeight="1">
      <c r="A39" s="11"/>
      <c r="C39" s="4" t="s">
        <v>1284</v>
      </c>
      <c r="H39" s="19"/>
      <c r="I39" s="438">
        <v>175000</v>
      </c>
      <c r="K39" s="438">
        <v>14333</v>
      </c>
      <c r="M39" s="438">
        <v>0</v>
      </c>
      <c r="O39" s="441">
        <f>K39+M39</f>
        <v>14333</v>
      </c>
      <c r="Q39" s="447">
        <v>0</v>
      </c>
      <c r="R39" s="11"/>
      <c r="S39" s="441">
        <f>I39-O39</f>
        <v>160667</v>
      </c>
    </row>
    <row r="40" spans="1:19" ht="12.95" customHeight="1" thickBot="1">
      <c r="A40" s="120"/>
      <c r="F40" s="121" t="s">
        <v>804</v>
      </c>
      <c r="H40" s="19"/>
      <c r="I40" s="443">
        <f>+I15+I27+SUM(I29:I39)</f>
        <v>666005100</v>
      </c>
      <c r="J40" s="173"/>
      <c r="K40" s="443">
        <f>+K15+K27+SUM(K29:K39)</f>
        <v>663716911</v>
      </c>
      <c r="L40" s="173"/>
      <c r="M40" s="443">
        <f>+M15+M27+SUM(M29:M39)</f>
        <v>1339599</v>
      </c>
      <c r="N40" s="173"/>
      <c r="O40" s="443">
        <f>+O15+O27+SUM(O29:O39)</f>
        <v>665056510</v>
      </c>
      <c r="P40" s="173"/>
      <c r="Q40" s="443">
        <f>+Q15+Q27+SUM(Q29:Q39)</f>
        <v>76600</v>
      </c>
      <c r="R40" s="173"/>
      <c r="S40" s="443">
        <f>+S15+S27+SUM(S29:S39)</f>
        <v>871990</v>
      </c>
    </row>
    <row r="41" spans="1:19" ht="12.95" customHeight="1" thickTop="1">
      <c r="F41" s="11"/>
      <c r="H41" s="19"/>
      <c r="I41" s="119"/>
      <c r="J41" s="119"/>
      <c r="K41" s="119"/>
      <c r="L41" s="119"/>
      <c r="M41" s="119"/>
    </row>
    <row r="42" spans="1:19" ht="12.95" customHeight="1">
      <c r="A42" s="315" t="s">
        <v>1225</v>
      </c>
      <c r="B42" s="253"/>
      <c r="D42" s="469" t="s">
        <v>1308</v>
      </c>
      <c r="E42" s="469"/>
      <c r="F42" s="469"/>
      <c r="G42" s="469"/>
      <c r="H42" s="469"/>
      <c r="I42" s="469"/>
      <c r="J42" s="469"/>
      <c r="K42" s="469"/>
      <c r="L42" s="469"/>
      <c r="M42" s="469"/>
      <c r="N42" s="469"/>
      <c r="O42" s="469"/>
    </row>
    <row r="43" spans="1:19" ht="15">
      <c r="A43" s="316"/>
      <c r="B43" s="253"/>
      <c r="D43" s="469"/>
      <c r="E43" s="469"/>
      <c r="F43" s="469"/>
      <c r="G43" s="469"/>
      <c r="H43" s="469"/>
      <c r="I43" s="469"/>
      <c r="J43" s="469"/>
      <c r="K43" s="469"/>
      <c r="L43" s="469"/>
      <c r="M43" s="469"/>
      <c r="N43" s="469"/>
      <c r="O43" s="469"/>
    </row>
    <row r="44" spans="1:19" ht="12.95" customHeight="1">
      <c r="A44" s="253"/>
      <c r="B44" s="253"/>
      <c r="D44" s="469"/>
      <c r="E44" s="469"/>
      <c r="F44" s="469"/>
      <c r="G44" s="469"/>
      <c r="H44" s="469"/>
      <c r="I44" s="469"/>
      <c r="J44" s="469"/>
      <c r="K44" s="469"/>
      <c r="L44" s="469"/>
      <c r="M44" s="469"/>
      <c r="N44" s="469"/>
      <c r="O44" s="469"/>
    </row>
    <row r="45" spans="1:19" ht="12.95" customHeight="1">
      <c r="A45" s="253"/>
      <c r="B45" s="253"/>
      <c r="D45" s="317"/>
      <c r="E45" s="317"/>
      <c r="F45" s="317"/>
      <c r="G45" s="317"/>
      <c r="H45" s="317"/>
      <c r="I45" s="317"/>
      <c r="J45" s="317"/>
      <c r="K45" s="317"/>
      <c r="L45" s="317"/>
      <c r="M45" s="317"/>
      <c r="N45" s="317"/>
      <c r="O45" s="317"/>
      <c r="Q45" s="200"/>
    </row>
    <row r="46" spans="1:19" ht="15">
      <c r="A46" s="315" t="s">
        <v>1226</v>
      </c>
      <c r="B46" s="253"/>
      <c r="D46" s="469" t="s">
        <v>1229</v>
      </c>
      <c r="E46" s="470"/>
      <c r="F46" s="470"/>
      <c r="G46" s="470"/>
      <c r="H46" s="470"/>
      <c r="I46" s="470"/>
      <c r="J46" s="470"/>
      <c r="K46" s="470"/>
      <c r="L46" s="470"/>
      <c r="M46" s="470"/>
      <c r="N46" s="470"/>
      <c r="O46" s="470"/>
    </row>
    <row r="47" spans="1:19" ht="15">
      <c r="A47" s="316"/>
      <c r="B47" s="253"/>
      <c r="D47" s="219"/>
      <c r="E47" s="219"/>
      <c r="F47" s="219"/>
      <c r="G47" s="219"/>
      <c r="H47" s="219"/>
      <c r="I47" s="219"/>
      <c r="J47" s="219"/>
      <c r="K47" s="219"/>
      <c r="L47" s="219"/>
      <c r="M47" s="219"/>
      <c r="N47" s="219"/>
      <c r="O47" s="219"/>
    </row>
    <row r="48" spans="1:19" ht="15">
      <c r="D48" s="219"/>
      <c r="E48" s="219"/>
      <c r="F48" s="219"/>
      <c r="G48" s="219"/>
      <c r="H48" s="219"/>
      <c r="I48" s="219"/>
      <c r="J48" s="219"/>
      <c r="K48" s="219"/>
      <c r="L48" s="219"/>
      <c r="M48" s="219"/>
      <c r="N48" s="219"/>
      <c r="O48" s="219"/>
    </row>
    <row r="49" spans="1:1" ht="15">
      <c r="A49" s="4" t="s">
        <v>954</v>
      </c>
    </row>
    <row r="50" spans="1:1" ht="15"/>
    <row r="51" spans="1:1" ht="15"/>
    <row r="52" spans="1:1" ht="15"/>
  </sheetData>
  <customSheetViews>
    <customSheetView guid="{B5CDDD7D-D7D3-4CB2-966B-9F1E454CC0C9}">
      <pageMargins left="0.8" right="0.7" top="1" bottom="0.8" header="0.5" footer="0.5"/>
      <pageSetup scale="75" firstPageNumber="2"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75" firstPageNumber="2"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ne xSplit="8" ySplit="9" topLeftCell="I26" activePane="bottomRight" state="frozen"/>
      <selection pane="bottomRight"/>
      <pageMargins left="0.8" right="0.7" top="1" bottom="0.8" header="0.5" footer="0.5"/>
      <pageSetup scale="75" firstPageNumber="2"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cale="60" showPageBreaks="1" view="pageBreakPreview">
      <pane xSplit="8" ySplit="9" topLeftCell="I34" activePane="bottomRight" state="frozen"/>
      <selection pane="bottomRight" activeCell="Q31" sqref="Q31"/>
      <pageMargins left="0.8" right="0.7" top="1" bottom="0.8" header="0.5" footer="0.5"/>
      <pageSetup scale="75" firstPageNumber="2"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cale="60" showPageBreaks="1" view="pageBreakPreview">
      <pane xSplit="8" ySplit="9" topLeftCell="I34" activePane="bottomRight" state="frozen"/>
      <selection pane="bottomRight" activeCell="Q31" sqref="Q31"/>
      <pageMargins left="0.8" right="0.7" top="1" bottom="0.8" header="0.5" footer="0.5"/>
      <pageSetup scale="75" firstPageNumber="2"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showGridLines="0" printArea="1">
      <selection activeCell="F15" sqref="F15"/>
      <rowBreaks count="4" manualBreakCount="4">
        <brk id="41" max="20" man="1"/>
        <brk id="44" max="16383" man="1"/>
        <brk id="78" max="16383" man="1"/>
        <brk id="129" max="16383" man="1"/>
      </rowBreaks>
      <pageMargins left="0.2" right="0.25" top="0.44" bottom="0.48" header="0.17" footer="0"/>
      <printOptions horizontalCentered="1"/>
      <pageSetup scale="96" orientation="landscape" r:id="rId6"/>
      <headerFooter alignWithMargins="0"/>
    </customSheetView>
    <customSheetView guid="{86A10747-8B25-4B25-9409-B006EA4C681C}" showGridLines="0">
      <selection activeCell="F36" sqref="F36"/>
      <rowBreaks count="3" manualBreakCount="3">
        <brk id="44" max="16383" man="1"/>
        <brk id="78" max="16383" man="1"/>
        <brk id="129" max="16383" man="1"/>
      </rowBreaks>
      <pageMargins left="0.2" right="0.25" top="0.44" bottom="0.48" header="0.17" footer="0"/>
      <printOptions horizontalCentered="1"/>
      <pageSetup scale="96" orientation="landscape" r:id="rId7"/>
      <headerFooter alignWithMargins="0"/>
    </customSheetView>
    <customSheetView guid="{4F3C9522-85FB-4FAA-B4DC-154FBE4218D9}" showPageBreaks="1" showGridLines="0" printArea="1" hiddenColumns="1">
      <selection sqref="A1:P1"/>
      <rowBreaks count="3" manualBreakCount="3">
        <brk id="44" max="16383" man="1"/>
        <brk id="78" max="16383" man="1"/>
        <brk id="129" max="16383" man="1"/>
      </rowBreaks>
      <pageMargins left="0.2" right="0.25" top="0.44" bottom="0.48" header="0.17" footer="0"/>
      <printOptions horizontalCentered="1"/>
      <pageSetup scale="96" orientation="landscape" r:id="rId8"/>
      <headerFooter alignWithMargins="0"/>
    </customSheetView>
    <customSheetView guid="{8E3DA08C-766A-41DE-BB05-B83E79C2E3D5}" showPageBreaks="1" showGridLines="0" printArea="1" hiddenColumns="1" topLeftCell="A37">
      <selection activeCell="D73" sqref="D73"/>
      <rowBreaks count="3" manualBreakCount="3">
        <brk id="44" max="16383" man="1"/>
        <brk id="78" max="16383" man="1"/>
        <brk id="129" max="16383" man="1"/>
      </rowBreaks>
      <pageMargins left="0.2" right="0.25" top="0.44" bottom="0.48" header="0.17" footer="0"/>
      <printOptions horizontalCentered="1"/>
      <pageSetup scale="96" orientation="landscape" r:id="rId9"/>
      <headerFooter alignWithMargins="0"/>
    </customSheetView>
    <customSheetView guid="{9B4DC162-833A-4BD6-BF3D-CDBE24FDA56E}" showPageBreaks="1" showGridLines="0" printArea="1" hiddenColumns="1" showRuler="0">
      <selection activeCell="H41" sqref="H41:J41"/>
      <rowBreaks count="3" manualBreakCount="3">
        <brk id="49" max="16383" man="1"/>
        <brk id="83" max="16383" man="1"/>
        <brk id="134" max="16383" man="1"/>
      </rowBreaks>
      <pageMargins left="0.2" right="0.25" top="0.44" bottom="0.48" header="0.17" footer="0"/>
      <printOptions horizontalCentered="1"/>
      <pageSetup scale="96" orientation="landscape" r:id="rId10"/>
      <headerFooter alignWithMargins="0"/>
    </customSheetView>
    <customSheetView guid="{2F4E79F8-C95D-43CD-9692-8694CC8FDD51}" showGridLines="0" printArea="1" hiddenColumns="1" showRuler="0" topLeftCell="A3">
      <selection activeCell="A51" sqref="A51:P78"/>
      <rowBreaks count="3" manualBreakCount="3">
        <brk id="49" max="16383" man="1"/>
        <brk id="83" max="16383" man="1"/>
        <brk id="134" max="16383" man="1"/>
      </rowBreaks>
      <pageMargins left="0.2" right="0.25" top="0.44" bottom="0.48" header="0.17" footer="0"/>
      <printOptions horizontalCentered="1"/>
      <pageSetup scale="96" orientation="landscape" r:id="rId11"/>
      <headerFooter alignWithMargins="0"/>
    </customSheetView>
    <customSheetView guid="{315D65B5-6F13-4260-BB1D-E2FA280C16D9}" scale="60" showPageBreaks="1" view="pageBreakPreview" showRuler="0">
      <pane xSplit="8" ySplit="9" topLeftCell="I34" activePane="bottomRight" state="frozen"/>
      <selection pane="bottomRight" activeCell="Q31" sqref="Q31"/>
      <pageMargins left="0.8" right="0.7" top="1" bottom="0.8" header="0.5" footer="0.5"/>
      <pageSetup scale="75" firstPageNumber="2" orientation="landscape" blackAndWhite="1" useFirstPageNumber="1" r:id="rId12"/>
      <headerFooter alignWithMargins="0">
        <oddHeader>&amp;L&amp;"Arial,Bold"&amp;12DRAFT   &amp;D   &amp;T</oddHeader>
        <oddFooter>&amp;C&amp;"Times New Roman,Regular"&amp;11&amp;P</oddFooter>
      </headerFooter>
    </customSheetView>
    <customSheetView guid="{4753D522-7508-4FC0-B0FE-7A03D677C443}" showPageBreaks="1">
      <pane xSplit="8" ySplit="9" topLeftCell="I16" activePane="bottomRight" state="frozen"/>
      <selection pane="bottomRight" activeCell="Q31" sqref="Q31"/>
      <pageMargins left="0.8" right="0.7" top="1" bottom="0.8" header="0.5" footer="0.5"/>
      <pageSetup scale="75" firstPageNumber="2" orientation="landscape" blackAndWhite="1" useFirstPageNumber="1" r:id="rId13"/>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scale="75" firstPageNumber="2" orientation="landscape" blackAndWhite="1" useFirstPageNumber="1" r:id="rId14"/>
      <headerFooter alignWithMargins="0">
        <oddHeader xml:space="preserve">&amp;L&amp;"Arial,Bold"&amp;9DRAFT   &amp;D   &amp;T &amp;F </oddHeader>
        <oddFooter>&amp;C&amp;"Times New Roman,Regular"&amp;11&amp;P</oddFooter>
      </headerFooter>
    </customSheetView>
  </customSheetViews>
  <mergeCells count="2">
    <mergeCell ref="D42:O44"/>
    <mergeCell ref="D46:O46"/>
  </mergeCells>
  <phoneticPr fontId="15" type="noConversion"/>
  <pageMargins left="0.8" right="0.7" top="1" bottom="0.8" header="0.5" footer="0.5"/>
  <pageSetup scale="76" firstPageNumber="3" fitToHeight="0" orientation="landscape" blackAndWhite="1" useFirstPageNumber="1" r:id="rId15"/>
  <headerFooter alignWithMargins="0">
    <oddFooter>&amp;C&amp;"Times New Roman,Regular"&amp;11&amp;P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K50"/>
  <sheetViews>
    <sheetView workbookViewId="0">
      <selection activeCell="G27" sqref="G27"/>
    </sheetView>
  </sheetViews>
  <sheetFormatPr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9.140625" style="4"/>
    <col min="257" max="262" width="2.28515625" style="4" customWidth="1"/>
    <col min="263" max="263" width="43.7109375" style="4" customWidth="1"/>
    <col min="264" max="264" width="2.42578125" style="4" customWidth="1"/>
    <col min="265" max="265" width="13.85546875" style="4" customWidth="1"/>
    <col min="266" max="266" width="2.42578125" style="4" customWidth="1"/>
    <col min="267" max="267" width="13.85546875" style="4" customWidth="1"/>
    <col min="268" max="512" width="9.140625" style="4"/>
    <col min="513" max="518" width="2.28515625" style="4" customWidth="1"/>
    <col min="519" max="519" width="43.7109375" style="4" customWidth="1"/>
    <col min="520" max="520" width="2.42578125" style="4" customWidth="1"/>
    <col min="521" max="521" width="13.85546875" style="4" customWidth="1"/>
    <col min="522" max="522" width="2.42578125" style="4" customWidth="1"/>
    <col min="523" max="523" width="13.85546875" style="4" customWidth="1"/>
    <col min="524" max="768" width="9.140625" style="4"/>
    <col min="769" max="774" width="2.28515625" style="4" customWidth="1"/>
    <col min="775" max="775" width="43.7109375" style="4" customWidth="1"/>
    <col min="776" max="776" width="2.42578125" style="4" customWidth="1"/>
    <col min="777" max="777" width="13.85546875" style="4" customWidth="1"/>
    <col min="778" max="778" width="2.42578125" style="4" customWidth="1"/>
    <col min="779" max="779" width="13.85546875" style="4" customWidth="1"/>
    <col min="780" max="1024" width="9.140625" style="4"/>
    <col min="1025" max="1030" width="2.28515625" style="4" customWidth="1"/>
    <col min="1031" max="1031" width="43.7109375" style="4" customWidth="1"/>
    <col min="1032" max="1032" width="2.42578125" style="4" customWidth="1"/>
    <col min="1033" max="1033" width="13.85546875" style="4" customWidth="1"/>
    <col min="1034" max="1034" width="2.42578125" style="4" customWidth="1"/>
    <col min="1035" max="1035" width="13.85546875" style="4" customWidth="1"/>
    <col min="1036" max="1280" width="9.140625" style="4"/>
    <col min="1281" max="1286" width="2.28515625" style="4" customWidth="1"/>
    <col min="1287" max="1287" width="43.7109375" style="4" customWidth="1"/>
    <col min="1288" max="1288" width="2.42578125" style="4" customWidth="1"/>
    <col min="1289" max="1289" width="13.85546875" style="4" customWidth="1"/>
    <col min="1290" max="1290" width="2.42578125" style="4" customWidth="1"/>
    <col min="1291" max="1291" width="13.85546875" style="4" customWidth="1"/>
    <col min="1292" max="1536" width="9.140625" style="4"/>
    <col min="1537" max="1542" width="2.28515625" style="4" customWidth="1"/>
    <col min="1543" max="1543" width="43.7109375" style="4" customWidth="1"/>
    <col min="1544" max="1544" width="2.42578125" style="4" customWidth="1"/>
    <col min="1545" max="1545" width="13.85546875" style="4" customWidth="1"/>
    <col min="1546" max="1546" width="2.42578125" style="4" customWidth="1"/>
    <col min="1547" max="1547" width="13.85546875" style="4" customWidth="1"/>
    <col min="1548" max="1792" width="9.140625" style="4"/>
    <col min="1793" max="1798" width="2.28515625" style="4" customWidth="1"/>
    <col min="1799" max="1799" width="43.7109375" style="4" customWidth="1"/>
    <col min="1800" max="1800" width="2.42578125" style="4" customWidth="1"/>
    <col min="1801" max="1801" width="13.85546875" style="4" customWidth="1"/>
    <col min="1802" max="1802" width="2.42578125" style="4" customWidth="1"/>
    <col min="1803" max="1803" width="13.85546875" style="4" customWidth="1"/>
    <col min="1804" max="2048" width="9.140625" style="4"/>
    <col min="2049" max="2054" width="2.28515625" style="4" customWidth="1"/>
    <col min="2055" max="2055" width="43.7109375" style="4" customWidth="1"/>
    <col min="2056" max="2056" width="2.42578125" style="4" customWidth="1"/>
    <col min="2057" max="2057" width="13.85546875" style="4" customWidth="1"/>
    <col min="2058" max="2058" width="2.42578125" style="4" customWidth="1"/>
    <col min="2059" max="2059" width="13.85546875" style="4" customWidth="1"/>
    <col min="2060" max="2304" width="9.140625" style="4"/>
    <col min="2305" max="2310" width="2.28515625" style="4" customWidth="1"/>
    <col min="2311" max="2311" width="43.7109375" style="4" customWidth="1"/>
    <col min="2312" max="2312" width="2.42578125" style="4" customWidth="1"/>
    <col min="2313" max="2313" width="13.85546875" style="4" customWidth="1"/>
    <col min="2314" max="2314" width="2.42578125" style="4" customWidth="1"/>
    <col min="2315" max="2315" width="13.85546875" style="4" customWidth="1"/>
    <col min="2316" max="2560" width="9.140625" style="4"/>
    <col min="2561" max="2566" width="2.28515625" style="4" customWidth="1"/>
    <col min="2567" max="2567" width="43.7109375" style="4" customWidth="1"/>
    <col min="2568" max="2568" width="2.42578125" style="4" customWidth="1"/>
    <col min="2569" max="2569" width="13.85546875" style="4" customWidth="1"/>
    <col min="2570" max="2570" width="2.42578125" style="4" customWidth="1"/>
    <col min="2571" max="2571" width="13.85546875" style="4" customWidth="1"/>
    <col min="2572" max="2816" width="9.140625" style="4"/>
    <col min="2817" max="2822" width="2.28515625" style="4" customWidth="1"/>
    <col min="2823" max="2823" width="43.7109375" style="4" customWidth="1"/>
    <col min="2824" max="2824" width="2.42578125" style="4" customWidth="1"/>
    <col min="2825" max="2825" width="13.85546875" style="4" customWidth="1"/>
    <col min="2826" max="2826" width="2.42578125" style="4" customWidth="1"/>
    <col min="2827" max="2827" width="13.85546875" style="4" customWidth="1"/>
    <col min="2828" max="3072" width="9.140625" style="4"/>
    <col min="3073" max="3078" width="2.28515625" style="4" customWidth="1"/>
    <col min="3079" max="3079" width="43.7109375" style="4" customWidth="1"/>
    <col min="3080" max="3080" width="2.42578125" style="4" customWidth="1"/>
    <col min="3081" max="3081" width="13.85546875" style="4" customWidth="1"/>
    <col min="3082" max="3082" width="2.42578125" style="4" customWidth="1"/>
    <col min="3083" max="3083" width="13.85546875" style="4" customWidth="1"/>
    <col min="3084" max="3328" width="9.140625" style="4"/>
    <col min="3329" max="3334" width="2.28515625" style="4" customWidth="1"/>
    <col min="3335" max="3335" width="43.7109375" style="4" customWidth="1"/>
    <col min="3336" max="3336" width="2.42578125" style="4" customWidth="1"/>
    <col min="3337" max="3337" width="13.85546875" style="4" customWidth="1"/>
    <col min="3338" max="3338" width="2.42578125" style="4" customWidth="1"/>
    <col min="3339" max="3339" width="13.85546875" style="4" customWidth="1"/>
    <col min="3340" max="3584" width="9.140625" style="4"/>
    <col min="3585" max="3590" width="2.28515625" style="4" customWidth="1"/>
    <col min="3591" max="3591" width="43.7109375" style="4" customWidth="1"/>
    <col min="3592" max="3592" width="2.42578125" style="4" customWidth="1"/>
    <col min="3593" max="3593" width="13.85546875" style="4" customWidth="1"/>
    <col min="3594" max="3594" width="2.42578125" style="4" customWidth="1"/>
    <col min="3595" max="3595" width="13.85546875" style="4" customWidth="1"/>
    <col min="3596" max="3840" width="9.140625" style="4"/>
    <col min="3841" max="3846" width="2.28515625" style="4" customWidth="1"/>
    <col min="3847" max="3847" width="43.7109375" style="4" customWidth="1"/>
    <col min="3848" max="3848" width="2.42578125" style="4" customWidth="1"/>
    <col min="3849" max="3849" width="13.85546875" style="4" customWidth="1"/>
    <col min="3850" max="3850" width="2.42578125" style="4" customWidth="1"/>
    <col min="3851" max="3851" width="13.85546875" style="4" customWidth="1"/>
    <col min="3852" max="4096" width="9.140625" style="4"/>
    <col min="4097" max="4102" width="2.28515625" style="4" customWidth="1"/>
    <col min="4103" max="4103" width="43.7109375" style="4" customWidth="1"/>
    <col min="4104" max="4104" width="2.42578125" style="4" customWidth="1"/>
    <col min="4105" max="4105" width="13.85546875" style="4" customWidth="1"/>
    <col min="4106" max="4106" width="2.42578125" style="4" customWidth="1"/>
    <col min="4107" max="4107" width="13.85546875" style="4" customWidth="1"/>
    <col min="4108" max="4352" width="9.140625" style="4"/>
    <col min="4353" max="4358" width="2.28515625" style="4" customWidth="1"/>
    <col min="4359" max="4359" width="43.7109375" style="4" customWidth="1"/>
    <col min="4360" max="4360" width="2.42578125" style="4" customWidth="1"/>
    <col min="4361" max="4361" width="13.85546875" style="4" customWidth="1"/>
    <col min="4362" max="4362" width="2.42578125" style="4" customWidth="1"/>
    <col min="4363" max="4363" width="13.85546875" style="4" customWidth="1"/>
    <col min="4364" max="4608" width="9.140625" style="4"/>
    <col min="4609" max="4614" width="2.28515625" style="4" customWidth="1"/>
    <col min="4615" max="4615" width="43.7109375" style="4" customWidth="1"/>
    <col min="4616" max="4616" width="2.42578125" style="4" customWidth="1"/>
    <col min="4617" max="4617" width="13.85546875" style="4" customWidth="1"/>
    <col min="4618" max="4618" width="2.42578125" style="4" customWidth="1"/>
    <col min="4619" max="4619" width="13.85546875" style="4" customWidth="1"/>
    <col min="4620" max="4864" width="9.140625" style="4"/>
    <col min="4865" max="4870" width="2.28515625" style="4" customWidth="1"/>
    <col min="4871" max="4871" width="43.7109375" style="4" customWidth="1"/>
    <col min="4872" max="4872" width="2.42578125" style="4" customWidth="1"/>
    <col min="4873" max="4873" width="13.85546875" style="4" customWidth="1"/>
    <col min="4874" max="4874" width="2.42578125" style="4" customWidth="1"/>
    <col min="4875" max="4875" width="13.85546875" style="4" customWidth="1"/>
    <col min="4876" max="5120" width="9.140625" style="4"/>
    <col min="5121" max="5126" width="2.28515625" style="4" customWidth="1"/>
    <col min="5127" max="5127" width="43.7109375" style="4" customWidth="1"/>
    <col min="5128" max="5128" width="2.42578125" style="4" customWidth="1"/>
    <col min="5129" max="5129" width="13.85546875" style="4" customWidth="1"/>
    <col min="5130" max="5130" width="2.42578125" style="4" customWidth="1"/>
    <col min="5131" max="5131" width="13.85546875" style="4" customWidth="1"/>
    <col min="5132" max="5376" width="9.140625" style="4"/>
    <col min="5377" max="5382" width="2.28515625" style="4" customWidth="1"/>
    <col min="5383" max="5383" width="43.7109375" style="4" customWidth="1"/>
    <col min="5384" max="5384" width="2.42578125" style="4" customWidth="1"/>
    <col min="5385" max="5385" width="13.85546875" style="4" customWidth="1"/>
    <col min="5386" max="5386" width="2.42578125" style="4" customWidth="1"/>
    <col min="5387" max="5387" width="13.85546875" style="4" customWidth="1"/>
    <col min="5388" max="5632" width="9.140625" style="4"/>
    <col min="5633" max="5638" width="2.28515625" style="4" customWidth="1"/>
    <col min="5639" max="5639" width="43.7109375" style="4" customWidth="1"/>
    <col min="5640" max="5640" width="2.42578125" style="4" customWidth="1"/>
    <col min="5641" max="5641" width="13.85546875" style="4" customWidth="1"/>
    <col min="5642" max="5642" width="2.42578125" style="4" customWidth="1"/>
    <col min="5643" max="5643" width="13.85546875" style="4" customWidth="1"/>
    <col min="5644" max="5888" width="9.140625" style="4"/>
    <col min="5889" max="5894" width="2.28515625" style="4" customWidth="1"/>
    <col min="5895" max="5895" width="43.7109375" style="4" customWidth="1"/>
    <col min="5896" max="5896" width="2.42578125" style="4" customWidth="1"/>
    <col min="5897" max="5897" width="13.85546875" style="4" customWidth="1"/>
    <col min="5898" max="5898" width="2.42578125" style="4" customWidth="1"/>
    <col min="5899" max="5899" width="13.85546875" style="4" customWidth="1"/>
    <col min="5900" max="6144" width="9.140625" style="4"/>
    <col min="6145" max="6150" width="2.28515625" style="4" customWidth="1"/>
    <col min="6151" max="6151" width="43.7109375" style="4" customWidth="1"/>
    <col min="6152" max="6152" width="2.42578125" style="4" customWidth="1"/>
    <col min="6153" max="6153" width="13.85546875" style="4" customWidth="1"/>
    <col min="6154" max="6154" width="2.42578125" style="4" customWidth="1"/>
    <col min="6155" max="6155" width="13.85546875" style="4" customWidth="1"/>
    <col min="6156" max="6400" width="9.140625" style="4"/>
    <col min="6401" max="6406" width="2.28515625" style="4" customWidth="1"/>
    <col min="6407" max="6407" width="43.7109375" style="4" customWidth="1"/>
    <col min="6408" max="6408" width="2.42578125" style="4" customWidth="1"/>
    <col min="6409" max="6409" width="13.85546875" style="4" customWidth="1"/>
    <col min="6410" max="6410" width="2.42578125" style="4" customWidth="1"/>
    <col min="6411" max="6411" width="13.85546875" style="4" customWidth="1"/>
    <col min="6412" max="6656" width="9.140625" style="4"/>
    <col min="6657" max="6662" width="2.28515625" style="4" customWidth="1"/>
    <col min="6663" max="6663" width="43.7109375" style="4" customWidth="1"/>
    <col min="6664" max="6664" width="2.42578125" style="4" customWidth="1"/>
    <col min="6665" max="6665" width="13.85546875" style="4" customWidth="1"/>
    <col min="6666" max="6666" width="2.42578125" style="4" customWidth="1"/>
    <col min="6667" max="6667" width="13.85546875" style="4" customWidth="1"/>
    <col min="6668" max="6912" width="9.140625" style="4"/>
    <col min="6913" max="6918" width="2.28515625" style="4" customWidth="1"/>
    <col min="6919" max="6919" width="43.7109375" style="4" customWidth="1"/>
    <col min="6920" max="6920" width="2.42578125" style="4" customWidth="1"/>
    <col min="6921" max="6921" width="13.85546875" style="4" customWidth="1"/>
    <col min="6922" max="6922" width="2.42578125" style="4" customWidth="1"/>
    <col min="6923" max="6923" width="13.85546875" style="4" customWidth="1"/>
    <col min="6924" max="7168" width="9.140625" style="4"/>
    <col min="7169" max="7174" width="2.28515625" style="4" customWidth="1"/>
    <col min="7175" max="7175" width="43.7109375" style="4" customWidth="1"/>
    <col min="7176" max="7176" width="2.42578125" style="4" customWidth="1"/>
    <col min="7177" max="7177" width="13.85546875" style="4" customWidth="1"/>
    <col min="7178" max="7178" width="2.42578125" style="4" customWidth="1"/>
    <col min="7179" max="7179" width="13.85546875" style="4" customWidth="1"/>
    <col min="7180" max="7424" width="9.140625" style="4"/>
    <col min="7425" max="7430" width="2.28515625" style="4" customWidth="1"/>
    <col min="7431" max="7431" width="43.7109375" style="4" customWidth="1"/>
    <col min="7432" max="7432" width="2.42578125" style="4" customWidth="1"/>
    <col min="7433" max="7433" width="13.85546875" style="4" customWidth="1"/>
    <col min="7434" max="7434" width="2.42578125" style="4" customWidth="1"/>
    <col min="7435" max="7435" width="13.85546875" style="4" customWidth="1"/>
    <col min="7436" max="7680" width="9.140625" style="4"/>
    <col min="7681" max="7686" width="2.28515625" style="4" customWidth="1"/>
    <col min="7687" max="7687" width="43.7109375" style="4" customWidth="1"/>
    <col min="7688" max="7688" width="2.42578125" style="4" customWidth="1"/>
    <col min="7689" max="7689" width="13.85546875" style="4" customWidth="1"/>
    <col min="7690" max="7690" width="2.42578125" style="4" customWidth="1"/>
    <col min="7691" max="7691" width="13.85546875" style="4" customWidth="1"/>
    <col min="7692" max="7936" width="9.140625" style="4"/>
    <col min="7937" max="7942" width="2.28515625" style="4" customWidth="1"/>
    <col min="7943" max="7943" width="43.7109375" style="4" customWidth="1"/>
    <col min="7944" max="7944" width="2.42578125" style="4" customWidth="1"/>
    <col min="7945" max="7945" width="13.85546875" style="4" customWidth="1"/>
    <col min="7946" max="7946" width="2.42578125" style="4" customWidth="1"/>
    <col min="7947" max="7947" width="13.85546875" style="4" customWidth="1"/>
    <col min="7948" max="8192" width="9.140625" style="4"/>
    <col min="8193" max="8198" width="2.28515625" style="4" customWidth="1"/>
    <col min="8199" max="8199" width="43.7109375" style="4" customWidth="1"/>
    <col min="8200" max="8200" width="2.42578125" style="4" customWidth="1"/>
    <col min="8201" max="8201" width="13.85546875" style="4" customWidth="1"/>
    <col min="8202" max="8202" width="2.42578125" style="4" customWidth="1"/>
    <col min="8203" max="8203" width="13.85546875" style="4" customWidth="1"/>
    <col min="8204" max="8448" width="9.140625" style="4"/>
    <col min="8449" max="8454" width="2.28515625" style="4" customWidth="1"/>
    <col min="8455" max="8455" width="43.7109375" style="4" customWidth="1"/>
    <col min="8456" max="8456" width="2.42578125" style="4" customWidth="1"/>
    <col min="8457" max="8457" width="13.85546875" style="4" customWidth="1"/>
    <col min="8458" max="8458" width="2.42578125" style="4" customWidth="1"/>
    <col min="8459" max="8459" width="13.85546875" style="4" customWidth="1"/>
    <col min="8460" max="8704" width="9.140625" style="4"/>
    <col min="8705" max="8710" width="2.28515625" style="4" customWidth="1"/>
    <col min="8711" max="8711" width="43.7109375" style="4" customWidth="1"/>
    <col min="8712" max="8712" width="2.42578125" style="4" customWidth="1"/>
    <col min="8713" max="8713" width="13.85546875" style="4" customWidth="1"/>
    <col min="8714" max="8714" width="2.42578125" style="4" customWidth="1"/>
    <col min="8715" max="8715" width="13.85546875" style="4" customWidth="1"/>
    <col min="8716" max="8960" width="9.140625" style="4"/>
    <col min="8961" max="8966" width="2.28515625" style="4" customWidth="1"/>
    <col min="8967" max="8967" width="43.7109375" style="4" customWidth="1"/>
    <col min="8968" max="8968" width="2.42578125" style="4" customWidth="1"/>
    <col min="8969" max="8969" width="13.85546875" style="4" customWidth="1"/>
    <col min="8970" max="8970" width="2.42578125" style="4" customWidth="1"/>
    <col min="8971" max="8971" width="13.85546875" style="4" customWidth="1"/>
    <col min="8972" max="9216" width="9.140625" style="4"/>
    <col min="9217" max="9222" width="2.28515625" style="4" customWidth="1"/>
    <col min="9223" max="9223" width="43.7109375" style="4" customWidth="1"/>
    <col min="9224" max="9224" width="2.42578125" style="4" customWidth="1"/>
    <col min="9225" max="9225" width="13.85546875" style="4" customWidth="1"/>
    <col min="9226" max="9226" width="2.42578125" style="4" customWidth="1"/>
    <col min="9227" max="9227" width="13.85546875" style="4" customWidth="1"/>
    <col min="9228" max="9472" width="9.140625" style="4"/>
    <col min="9473" max="9478" width="2.28515625" style="4" customWidth="1"/>
    <col min="9479" max="9479" width="43.7109375" style="4" customWidth="1"/>
    <col min="9480" max="9480" width="2.42578125" style="4" customWidth="1"/>
    <col min="9481" max="9481" width="13.85546875" style="4" customWidth="1"/>
    <col min="9482" max="9482" width="2.42578125" style="4" customWidth="1"/>
    <col min="9483" max="9483" width="13.85546875" style="4" customWidth="1"/>
    <col min="9484" max="9728" width="9.140625" style="4"/>
    <col min="9729" max="9734" width="2.28515625" style="4" customWidth="1"/>
    <col min="9735" max="9735" width="43.7109375" style="4" customWidth="1"/>
    <col min="9736" max="9736" width="2.42578125" style="4" customWidth="1"/>
    <col min="9737" max="9737" width="13.85546875" style="4" customWidth="1"/>
    <col min="9738" max="9738" width="2.42578125" style="4" customWidth="1"/>
    <col min="9739" max="9739" width="13.85546875" style="4" customWidth="1"/>
    <col min="9740" max="9984" width="9.140625" style="4"/>
    <col min="9985" max="9990" width="2.28515625" style="4" customWidth="1"/>
    <col min="9991" max="9991" width="43.7109375" style="4" customWidth="1"/>
    <col min="9992" max="9992" width="2.42578125" style="4" customWidth="1"/>
    <col min="9993" max="9993" width="13.85546875" style="4" customWidth="1"/>
    <col min="9994" max="9994" width="2.42578125" style="4" customWidth="1"/>
    <col min="9995" max="9995" width="13.85546875" style="4" customWidth="1"/>
    <col min="9996" max="10240" width="9.140625" style="4"/>
    <col min="10241" max="10246" width="2.28515625" style="4" customWidth="1"/>
    <col min="10247" max="10247" width="43.7109375" style="4" customWidth="1"/>
    <col min="10248" max="10248" width="2.42578125" style="4" customWidth="1"/>
    <col min="10249" max="10249" width="13.85546875" style="4" customWidth="1"/>
    <col min="10250" max="10250" width="2.42578125" style="4" customWidth="1"/>
    <col min="10251" max="10251" width="13.85546875" style="4" customWidth="1"/>
    <col min="10252" max="10496" width="9.140625" style="4"/>
    <col min="10497" max="10502" width="2.28515625" style="4" customWidth="1"/>
    <col min="10503" max="10503" width="43.7109375" style="4" customWidth="1"/>
    <col min="10504" max="10504" width="2.42578125" style="4" customWidth="1"/>
    <col min="10505" max="10505" width="13.85546875" style="4" customWidth="1"/>
    <col min="10506" max="10506" width="2.42578125" style="4" customWidth="1"/>
    <col min="10507" max="10507" width="13.85546875" style="4" customWidth="1"/>
    <col min="10508" max="10752" width="9.140625" style="4"/>
    <col min="10753" max="10758" width="2.28515625" style="4" customWidth="1"/>
    <col min="10759" max="10759" width="43.7109375" style="4" customWidth="1"/>
    <col min="10760" max="10760" width="2.42578125" style="4" customWidth="1"/>
    <col min="10761" max="10761" width="13.85546875" style="4" customWidth="1"/>
    <col min="10762" max="10762" width="2.42578125" style="4" customWidth="1"/>
    <col min="10763" max="10763" width="13.85546875" style="4" customWidth="1"/>
    <col min="10764" max="11008" width="9.140625" style="4"/>
    <col min="11009" max="11014" width="2.28515625" style="4" customWidth="1"/>
    <col min="11015" max="11015" width="43.7109375" style="4" customWidth="1"/>
    <col min="11016" max="11016" width="2.42578125" style="4" customWidth="1"/>
    <col min="11017" max="11017" width="13.85546875" style="4" customWidth="1"/>
    <col min="11018" max="11018" width="2.42578125" style="4" customWidth="1"/>
    <col min="11019" max="11019" width="13.85546875" style="4" customWidth="1"/>
    <col min="11020" max="11264" width="9.140625" style="4"/>
    <col min="11265" max="11270" width="2.28515625" style="4" customWidth="1"/>
    <col min="11271" max="11271" width="43.7109375" style="4" customWidth="1"/>
    <col min="11272" max="11272" width="2.42578125" style="4" customWidth="1"/>
    <col min="11273" max="11273" width="13.85546875" style="4" customWidth="1"/>
    <col min="11274" max="11274" width="2.42578125" style="4" customWidth="1"/>
    <col min="11275" max="11275" width="13.85546875" style="4" customWidth="1"/>
    <col min="11276" max="11520" width="9.140625" style="4"/>
    <col min="11521" max="11526" width="2.28515625" style="4" customWidth="1"/>
    <col min="11527" max="11527" width="43.7109375" style="4" customWidth="1"/>
    <col min="11528" max="11528" width="2.42578125" style="4" customWidth="1"/>
    <col min="11529" max="11529" width="13.85546875" style="4" customWidth="1"/>
    <col min="11530" max="11530" width="2.42578125" style="4" customWidth="1"/>
    <col min="11531" max="11531" width="13.85546875" style="4" customWidth="1"/>
    <col min="11532" max="11776" width="9.140625" style="4"/>
    <col min="11777" max="11782" width="2.28515625" style="4" customWidth="1"/>
    <col min="11783" max="11783" width="43.7109375" style="4" customWidth="1"/>
    <col min="11784" max="11784" width="2.42578125" style="4" customWidth="1"/>
    <col min="11785" max="11785" width="13.85546875" style="4" customWidth="1"/>
    <col min="11786" max="11786" width="2.42578125" style="4" customWidth="1"/>
    <col min="11787" max="11787" width="13.85546875" style="4" customWidth="1"/>
    <col min="11788" max="12032" width="9.140625" style="4"/>
    <col min="12033" max="12038" width="2.28515625" style="4" customWidth="1"/>
    <col min="12039" max="12039" width="43.7109375" style="4" customWidth="1"/>
    <col min="12040" max="12040" width="2.42578125" style="4" customWidth="1"/>
    <col min="12041" max="12041" width="13.85546875" style="4" customWidth="1"/>
    <col min="12042" max="12042" width="2.42578125" style="4" customWidth="1"/>
    <col min="12043" max="12043" width="13.85546875" style="4" customWidth="1"/>
    <col min="12044" max="12288" width="9.140625" style="4"/>
    <col min="12289" max="12294" width="2.28515625" style="4" customWidth="1"/>
    <col min="12295" max="12295" width="43.7109375" style="4" customWidth="1"/>
    <col min="12296" max="12296" width="2.42578125" style="4" customWidth="1"/>
    <col min="12297" max="12297" width="13.85546875" style="4" customWidth="1"/>
    <col min="12298" max="12298" width="2.42578125" style="4" customWidth="1"/>
    <col min="12299" max="12299" width="13.85546875" style="4" customWidth="1"/>
    <col min="12300" max="12544" width="9.140625" style="4"/>
    <col min="12545" max="12550" width="2.28515625" style="4" customWidth="1"/>
    <col min="12551" max="12551" width="43.7109375" style="4" customWidth="1"/>
    <col min="12552" max="12552" width="2.42578125" style="4" customWidth="1"/>
    <col min="12553" max="12553" width="13.85546875" style="4" customWidth="1"/>
    <col min="12554" max="12554" width="2.42578125" style="4" customWidth="1"/>
    <col min="12555" max="12555" width="13.85546875" style="4" customWidth="1"/>
    <col min="12556" max="12800" width="9.140625" style="4"/>
    <col min="12801" max="12806" width="2.28515625" style="4" customWidth="1"/>
    <col min="12807" max="12807" width="43.7109375" style="4" customWidth="1"/>
    <col min="12808" max="12808" width="2.42578125" style="4" customWidth="1"/>
    <col min="12809" max="12809" width="13.85546875" style="4" customWidth="1"/>
    <col min="12810" max="12810" width="2.42578125" style="4" customWidth="1"/>
    <col min="12811" max="12811" width="13.85546875" style="4" customWidth="1"/>
    <col min="12812" max="13056" width="9.140625" style="4"/>
    <col min="13057" max="13062" width="2.28515625" style="4" customWidth="1"/>
    <col min="13063" max="13063" width="43.7109375" style="4" customWidth="1"/>
    <col min="13064" max="13064" width="2.42578125" style="4" customWidth="1"/>
    <col min="13065" max="13065" width="13.85546875" style="4" customWidth="1"/>
    <col min="13066" max="13066" width="2.42578125" style="4" customWidth="1"/>
    <col min="13067" max="13067" width="13.85546875" style="4" customWidth="1"/>
    <col min="13068" max="13312" width="9.140625" style="4"/>
    <col min="13313" max="13318" width="2.28515625" style="4" customWidth="1"/>
    <col min="13319" max="13319" width="43.7109375" style="4" customWidth="1"/>
    <col min="13320" max="13320" width="2.42578125" style="4" customWidth="1"/>
    <col min="13321" max="13321" width="13.85546875" style="4" customWidth="1"/>
    <col min="13322" max="13322" width="2.42578125" style="4" customWidth="1"/>
    <col min="13323" max="13323" width="13.85546875" style="4" customWidth="1"/>
    <col min="13324" max="13568" width="9.140625" style="4"/>
    <col min="13569" max="13574" width="2.28515625" style="4" customWidth="1"/>
    <col min="13575" max="13575" width="43.7109375" style="4" customWidth="1"/>
    <col min="13576" max="13576" width="2.42578125" style="4" customWidth="1"/>
    <col min="13577" max="13577" width="13.85546875" style="4" customWidth="1"/>
    <col min="13578" max="13578" width="2.42578125" style="4" customWidth="1"/>
    <col min="13579" max="13579" width="13.85546875" style="4" customWidth="1"/>
    <col min="13580" max="13824" width="9.140625" style="4"/>
    <col min="13825" max="13830" width="2.28515625" style="4" customWidth="1"/>
    <col min="13831" max="13831" width="43.7109375" style="4" customWidth="1"/>
    <col min="13832" max="13832" width="2.42578125" style="4" customWidth="1"/>
    <col min="13833" max="13833" width="13.85546875" style="4" customWidth="1"/>
    <col min="13834" max="13834" width="2.42578125" style="4" customWidth="1"/>
    <col min="13835" max="13835" width="13.85546875" style="4" customWidth="1"/>
    <col min="13836" max="14080" width="9.140625" style="4"/>
    <col min="14081" max="14086" width="2.28515625" style="4" customWidth="1"/>
    <col min="14087" max="14087" width="43.7109375" style="4" customWidth="1"/>
    <col min="14088" max="14088" width="2.42578125" style="4" customWidth="1"/>
    <col min="14089" max="14089" width="13.85546875" style="4" customWidth="1"/>
    <col min="14090" max="14090" width="2.42578125" style="4" customWidth="1"/>
    <col min="14091" max="14091" width="13.85546875" style="4" customWidth="1"/>
    <col min="14092" max="14336" width="9.140625" style="4"/>
    <col min="14337" max="14342" width="2.28515625" style="4" customWidth="1"/>
    <col min="14343" max="14343" width="43.7109375" style="4" customWidth="1"/>
    <col min="14344" max="14344" width="2.42578125" style="4" customWidth="1"/>
    <col min="14345" max="14345" width="13.85546875" style="4" customWidth="1"/>
    <col min="14346" max="14346" width="2.42578125" style="4" customWidth="1"/>
    <col min="14347" max="14347" width="13.85546875" style="4" customWidth="1"/>
    <col min="14348" max="14592" width="9.140625" style="4"/>
    <col min="14593" max="14598" width="2.28515625" style="4" customWidth="1"/>
    <col min="14599" max="14599" width="43.7109375" style="4" customWidth="1"/>
    <col min="14600" max="14600" width="2.42578125" style="4" customWidth="1"/>
    <col min="14601" max="14601" width="13.85546875" style="4" customWidth="1"/>
    <col min="14602" max="14602" width="2.42578125" style="4" customWidth="1"/>
    <col min="14603" max="14603" width="13.85546875" style="4" customWidth="1"/>
    <col min="14604" max="14848" width="9.140625" style="4"/>
    <col min="14849" max="14854" width="2.28515625" style="4" customWidth="1"/>
    <col min="14855" max="14855" width="43.7109375" style="4" customWidth="1"/>
    <col min="14856" max="14856" width="2.42578125" style="4" customWidth="1"/>
    <col min="14857" max="14857" width="13.85546875" style="4" customWidth="1"/>
    <col min="14858" max="14858" width="2.42578125" style="4" customWidth="1"/>
    <col min="14859" max="14859" width="13.85546875" style="4" customWidth="1"/>
    <col min="14860" max="15104" width="9.140625" style="4"/>
    <col min="15105" max="15110" width="2.28515625" style="4" customWidth="1"/>
    <col min="15111" max="15111" width="43.7109375" style="4" customWidth="1"/>
    <col min="15112" max="15112" width="2.42578125" style="4" customWidth="1"/>
    <col min="15113" max="15113" width="13.85546875" style="4" customWidth="1"/>
    <col min="15114" max="15114" width="2.42578125" style="4" customWidth="1"/>
    <col min="15115" max="15115" width="13.85546875" style="4" customWidth="1"/>
    <col min="15116" max="15360" width="9.140625" style="4"/>
    <col min="15361" max="15366" width="2.28515625" style="4" customWidth="1"/>
    <col min="15367" max="15367" width="43.7109375" style="4" customWidth="1"/>
    <col min="15368" max="15368" width="2.42578125" style="4" customWidth="1"/>
    <col min="15369" max="15369" width="13.85546875" style="4" customWidth="1"/>
    <col min="15370" max="15370" width="2.42578125" style="4" customWidth="1"/>
    <col min="15371" max="15371" width="13.85546875" style="4" customWidth="1"/>
    <col min="15372" max="15616" width="9.140625" style="4"/>
    <col min="15617" max="15622" width="2.28515625" style="4" customWidth="1"/>
    <col min="15623" max="15623" width="43.7109375" style="4" customWidth="1"/>
    <col min="15624" max="15624" width="2.42578125" style="4" customWidth="1"/>
    <col min="15625" max="15625" width="13.85546875" style="4" customWidth="1"/>
    <col min="15626" max="15626" width="2.42578125" style="4" customWidth="1"/>
    <col min="15627" max="15627" width="13.85546875" style="4" customWidth="1"/>
    <col min="15628" max="15872" width="9.140625" style="4"/>
    <col min="15873" max="15878" width="2.28515625" style="4" customWidth="1"/>
    <col min="15879" max="15879" width="43.7109375" style="4" customWidth="1"/>
    <col min="15880" max="15880" width="2.42578125" style="4" customWidth="1"/>
    <col min="15881" max="15881" width="13.85546875" style="4" customWidth="1"/>
    <col min="15882" max="15882" width="2.42578125" style="4" customWidth="1"/>
    <col min="15883" max="15883" width="13.85546875" style="4" customWidth="1"/>
    <col min="15884" max="16128" width="9.140625" style="4"/>
    <col min="16129" max="16134" width="2.28515625" style="4" customWidth="1"/>
    <col min="16135" max="16135" width="43.7109375" style="4" customWidth="1"/>
    <col min="16136" max="16136" width="2.42578125" style="4" customWidth="1"/>
    <col min="16137" max="16137" width="13.85546875" style="4" customWidth="1"/>
    <col min="16138" max="16138" width="2.42578125" style="4" customWidth="1"/>
    <col min="16139" max="16139" width="13.85546875" style="4" customWidth="1"/>
    <col min="16140" max="16384" width="9.140625" style="4"/>
  </cols>
  <sheetData>
    <row r="1" spans="1:11" ht="12.95" customHeight="1">
      <c r="A1" s="1" t="s">
        <v>496</v>
      </c>
      <c r="B1" s="1"/>
      <c r="C1" s="1"/>
      <c r="D1" s="1"/>
      <c r="E1" s="1"/>
      <c r="F1" s="1"/>
      <c r="G1" s="1"/>
      <c r="H1" s="1"/>
      <c r="I1" s="1"/>
      <c r="J1" s="1"/>
      <c r="K1" s="1"/>
    </row>
    <row r="2" spans="1:11" ht="20.100000000000001" customHeight="1">
      <c r="A2" s="16" t="s">
        <v>7</v>
      </c>
      <c r="B2" s="16"/>
      <c r="C2" s="1"/>
      <c r="D2" s="1"/>
      <c r="E2" s="1"/>
      <c r="F2" s="1"/>
      <c r="G2" s="1"/>
      <c r="H2" s="1"/>
      <c r="I2" s="1"/>
      <c r="J2" s="1"/>
      <c r="K2" s="1"/>
    </row>
    <row r="3" spans="1:11" ht="20.100000000000001" customHeight="1">
      <c r="A3" s="16" t="s">
        <v>8</v>
      </c>
      <c r="B3" s="16"/>
      <c r="C3" s="1"/>
      <c r="D3" s="1"/>
      <c r="E3" s="1"/>
      <c r="F3" s="1"/>
      <c r="G3" s="1"/>
      <c r="H3" s="1"/>
      <c r="I3" s="1"/>
      <c r="J3" s="1"/>
      <c r="K3" s="1"/>
    </row>
    <row r="4" spans="1:11" ht="20.100000000000001" customHeight="1">
      <c r="A4" s="16" t="s">
        <v>919</v>
      </c>
      <c r="B4" s="16"/>
      <c r="C4" s="1"/>
      <c r="D4" s="1"/>
      <c r="E4" s="1"/>
      <c r="F4" s="1"/>
      <c r="G4" s="1"/>
      <c r="H4" s="1"/>
      <c r="I4" s="1"/>
      <c r="J4" s="1"/>
      <c r="K4" s="1"/>
    </row>
    <row r="5" spans="1:11" ht="20.100000000000001" customHeight="1">
      <c r="A5" s="16" t="s">
        <v>976</v>
      </c>
      <c r="B5" s="16"/>
      <c r="C5" s="1"/>
      <c r="D5" s="1"/>
      <c r="E5" s="1"/>
      <c r="F5" s="1"/>
      <c r="G5" s="1"/>
      <c r="H5" s="1"/>
      <c r="I5" s="1"/>
      <c r="J5" s="1"/>
      <c r="K5" s="1"/>
    </row>
    <row r="6" spans="1:11" ht="20.100000000000001" customHeight="1">
      <c r="A6" s="2" t="s">
        <v>739</v>
      </c>
      <c r="B6" s="2"/>
      <c r="C6" s="2"/>
      <c r="D6" s="2"/>
      <c r="E6" s="2"/>
      <c r="F6" s="2"/>
      <c r="G6" s="2"/>
      <c r="H6" s="2"/>
      <c r="I6" s="2"/>
      <c r="J6" s="2"/>
      <c r="K6" s="2"/>
    </row>
    <row r="7" spans="1:11" ht="20.100000000000001" customHeight="1">
      <c r="A7" s="2"/>
      <c r="B7" s="2"/>
      <c r="C7" s="2"/>
      <c r="D7" s="2"/>
      <c r="E7" s="2"/>
      <c r="F7" s="2"/>
      <c r="G7" s="2"/>
      <c r="H7" s="2"/>
      <c r="I7" s="2"/>
      <c r="J7" s="2"/>
      <c r="K7" s="143" t="s">
        <v>834</v>
      </c>
    </row>
    <row r="8" spans="1:11" ht="30" customHeight="1">
      <c r="A8" s="4" t="s">
        <v>742</v>
      </c>
    </row>
    <row r="9" spans="1:11" ht="12.95" customHeight="1">
      <c r="A9" s="4" t="s">
        <v>743</v>
      </c>
    </row>
    <row r="10" spans="1:11" ht="12.95" customHeight="1">
      <c r="A10" s="4" t="s">
        <v>744</v>
      </c>
    </row>
    <row r="11" spans="1:11" ht="12.95" customHeight="1">
      <c r="I11" s="13">
        <v>2014</v>
      </c>
      <c r="K11" s="13">
        <v>2013</v>
      </c>
    </row>
    <row r="12" spans="1:11" ht="20.100000000000001" customHeight="1">
      <c r="A12" t="s">
        <v>445</v>
      </c>
      <c r="B12"/>
      <c r="C12"/>
      <c r="D12"/>
      <c r="E12"/>
      <c r="F12"/>
    </row>
    <row r="13" spans="1:11" ht="12.95" customHeight="1">
      <c r="A13"/>
      <c r="B13" t="s">
        <v>61</v>
      </c>
      <c r="C13"/>
      <c r="D13"/>
      <c r="E13"/>
      <c r="F13"/>
      <c r="H13" s="19" t="s">
        <v>172</v>
      </c>
      <c r="I13" s="58">
        <v>165943</v>
      </c>
      <c r="J13" s="6"/>
      <c r="K13" s="58">
        <v>173379</v>
      </c>
    </row>
    <row r="14" spans="1:11" ht="12.95" customHeight="1">
      <c r="A14"/>
      <c r="C14" t="s">
        <v>515</v>
      </c>
      <c r="D14"/>
      <c r="E14"/>
      <c r="F14"/>
      <c r="I14" s="20">
        <v>-47302</v>
      </c>
      <c r="K14" s="20">
        <v>-40516</v>
      </c>
    </row>
    <row r="15" spans="1:11" ht="20.100000000000001" customHeight="1" thickBot="1">
      <c r="A15"/>
      <c r="B15"/>
      <c r="D15"/>
      <c r="E15"/>
      <c r="F15" t="s">
        <v>62</v>
      </c>
      <c r="H15" s="21" t="s">
        <v>172</v>
      </c>
      <c r="I15" s="150">
        <f>SUM(I13:I14)</f>
        <v>118641</v>
      </c>
      <c r="J15" s="6"/>
      <c r="K15" s="150">
        <f>SUM(K13:K14)</f>
        <v>132863</v>
      </c>
    </row>
    <row r="16" spans="1:11" ht="20.100000000000001" customHeight="1" thickTop="1">
      <c r="A16"/>
      <c r="B16" t="s">
        <v>446</v>
      </c>
      <c r="C16"/>
      <c r="D16"/>
      <c r="E16"/>
      <c r="F16"/>
      <c r="I16" s="22">
        <f>-I14/I13*100</f>
        <v>28.5</v>
      </c>
      <c r="K16" s="22">
        <f>-K14/K13*100</f>
        <v>23.37</v>
      </c>
    </row>
    <row r="17" spans="1:11" ht="12.95" customHeight="1">
      <c r="A17"/>
      <c r="B17" t="s">
        <v>63</v>
      </c>
      <c r="C17"/>
      <c r="D17"/>
      <c r="E17"/>
      <c r="F17"/>
      <c r="I17" s="106">
        <v>79</v>
      </c>
      <c r="K17" s="106">
        <v>87</v>
      </c>
    </row>
    <row r="18" spans="1:11" ht="12.95" customHeight="1">
      <c r="A18"/>
      <c r="B18" t="s">
        <v>64</v>
      </c>
      <c r="C18"/>
      <c r="D18"/>
      <c r="E18"/>
      <c r="F18"/>
      <c r="H18" s="19" t="s">
        <v>172</v>
      </c>
      <c r="I18" s="106">
        <v>4282</v>
      </c>
      <c r="J18" s="6"/>
      <c r="K18" s="106">
        <v>9889</v>
      </c>
    </row>
    <row r="19" spans="1:11" ht="12.95" customHeight="1">
      <c r="A19"/>
      <c r="B19" t="s">
        <v>65</v>
      </c>
      <c r="D19"/>
      <c r="E19"/>
      <c r="F19"/>
      <c r="I19" s="22">
        <v>0.23</v>
      </c>
      <c r="K19" s="22">
        <v>0.55000000000000004</v>
      </c>
    </row>
    <row r="20" spans="1:11" ht="12.95" customHeight="1">
      <c r="A20"/>
      <c r="B20" t="s">
        <v>66</v>
      </c>
      <c r="C20"/>
      <c r="D20"/>
      <c r="E20"/>
      <c r="F20"/>
      <c r="H20" s="19" t="s">
        <v>172</v>
      </c>
      <c r="I20" s="106">
        <v>41665</v>
      </c>
      <c r="J20" s="6"/>
      <c r="K20" s="106">
        <v>37782</v>
      </c>
    </row>
    <row r="21" spans="1:11" ht="12.95" customHeight="1">
      <c r="A21"/>
      <c r="B21" t="s">
        <v>65</v>
      </c>
      <c r="D21"/>
      <c r="E21"/>
      <c r="F21"/>
      <c r="I21" s="22">
        <v>2.2000000000000002</v>
      </c>
      <c r="K21" s="22">
        <v>2.11</v>
      </c>
    </row>
    <row r="22" spans="1:11" ht="20.100000000000001" customHeight="1">
      <c r="A22"/>
      <c r="B22" t="s">
        <v>67</v>
      </c>
      <c r="C22"/>
      <c r="D22"/>
      <c r="E22"/>
      <c r="F22"/>
      <c r="I22" s="58"/>
      <c r="K22" s="58"/>
    </row>
    <row r="23" spans="1:11" ht="12.95" customHeight="1">
      <c r="A23"/>
      <c r="B23"/>
      <c r="C23" t="s">
        <v>745</v>
      </c>
      <c r="D23"/>
      <c r="E23"/>
      <c r="F23"/>
      <c r="H23" s="19"/>
      <c r="I23" s="23">
        <v>56.39</v>
      </c>
      <c r="K23" s="23">
        <v>63.66</v>
      </c>
    </row>
    <row r="24" spans="1:11" ht="12.95" customHeight="1">
      <c r="A24"/>
      <c r="B24"/>
      <c r="C24" t="s">
        <v>741</v>
      </c>
      <c r="D24"/>
      <c r="E24"/>
      <c r="F24"/>
      <c r="H24" s="19"/>
      <c r="I24" s="24">
        <v>21.28</v>
      </c>
      <c r="K24" s="24">
        <v>14.01</v>
      </c>
    </row>
    <row r="25" spans="1:11" ht="12.95" customHeight="1">
      <c r="A25"/>
      <c r="B25"/>
      <c r="C25" t="s">
        <v>746</v>
      </c>
      <c r="D25"/>
      <c r="E25"/>
      <c r="F25"/>
      <c r="H25" s="19"/>
      <c r="I25" s="24">
        <v>11.38</v>
      </c>
      <c r="K25" s="24">
        <v>10.87</v>
      </c>
    </row>
    <row r="26" spans="1:11" ht="12.95" customHeight="1">
      <c r="A26"/>
      <c r="B26"/>
      <c r="C26" t="s">
        <v>173</v>
      </c>
      <c r="D26"/>
      <c r="E26"/>
      <c r="F26"/>
      <c r="H26" s="19"/>
      <c r="I26" s="25">
        <v>10.95</v>
      </c>
      <c r="K26" s="25">
        <v>11.46</v>
      </c>
    </row>
    <row r="27" spans="1:11" ht="20.100000000000001" customHeight="1" thickBot="1">
      <c r="A27"/>
      <c r="B27"/>
      <c r="C27"/>
      <c r="D27"/>
      <c r="E27"/>
      <c r="F27"/>
      <c r="H27" s="19"/>
      <c r="I27" s="153">
        <f>SUM(I23:I26)</f>
        <v>100</v>
      </c>
      <c r="K27" s="153">
        <f>SUM(K23:K26)</f>
        <v>100</v>
      </c>
    </row>
    <row r="28" spans="1:11" ht="20.100000000000001" customHeight="1" thickTop="1">
      <c r="A28" t="s">
        <v>447</v>
      </c>
      <c r="B28"/>
      <c r="C28"/>
      <c r="D28"/>
      <c r="E28"/>
      <c r="F28"/>
      <c r="I28" s="58"/>
      <c r="K28" s="58"/>
    </row>
    <row r="29" spans="1:11" ht="12.95" customHeight="1">
      <c r="A29"/>
      <c r="B29" t="s">
        <v>61</v>
      </c>
      <c r="C29"/>
      <c r="D29"/>
      <c r="E29"/>
      <c r="F29"/>
      <c r="H29" s="19" t="s">
        <v>172</v>
      </c>
      <c r="I29" s="58">
        <v>295532</v>
      </c>
      <c r="J29" s="6"/>
      <c r="K29" s="58">
        <v>265278</v>
      </c>
    </row>
    <row r="30" spans="1:11" ht="12.95" customHeight="1">
      <c r="A30"/>
      <c r="C30" t="s">
        <v>515</v>
      </c>
      <c r="D30"/>
      <c r="E30"/>
      <c r="F30"/>
      <c r="H30" s="19"/>
      <c r="I30" s="20">
        <v>-295532</v>
      </c>
      <c r="K30" s="20">
        <v>-265278</v>
      </c>
    </row>
    <row r="31" spans="1:11" ht="20.100000000000001" customHeight="1" thickBot="1">
      <c r="A31"/>
      <c r="B31"/>
      <c r="D31"/>
      <c r="E31"/>
      <c r="F31" t="s">
        <v>62</v>
      </c>
      <c r="H31" s="19" t="s">
        <v>172</v>
      </c>
      <c r="I31" s="150">
        <f>SUM(I29:I30)</f>
        <v>0</v>
      </c>
      <c r="J31" s="6"/>
      <c r="K31" s="150">
        <f>SUM(K29:K30)</f>
        <v>0</v>
      </c>
    </row>
    <row r="32" spans="1:11" ht="20.100000000000001" customHeight="1" thickTop="1">
      <c r="A32" t="s">
        <v>710</v>
      </c>
      <c r="B32"/>
      <c r="C32"/>
      <c r="D32"/>
      <c r="E32"/>
      <c r="F32"/>
      <c r="I32" s="58"/>
      <c r="K32" s="58"/>
    </row>
    <row r="33" spans="1:11" ht="12.95" customHeight="1">
      <c r="A33"/>
      <c r="B33" t="s">
        <v>86</v>
      </c>
      <c r="C33"/>
      <c r="D33"/>
      <c r="E33"/>
      <c r="F33"/>
      <c r="H33" s="19" t="s">
        <v>172</v>
      </c>
      <c r="I33" s="58">
        <v>165943</v>
      </c>
      <c r="J33" s="6"/>
      <c r="K33" s="58">
        <v>173379</v>
      </c>
    </row>
    <row r="34" spans="1:11" ht="12.95" customHeight="1">
      <c r="A34"/>
      <c r="B34" t="s">
        <v>87</v>
      </c>
      <c r="C34"/>
      <c r="D34"/>
      <c r="E34"/>
      <c r="F34"/>
      <c r="H34" s="19"/>
      <c r="I34" s="58">
        <v>295532</v>
      </c>
      <c r="K34" s="58">
        <v>265278</v>
      </c>
    </row>
    <row r="35" spans="1:11" ht="12.95" customHeight="1">
      <c r="A35"/>
      <c r="B35" t="s">
        <v>88</v>
      </c>
      <c r="C35"/>
      <c r="D35"/>
      <c r="E35"/>
      <c r="F35"/>
      <c r="H35" s="19"/>
      <c r="I35" s="58">
        <v>10561</v>
      </c>
      <c r="K35" s="58">
        <f>10007+1170</f>
        <v>11177</v>
      </c>
    </row>
    <row r="36" spans="1:11" ht="12.95" customHeight="1">
      <c r="A36"/>
      <c r="B36" t="s">
        <v>501</v>
      </c>
      <c r="C36"/>
      <c r="D36"/>
      <c r="E36"/>
      <c r="F36"/>
      <c r="H36" s="19"/>
      <c r="I36" s="20">
        <v>315</v>
      </c>
      <c r="K36" s="20">
        <v>165</v>
      </c>
    </row>
    <row r="37" spans="1:11" ht="20.100000000000001" customHeight="1">
      <c r="A37"/>
      <c r="B37"/>
      <c r="C37"/>
      <c r="D37"/>
      <c r="E37"/>
      <c r="F37" t="s">
        <v>609</v>
      </c>
      <c r="H37" s="19"/>
      <c r="I37" s="106"/>
      <c r="K37" s="106"/>
    </row>
    <row r="38" spans="1:11" ht="14.1" customHeight="1" thickBot="1">
      <c r="A38"/>
      <c r="B38"/>
      <c r="D38"/>
      <c r="E38"/>
      <c r="G38" s="4" t="s">
        <v>917</v>
      </c>
      <c r="H38" s="19" t="s">
        <v>172</v>
      </c>
      <c r="I38" s="150">
        <f>SUM(I33:I36)</f>
        <v>472351</v>
      </c>
      <c r="J38" s="6"/>
      <c r="K38" s="150">
        <f>SUM(K33:K36)</f>
        <v>449999</v>
      </c>
    </row>
    <row r="39" spans="1:11" ht="19.5" customHeight="1" thickTop="1">
      <c r="A39"/>
      <c r="B39" t="s">
        <v>42</v>
      </c>
      <c r="D39"/>
      <c r="E39"/>
      <c r="H39" s="19"/>
      <c r="I39" s="106"/>
      <c r="J39" s="6"/>
      <c r="K39" s="106"/>
    </row>
    <row r="40" spans="1:11" ht="14.1" customHeight="1">
      <c r="A40"/>
      <c r="B40"/>
      <c r="C40" t="s">
        <v>86</v>
      </c>
      <c r="D40"/>
      <c r="E40"/>
      <c r="F40"/>
      <c r="G40"/>
      <c r="H40" s="4" t="s">
        <v>172</v>
      </c>
      <c r="I40" s="106">
        <f>I14</f>
        <v>-47302</v>
      </c>
      <c r="J40" s="6"/>
      <c r="K40" s="106">
        <f>K14</f>
        <v>-40516</v>
      </c>
    </row>
    <row r="41" spans="1:11" ht="14.1" customHeight="1">
      <c r="A41"/>
      <c r="B41"/>
      <c r="C41" t="s">
        <v>87</v>
      </c>
      <c r="D41"/>
      <c r="E41"/>
      <c r="F41"/>
      <c r="G41"/>
      <c r="I41" s="106">
        <f>I30</f>
        <v>-295532</v>
      </c>
      <c r="J41" s="6"/>
      <c r="K41" s="106">
        <f>K30</f>
        <v>-265278</v>
      </c>
    </row>
    <row r="42" spans="1:11" ht="14.1" customHeight="1">
      <c r="A42"/>
      <c r="B42"/>
      <c r="C42" t="s">
        <v>88</v>
      </c>
      <c r="D42"/>
      <c r="E42"/>
      <c r="F42"/>
      <c r="G42"/>
      <c r="I42" s="56">
        <v>-1513</v>
      </c>
      <c r="J42" s="6"/>
      <c r="K42" s="56">
        <v>-1170</v>
      </c>
    </row>
    <row r="43" spans="1:11" ht="19.5" customHeight="1">
      <c r="A43"/>
      <c r="B43"/>
      <c r="D43"/>
      <c r="E43"/>
      <c r="F43" t="s">
        <v>609</v>
      </c>
      <c r="H43" s="19"/>
      <c r="J43" s="6"/>
      <c r="K43" s="106"/>
    </row>
    <row r="44" spans="1:11" ht="14.1" customHeight="1" thickBot="1">
      <c r="A44"/>
      <c r="B44"/>
      <c r="D44"/>
      <c r="E44"/>
      <c r="G44" s="4" t="s">
        <v>918</v>
      </c>
      <c r="H44" s="19" t="s">
        <v>172</v>
      </c>
      <c r="I44" s="152">
        <f>SUM(I40:I42)</f>
        <v>-344347</v>
      </c>
      <c r="J44" s="6"/>
      <c r="K44" s="152">
        <f>SUM(K40:K42)</f>
        <v>-306964</v>
      </c>
    </row>
    <row r="45" spans="1:11" ht="45.75" customHeight="1" thickTop="1">
      <c r="A45" s="60"/>
    </row>
    <row r="46" spans="1:11" ht="12.95" customHeight="1">
      <c r="A46" s="4" t="s">
        <v>954</v>
      </c>
      <c r="I46" s="8"/>
    </row>
    <row r="47" spans="1:11" ht="12.95" customHeight="1">
      <c r="I47" s="8"/>
    </row>
    <row r="50" spans="11:11" ht="12.95" customHeight="1">
      <c r="K50" s="8"/>
    </row>
  </sheetData>
  <customSheetViews>
    <customSheetView guid="{B5CDDD7D-D7D3-4CB2-966B-9F1E454CC0C9}">
      <pageMargins left="0.8" right="0.7" top="1" bottom="0.8" header="0.5" footer="0.5"/>
      <pageSetup firstPageNumber="1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1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1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16" sqref="I16"/>
      <pageMargins left="0.8" right="0.7" top="1" bottom="0.8" header="0.5" footer="0.5"/>
      <pageSetup firstPageNumber="1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4">
      <selection activeCell="I36" sqref="I36"/>
      <pageMargins left="0.8" right="0.7" top="1" bottom="0.8" header="0.5" footer="0.5"/>
      <pageSetup firstPageNumber="1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21">
      <selection activeCell="E53" sqref="E53"/>
      <pageMargins left="0.25" right="0.25" top="0.75" bottom="0.28000000000000003" header="0" footer="0"/>
      <printOptions horizontalCentered="1"/>
      <pageSetup scale="95" orientation="portrait" r:id="rId6"/>
      <headerFooter alignWithMargins="0"/>
    </customSheetView>
    <customSheetView guid="{86A10747-8B25-4B25-9409-B006EA4C681C}" showGridLines="0">
      <selection activeCell="E57" sqref="E57"/>
      <pageMargins left="0.25" right="0.25" top="0.75" bottom="0.28000000000000003" header="0" footer="0"/>
      <printOptions horizontalCentered="1"/>
      <pageSetup scale="95" orientation="portrait" r:id="rId7"/>
      <headerFooter alignWithMargins="0"/>
    </customSheetView>
    <customSheetView guid="{4F3C9522-85FB-4FAA-B4DC-154FBE4218D9}" showGridLines="0" zeroValues="0" showRuler="0" topLeftCell="A34">
      <selection activeCell="A63" sqref="A63:H63"/>
      <pageMargins left="0.25" right="0.25" top="0.75" bottom="0.28000000000000003" header="0" footer="0"/>
      <printOptions horizontalCentered="1"/>
      <pageSetup scale="95" orientation="portrait" r:id="rId8"/>
      <headerFooter alignWithMargins="0"/>
    </customSheetView>
    <customSheetView guid="{8E3DA08C-766A-41DE-BB05-B83E79C2E3D5}" showGridLines="0" topLeftCell="A28">
      <selection activeCell="E17" sqref="E17"/>
      <pageMargins left="0.25" right="0.25" top="0.75" bottom="0.28000000000000003" header="0" footer="0"/>
      <printOptions horizontalCentered="1"/>
      <pageSetup scale="95" orientation="portrait" r:id="rId9"/>
      <headerFooter alignWithMargins="0"/>
    </customSheetView>
    <customSheetView guid="{9B4DC162-833A-4BD6-BF3D-CDBE24FDA56E}" showGridLines="0" showRuler="0" topLeftCell="A34">
      <selection activeCell="E47" activeCellId="1" sqref="E16 E47"/>
      <pageMargins left="0.25" right="0.25" top="0.75" bottom="0.28000000000000003" header="0" footer="0"/>
      <printOptions horizontalCentered="1"/>
      <pageSetup scale="95" orientation="portrait" r:id="rId10"/>
      <headerFooter alignWithMargins="0"/>
    </customSheetView>
    <customSheetView guid="{DF496B77-1547-4044-ABC6-DF925EDDC1DD}" showPageBreaks="1" showRuler="0">
      <selection sqref="A1:H1"/>
      <pageMargins left="0.75" right="0.75" top="0.75" bottom="0.5" header="0" footer="0.5"/>
      <printOptions horizontalCentered="1"/>
      <pageSetup scale="95" firstPageNumber="15" orientation="portrait" useFirstPageNumber="1" r:id="rId11"/>
      <headerFooter alignWithMargins="0">
        <oddFooter>&amp;C(&amp;P)</oddFooter>
      </headerFooter>
    </customSheetView>
    <customSheetView guid="{3BA57DF8-659F-42F0-86F4-A7E79B2C34EB}" showRuler="0">
      <selection sqref="A1:H1"/>
      <pageMargins left="0.25" right="0.25" top="0.75" bottom="0.28000000000000003" header="0" footer="0"/>
      <printOptions horizontalCentered="1"/>
      <pageSetup scale="95" orientation="portrait" r:id="rId12"/>
      <headerFooter alignWithMargins="0"/>
    </customSheetView>
    <customSheetView guid="{21417578-E70F-4802-A5A7-5D6C59E90F40}" showRuler="0">
      <selection sqref="A1:H1"/>
      <pageMargins left="0.25" right="0.25" top="0.75" bottom="0.28000000000000003" header="0" footer="0"/>
      <printOptions horizontalCentered="1"/>
      <pageSetup scale="95" orientation="portrait" r:id="rId13"/>
      <headerFooter alignWithMargins="0"/>
    </customSheetView>
    <customSheetView guid="{DC1EC383-AA5A-444D-88DE-3C6EE7652F16}" showPageBreaks="1" showGridLines="0" zeroValues="0" printArea="1" showRuler="0" topLeftCell="A33">
      <selection sqref="A1:H1"/>
      <pageMargins left="0.25" right="0.25" top="0.75" bottom="0.28000000000000003" header="0" footer="0"/>
      <printOptions horizontalCentered="1"/>
      <pageSetup scale="95" orientation="portrait" r:id="rId14"/>
      <headerFooter alignWithMargins="0"/>
    </customSheetView>
    <customSheetView guid="{B9A944B1-D459-11D5-A666-00B0D0B3D203}" showPageBreaks="1" showGridLines="0" zeroValues="0" showRuler="0">
      <selection activeCell="E57" sqref="E57:E58"/>
      <pageMargins left="0.25" right="0.25" top="0.75" bottom="0.5" header="0" footer="0"/>
      <printOptions horizontalCentered="1"/>
      <pageSetup scale="95" orientation="portrait" r:id="rId15"/>
      <headerFooter alignWithMargins="0"/>
    </customSheetView>
    <customSheetView guid="{8E35712F-F7DD-11D6-A74F-00B0D0B61D87}" showPageBreaks="1" showGridLines="0" zeroValues="0" showRuler="0">
      <selection activeCell="E1" sqref="E1"/>
      <pageMargins left="0.25" right="0.25" top="0.75" bottom="0.5" header="0" footer="0"/>
      <printOptions horizontalCentered="1"/>
      <pageSetup scale="95" orientation="portrait" r:id="rId16"/>
      <headerFooter alignWithMargins="0"/>
    </customSheetView>
    <customSheetView guid="{DBF7A691-C175-11D5-A601-00B0D0B3D2A1}" showPageBreaks="1" showGridLines="0" zeroValues="0" printArea="1" showRuler="0">
      <selection activeCell="D8" sqref="D8"/>
      <pageMargins left="0.25" right="0.25" top="0.75" bottom="0.5" header="0" footer="0"/>
      <printOptions horizontalCentered="1"/>
      <pageSetup scale="95" orientation="portrait" r:id="rId17"/>
      <headerFooter alignWithMargins="0"/>
    </customSheetView>
    <customSheetView guid="{040F2CE1-C174-11D5-A64F-00B0D0B3D203}" showPageBreaks="1" showGridLines="0" zeroValues="0" printArea="1" showRuler="0">
      <selection activeCell="E57" sqref="E57:E58"/>
      <pageMargins left="0.25" right="0.25" top="0.75" bottom="0.5" header="0" footer="0"/>
      <printOptions horizontalCentered="1"/>
      <pageSetup scale="95" orientation="portrait" r:id="rId18"/>
      <headerFooter alignWithMargins="0"/>
    </customSheetView>
    <customSheetView guid="{BD6501F3-C314-11D5-A64A-00B0D0B3D295}" showPageBreaks="1" showGridLines="0" zeroValues="0" showRuler="0">
      <selection activeCell="E1" sqref="E1"/>
      <pageMargins left="0.25" right="0.25" top="0.75" bottom="0.5" header="0" footer="0"/>
      <printOptions horizontalCentered="1"/>
      <pageSetup scale="95" orientation="portrait" r:id="rId19"/>
      <headerFooter alignWithMargins="0"/>
    </customSheetView>
    <customSheetView guid="{A7ADF766-DF6C-40EF-AD33-2C5637ABABD9}" showPageBreaks="1" showGridLines="0" zeroValues="0" showRuler="0" topLeftCell="A39">
      <selection activeCell="I1" sqref="I1:I65536"/>
      <pageMargins left="0.25" right="0.25" top="0.75" bottom="0.28000000000000003" header="0" footer="0"/>
      <printOptions horizontalCentered="1"/>
      <pageSetup scale="95" orientation="portrait" r:id="rId20"/>
      <headerFooter alignWithMargins="0"/>
    </customSheetView>
    <customSheetView guid="{0E959B21-C4C4-11D5-A65F-00B0D0B3D27F}" showPageBreaks="1" showGridLines="0" zeroValues="0" printArea="1" showRuler="0">
      <selection activeCell="A30" sqref="A30"/>
      <pageMargins left="0.25" right="0.25" top="0.75" bottom="0.28000000000000003" header="0" footer="0"/>
      <printOptions horizontalCentered="1"/>
      <pageSetup scale="95" orientation="portrait" r:id="rId21"/>
      <headerFooter alignWithMargins="0"/>
    </customSheetView>
    <customSheetView guid="{61FFD26A-6C55-4FAA-B7B3-304380B2CF2A}" showPageBreaks="1" showGridLines="0" zeroValues="0" showRuler="0" topLeftCell="A39">
      <selection activeCell="I1" sqref="I1:I65536"/>
      <pageMargins left="0.25" right="0.25" top="0.75" bottom="0.28000000000000003" header="0" footer="0"/>
      <printOptions horizontalCentered="1"/>
      <pageSetup scale="95" orientation="portrait" r:id="rId22"/>
      <headerFooter alignWithMargins="0"/>
    </customSheetView>
    <customSheetView guid="{4FB49B53-1D2E-4571-8896-B15F682249F5}" showPageBreaks="1" showRuler="0">
      <selection sqref="A1:H1"/>
      <pageMargins left="0.25" right="0.25" top="0.75" bottom="0.28000000000000003" header="0" footer="0"/>
      <printOptions horizontalCentered="1"/>
      <pageSetup scale="95" orientation="portrait" r:id="rId23"/>
      <headerFooter alignWithMargins="0"/>
    </customSheetView>
    <customSheetView guid="{2F4E79F8-C95D-43CD-9692-8694CC8FDD51}" showPageBreaks="1" showRuler="0">
      <selection sqref="A1:H1"/>
      <pageMargins left="0.25" right="0.25" top="0.75" bottom="0.28000000000000003" header="0" footer="0"/>
      <printOptions horizontalCentered="1"/>
      <pageSetup scale="95" orientation="portrait" r:id="rId24"/>
      <headerFooter alignWithMargins="0"/>
    </customSheetView>
    <customSheetView guid="{315D65B5-6F13-4260-BB1D-E2FA280C16D9}" showRuler="0">
      <selection activeCell="I16" sqref="I16"/>
      <pageMargins left="0.8" right="0.7" top="1" bottom="0.8" header="0.5" footer="0.5"/>
      <pageSetup firstPageNumber="14"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M7" sqref="M7"/>
      <pageMargins left="0.8" right="0.7" top="1" bottom="0.8" header="0.5" footer="0.5"/>
      <pageSetup firstPageNumber="14"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topLeftCell="A16">
      <pageMargins left="0.8" right="0.7" top="1" bottom="0.8" header="0.5" footer="0.5"/>
      <pageSetup firstPageNumber="14"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0" firstPageNumber="15" fitToHeight="0" orientation="portrait" blackAndWhite="1" useFirstPageNumber="1" r:id="rId28"/>
  <headerFooter scaleWithDoc="0" alignWithMargins="0">
    <oddFooter>&amp;C&amp;P&amp;R(Continued)</oddFooter>
  </headerFooter>
  <ignoredErrors>
    <ignoredError sqref="J11"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1">
    <pageSetUpPr fitToPage="1"/>
  </sheetPr>
  <dimension ref="A1:Q27"/>
  <sheetViews>
    <sheetView workbookViewId="0">
      <selection activeCell="G27" sqref="G27"/>
    </sheetView>
  </sheetViews>
  <sheetFormatPr defaultColWidth="10.140625" defaultRowHeight="12.95" customHeight="1"/>
  <cols>
    <col min="1" max="6" width="2.28515625" style="4" customWidth="1"/>
    <col min="7" max="7" width="22.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254" width="10.140625" style="4"/>
    <col min="255" max="260" width="2.28515625" style="4" customWidth="1"/>
    <col min="261" max="261" width="22.5703125" style="4" customWidth="1"/>
    <col min="262" max="262" width="2.42578125" style="4" customWidth="1"/>
    <col min="263" max="263" width="13.8554687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510" width="10.140625" style="4"/>
    <col min="511" max="516" width="2.28515625" style="4" customWidth="1"/>
    <col min="517" max="517" width="22.5703125" style="4" customWidth="1"/>
    <col min="518" max="518" width="2.42578125" style="4" customWidth="1"/>
    <col min="519" max="519" width="13.8554687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766" width="10.140625" style="4"/>
    <col min="767" max="772" width="2.28515625" style="4" customWidth="1"/>
    <col min="773" max="773" width="22.5703125" style="4" customWidth="1"/>
    <col min="774" max="774" width="2.42578125" style="4" customWidth="1"/>
    <col min="775" max="775" width="13.8554687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1022" width="10.140625" style="4"/>
    <col min="1023" max="1028" width="2.28515625" style="4" customWidth="1"/>
    <col min="1029" max="1029" width="22.5703125" style="4" customWidth="1"/>
    <col min="1030" max="1030" width="2.42578125" style="4" customWidth="1"/>
    <col min="1031" max="1031" width="13.8554687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278" width="10.140625" style="4"/>
    <col min="1279" max="1284" width="2.28515625" style="4" customWidth="1"/>
    <col min="1285" max="1285" width="22.5703125" style="4" customWidth="1"/>
    <col min="1286" max="1286" width="2.42578125" style="4" customWidth="1"/>
    <col min="1287" max="1287" width="13.8554687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534" width="10.140625" style="4"/>
    <col min="1535" max="1540" width="2.28515625" style="4" customWidth="1"/>
    <col min="1541" max="1541" width="22.5703125" style="4" customWidth="1"/>
    <col min="1542" max="1542" width="2.42578125" style="4" customWidth="1"/>
    <col min="1543" max="1543" width="13.8554687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790" width="10.140625" style="4"/>
    <col min="1791" max="1796" width="2.28515625" style="4" customWidth="1"/>
    <col min="1797" max="1797" width="22.5703125" style="4" customWidth="1"/>
    <col min="1798" max="1798" width="2.42578125" style="4" customWidth="1"/>
    <col min="1799" max="1799" width="13.8554687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2046" width="10.140625" style="4"/>
    <col min="2047" max="2052" width="2.28515625" style="4" customWidth="1"/>
    <col min="2053" max="2053" width="22.5703125" style="4" customWidth="1"/>
    <col min="2054" max="2054" width="2.42578125" style="4" customWidth="1"/>
    <col min="2055" max="2055" width="13.8554687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302" width="10.140625" style="4"/>
    <col min="2303" max="2308" width="2.28515625" style="4" customWidth="1"/>
    <col min="2309" max="2309" width="22.5703125" style="4" customWidth="1"/>
    <col min="2310" max="2310" width="2.42578125" style="4" customWidth="1"/>
    <col min="2311" max="2311" width="13.8554687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558" width="10.140625" style="4"/>
    <col min="2559" max="2564" width="2.28515625" style="4" customWidth="1"/>
    <col min="2565" max="2565" width="22.5703125" style="4" customWidth="1"/>
    <col min="2566" max="2566" width="2.42578125" style="4" customWidth="1"/>
    <col min="2567" max="2567" width="13.8554687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814" width="10.140625" style="4"/>
    <col min="2815" max="2820" width="2.28515625" style="4" customWidth="1"/>
    <col min="2821" max="2821" width="22.5703125" style="4" customWidth="1"/>
    <col min="2822" max="2822" width="2.42578125" style="4" customWidth="1"/>
    <col min="2823" max="2823" width="13.8554687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3070" width="10.140625" style="4"/>
    <col min="3071" max="3076" width="2.28515625" style="4" customWidth="1"/>
    <col min="3077" max="3077" width="22.5703125" style="4" customWidth="1"/>
    <col min="3078" max="3078" width="2.42578125" style="4" customWidth="1"/>
    <col min="3079" max="3079" width="13.8554687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326" width="10.140625" style="4"/>
    <col min="3327" max="3332" width="2.28515625" style="4" customWidth="1"/>
    <col min="3333" max="3333" width="22.5703125" style="4" customWidth="1"/>
    <col min="3334" max="3334" width="2.42578125" style="4" customWidth="1"/>
    <col min="3335" max="3335" width="13.8554687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582" width="10.140625" style="4"/>
    <col min="3583" max="3588" width="2.28515625" style="4" customWidth="1"/>
    <col min="3589" max="3589" width="22.5703125" style="4" customWidth="1"/>
    <col min="3590" max="3590" width="2.42578125" style="4" customWidth="1"/>
    <col min="3591" max="3591" width="13.8554687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838" width="10.140625" style="4"/>
    <col min="3839" max="3844" width="2.28515625" style="4" customWidth="1"/>
    <col min="3845" max="3845" width="22.5703125" style="4" customWidth="1"/>
    <col min="3846" max="3846" width="2.42578125" style="4" customWidth="1"/>
    <col min="3847" max="3847" width="13.8554687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4094" width="10.140625" style="4"/>
    <col min="4095" max="4100" width="2.28515625" style="4" customWidth="1"/>
    <col min="4101" max="4101" width="22.5703125" style="4" customWidth="1"/>
    <col min="4102" max="4102" width="2.42578125" style="4" customWidth="1"/>
    <col min="4103" max="4103" width="13.8554687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350" width="10.140625" style="4"/>
    <col min="4351" max="4356" width="2.28515625" style="4" customWidth="1"/>
    <col min="4357" max="4357" width="22.5703125" style="4" customWidth="1"/>
    <col min="4358" max="4358" width="2.42578125" style="4" customWidth="1"/>
    <col min="4359" max="4359" width="13.8554687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606" width="10.140625" style="4"/>
    <col min="4607" max="4612" width="2.28515625" style="4" customWidth="1"/>
    <col min="4613" max="4613" width="22.5703125" style="4" customWidth="1"/>
    <col min="4614" max="4614" width="2.42578125" style="4" customWidth="1"/>
    <col min="4615" max="4615" width="13.8554687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862" width="10.140625" style="4"/>
    <col min="4863" max="4868" width="2.28515625" style="4" customWidth="1"/>
    <col min="4869" max="4869" width="22.5703125" style="4" customWidth="1"/>
    <col min="4870" max="4870" width="2.42578125" style="4" customWidth="1"/>
    <col min="4871" max="4871" width="13.8554687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5118" width="10.140625" style="4"/>
    <col min="5119" max="5124" width="2.28515625" style="4" customWidth="1"/>
    <col min="5125" max="5125" width="22.5703125" style="4" customWidth="1"/>
    <col min="5126" max="5126" width="2.42578125" style="4" customWidth="1"/>
    <col min="5127" max="5127" width="13.8554687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374" width="10.140625" style="4"/>
    <col min="5375" max="5380" width="2.28515625" style="4" customWidth="1"/>
    <col min="5381" max="5381" width="22.5703125" style="4" customWidth="1"/>
    <col min="5382" max="5382" width="2.42578125" style="4" customWidth="1"/>
    <col min="5383" max="5383" width="13.8554687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630" width="10.140625" style="4"/>
    <col min="5631" max="5636" width="2.28515625" style="4" customWidth="1"/>
    <col min="5637" max="5637" width="22.5703125" style="4" customWidth="1"/>
    <col min="5638" max="5638" width="2.42578125" style="4" customWidth="1"/>
    <col min="5639" max="5639" width="13.8554687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886" width="10.140625" style="4"/>
    <col min="5887" max="5892" width="2.28515625" style="4" customWidth="1"/>
    <col min="5893" max="5893" width="22.5703125" style="4" customWidth="1"/>
    <col min="5894" max="5894" width="2.42578125" style="4" customWidth="1"/>
    <col min="5895" max="5895" width="13.8554687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6142" width="10.140625" style="4"/>
    <col min="6143" max="6148" width="2.28515625" style="4" customWidth="1"/>
    <col min="6149" max="6149" width="22.5703125" style="4" customWidth="1"/>
    <col min="6150" max="6150" width="2.42578125" style="4" customWidth="1"/>
    <col min="6151" max="6151" width="13.8554687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398" width="10.140625" style="4"/>
    <col min="6399" max="6404" width="2.28515625" style="4" customWidth="1"/>
    <col min="6405" max="6405" width="22.5703125" style="4" customWidth="1"/>
    <col min="6406" max="6406" width="2.42578125" style="4" customWidth="1"/>
    <col min="6407" max="6407" width="13.8554687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654" width="10.140625" style="4"/>
    <col min="6655" max="6660" width="2.28515625" style="4" customWidth="1"/>
    <col min="6661" max="6661" width="22.5703125" style="4" customWidth="1"/>
    <col min="6662" max="6662" width="2.42578125" style="4" customWidth="1"/>
    <col min="6663" max="6663" width="13.8554687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910" width="10.140625" style="4"/>
    <col min="6911" max="6916" width="2.28515625" style="4" customWidth="1"/>
    <col min="6917" max="6917" width="22.5703125" style="4" customWidth="1"/>
    <col min="6918" max="6918" width="2.42578125" style="4" customWidth="1"/>
    <col min="6919" max="6919" width="13.8554687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7166" width="10.140625" style="4"/>
    <col min="7167" max="7172" width="2.28515625" style="4" customWidth="1"/>
    <col min="7173" max="7173" width="22.5703125" style="4" customWidth="1"/>
    <col min="7174" max="7174" width="2.42578125" style="4" customWidth="1"/>
    <col min="7175" max="7175" width="13.8554687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422" width="10.140625" style="4"/>
    <col min="7423" max="7428" width="2.28515625" style="4" customWidth="1"/>
    <col min="7429" max="7429" width="22.5703125" style="4" customWidth="1"/>
    <col min="7430" max="7430" width="2.42578125" style="4" customWidth="1"/>
    <col min="7431" max="7431" width="13.8554687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678" width="10.140625" style="4"/>
    <col min="7679" max="7684" width="2.28515625" style="4" customWidth="1"/>
    <col min="7685" max="7685" width="22.5703125" style="4" customWidth="1"/>
    <col min="7686" max="7686" width="2.42578125" style="4" customWidth="1"/>
    <col min="7687" max="7687" width="13.8554687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934" width="10.140625" style="4"/>
    <col min="7935" max="7940" width="2.28515625" style="4" customWidth="1"/>
    <col min="7941" max="7941" width="22.5703125" style="4" customWidth="1"/>
    <col min="7942" max="7942" width="2.42578125" style="4" customWidth="1"/>
    <col min="7943" max="7943" width="13.8554687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8190" width="10.140625" style="4"/>
    <col min="8191" max="8196" width="2.28515625" style="4" customWidth="1"/>
    <col min="8197" max="8197" width="22.5703125" style="4" customWidth="1"/>
    <col min="8198" max="8198" width="2.42578125" style="4" customWidth="1"/>
    <col min="8199" max="8199" width="13.8554687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446" width="10.140625" style="4"/>
    <col min="8447" max="8452" width="2.28515625" style="4" customWidth="1"/>
    <col min="8453" max="8453" width="22.5703125" style="4" customWidth="1"/>
    <col min="8454" max="8454" width="2.42578125" style="4" customWidth="1"/>
    <col min="8455" max="8455" width="13.8554687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702" width="10.140625" style="4"/>
    <col min="8703" max="8708" width="2.28515625" style="4" customWidth="1"/>
    <col min="8709" max="8709" width="22.5703125" style="4" customWidth="1"/>
    <col min="8710" max="8710" width="2.42578125" style="4" customWidth="1"/>
    <col min="8711" max="8711" width="13.8554687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958" width="10.140625" style="4"/>
    <col min="8959" max="8964" width="2.28515625" style="4" customWidth="1"/>
    <col min="8965" max="8965" width="22.5703125" style="4" customWidth="1"/>
    <col min="8966" max="8966" width="2.42578125" style="4" customWidth="1"/>
    <col min="8967" max="8967" width="13.8554687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9214" width="10.140625" style="4"/>
    <col min="9215" max="9220" width="2.28515625" style="4" customWidth="1"/>
    <col min="9221" max="9221" width="22.5703125" style="4" customWidth="1"/>
    <col min="9222" max="9222" width="2.42578125" style="4" customWidth="1"/>
    <col min="9223" max="9223" width="13.8554687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470" width="10.140625" style="4"/>
    <col min="9471" max="9476" width="2.28515625" style="4" customWidth="1"/>
    <col min="9477" max="9477" width="22.5703125" style="4" customWidth="1"/>
    <col min="9478" max="9478" width="2.42578125" style="4" customWidth="1"/>
    <col min="9479" max="9479" width="13.8554687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726" width="10.140625" style="4"/>
    <col min="9727" max="9732" width="2.28515625" style="4" customWidth="1"/>
    <col min="9733" max="9733" width="22.5703125" style="4" customWidth="1"/>
    <col min="9734" max="9734" width="2.42578125" style="4" customWidth="1"/>
    <col min="9735" max="9735" width="13.8554687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982" width="10.140625" style="4"/>
    <col min="9983" max="9988" width="2.28515625" style="4" customWidth="1"/>
    <col min="9989" max="9989" width="22.5703125" style="4" customWidth="1"/>
    <col min="9990" max="9990" width="2.42578125" style="4" customWidth="1"/>
    <col min="9991" max="9991" width="13.8554687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238" width="10.140625" style="4"/>
    <col min="10239" max="10244" width="2.28515625" style="4" customWidth="1"/>
    <col min="10245" max="10245" width="22.5703125" style="4" customWidth="1"/>
    <col min="10246" max="10246" width="2.42578125" style="4" customWidth="1"/>
    <col min="10247" max="10247" width="13.8554687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494" width="10.140625" style="4"/>
    <col min="10495" max="10500" width="2.28515625" style="4" customWidth="1"/>
    <col min="10501" max="10501" width="22.5703125" style="4" customWidth="1"/>
    <col min="10502" max="10502" width="2.42578125" style="4" customWidth="1"/>
    <col min="10503" max="10503" width="13.8554687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750" width="10.140625" style="4"/>
    <col min="10751" max="10756" width="2.28515625" style="4" customWidth="1"/>
    <col min="10757" max="10757" width="22.5703125" style="4" customWidth="1"/>
    <col min="10758" max="10758" width="2.42578125" style="4" customWidth="1"/>
    <col min="10759" max="10759" width="13.8554687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1006" width="10.140625" style="4"/>
    <col min="11007" max="11012" width="2.28515625" style="4" customWidth="1"/>
    <col min="11013" max="11013" width="22.5703125" style="4" customWidth="1"/>
    <col min="11014" max="11014" width="2.42578125" style="4" customWidth="1"/>
    <col min="11015" max="11015" width="13.8554687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262" width="10.140625" style="4"/>
    <col min="11263" max="11268" width="2.28515625" style="4" customWidth="1"/>
    <col min="11269" max="11269" width="22.5703125" style="4" customWidth="1"/>
    <col min="11270" max="11270" width="2.42578125" style="4" customWidth="1"/>
    <col min="11271" max="11271" width="13.8554687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518" width="10.140625" style="4"/>
    <col min="11519" max="11524" width="2.28515625" style="4" customWidth="1"/>
    <col min="11525" max="11525" width="22.5703125" style="4" customWidth="1"/>
    <col min="11526" max="11526" width="2.42578125" style="4" customWidth="1"/>
    <col min="11527" max="11527" width="13.8554687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774" width="10.140625" style="4"/>
    <col min="11775" max="11780" width="2.28515625" style="4" customWidth="1"/>
    <col min="11781" max="11781" width="22.5703125" style="4" customWidth="1"/>
    <col min="11782" max="11782" width="2.42578125" style="4" customWidth="1"/>
    <col min="11783" max="11783" width="13.8554687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2030" width="10.140625" style="4"/>
    <col min="12031" max="12036" width="2.28515625" style="4" customWidth="1"/>
    <col min="12037" max="12037" width="22.5703125" style="4" customWidth="1"/>
    <col min="12038" max="12038" width="2.42578125" style="4" customWidth="1"/>
    <col min="12039" max="12039" width="13.8554687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286" width="10.140625" style="4"/>
    <col min="12287" max="12292" width="2.28515625" style="4" customWidth="1"/>
    <col min="12293" max="12293" width="22.5703125" style="4" customWidth="1"/>
    <col min="12294" max="12294" width="2.42578125" style="4" customWidth="1"/>
    <col min="12295" max="12295" width="13.8554687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542" width="10.140625" style="4"/>
    <col min="12543" max="12548" width="2.28515625" style="4" customWidth="1"/>
    <col min="12549" max="12549" width="22.5703125" style="4" customWidth="1"/>
    <col min="12550" max="12550" width="2.42578125" style="4" customWidth="1"/>
    <col min="12551" max="12551" width="13.8554687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798" width="10.140625" style="4"/>
    <col min="12799" max="12804" width="2.28515625" style="4" customWidth="1"/>
    <col min="12805" max="12805" width="22.5703125" style="4" customWidth="1"/>
    <col min="12806" max="12806" width="2.42578125" style="4" customWidth="1"/>
    <col min="12807" max="12807" width="13.8554687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3054" width="10.140625" style="4"/>
    <col min="13055" max="13060" width="2.28515625" style="4" customWidth="1"/>
    <col min="13061" max="13061" width="22.5703125" style="4" customWidth="1"/>
    <col min="13062" max="13062" width="2.42578125" style="4" customWidth="1"/>
    <col min="13063" max="13063" width="13.8554687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310" width="10.140625" style="4"/>
    <col min="13311" max="13316" width="2.28515625" style="4" customWidth="1"/>
    <col min="13317" max="13317" width="22.5703125" style="4" customWidth="1"/>
    <col min="13318" max="13318" width="2.42578125" style="4" customWidth="1"/>
    <col min="13319" max="13319" width="13.8554687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566" width="10.140625" style="4"/>
    <col min="13567" max="13572" width="2.28515625" style="4" customWidth="1"/>
    <col min="13573" max="13573" width="22.5703125" style="4" customWidth="1"/>
    <col min="13574" max="13574" width="2.42578125" style="4" customWidth="1"/>
    <col min="13575" max="13575" width="13.8554687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822" width="10.140625" style="4"/>
    <col min="13823" max="13828" width="2.28515625" style="4" customWidth="1"/>
    <col min="13829" max="13829" width="22.5703125" style="4" customWidth="1"/>
    <col min="13830" max="13830" width="2.42578125" style="4" customWidth="1"/>
    <col min="13831" max="13831" width="13.8554687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4078" width="10.140625" style="4"/>
    <col min="14079" max="14084" width="2.28515625" style="4" customWidth="1"/>
    <col min="14085" max="14085" width="22.5703125" style="4" customWidth="1"/>
    <col min="14086" max="14086" width="2.42578125" style="4" customWidth="1"/>
    <col min="14087" max="14087" width="13.8554687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334" width="10.140625" style="4"/>
    <col min="14335" max="14340" width="2.28515625" style="4" customWidth="1"/>
    <col min="14341" max="14341" width="22.5703125" style="4" customWidth="1"/>
    <col min="14342" max="14342" width="2.42578125" style="4" customWidth="1"/>
    <col min="14343" max="14343" width="13.8554687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590" width="10.140625" style="4"/>
    <col min="14591" max="14596" width="2.28515625" style="4" customWidth="1"/>
    <col min="14597" max="14597" width="22.5703125" style="4" customWidth="1"/>
    <col min="14598" max="14598" width="2.42578125" style="4" customWidth="1"/>
    <col min="14599" max="14599" width="13.8554687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846" width="10.140625" style="4"/>
    <col min="14847" max="14852" width="2.28515625" style="4" customWidth="1"/>
    <col min="14853" max="14853" width="22.5703125" style="4" customWidth="1"/>
    <col min="14854" max="14854" width="2.42578125" style="4" customWidth="1"/>
    <col min="14855" max="14855" width="13.8554687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5102" width="10.140625" style="4"/>
    <col min="15103" max="15108" width="2.28515625" style="4" customWidth="1"/>
    <col min="15109" max="15109" width="22.5703125" style="4" customWidth="1"/>
    <col min="15110" max="15110" width="2.42578125" style="4" customWidth="1"/>
    <col min="15111" max="15111" width="13.8554687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358" width="10.140625" style="4"/>
    <col min="15359" max="15364" width="2.28515625" style="4" customWidth="1"/>
    <col min="15365" max="15365" width="22.5703125" style="4" customWidth="1"/>
    <col min="15366" max="15366" width="2.42578125" style="4" customWidth="1"/>
    <col min="15367" max="15367" width="13.8554687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614" width="10.140625" style="4"/>
    <col min="15615" max="15620" width="2.28515625" style="4" customWidth="1"/>
    <col min="15621" max="15621" width="22.5703125" style="4" customWidth="1"/>
    <col min="15622" max="15622" width="2.42578125" style="4" customWidth="1"/>
    <col min="15623" max="15623" width="13.8554687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870" width="10.140625" style="4"/>
    <col min="15871" max="15876" width="2.28515625" style="4" customWidth="1"/>
    <col min="15877" max="15877" width="22.5703125" style="4" customWidth="1"/>
    <col min="15878" max="15878" width="2.42578125" style="4" customWidth="1"/>
    <col min="15879" max="15879" width="13.8554687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6126" width="10.140625" style="4"/>
    <col min="16127" max="16132" width="2.28515625" style="4" customWidth="1"/>
    <col min="16133" max="16133" width="22.5703125" style="4" customWidth="1"/>
    <col min="16134" max="16134" width="2.42578125" style="4" customWidth="1"/>
    <col min="16135" max="16135" width="13.8554687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384" width="10.140625" style="4"/>
  </cols>
  <sheetData>
    <row r="1" spans="1:17" ht="12.95" customHeight="1">
      <c r="A1" s="1" t="s">
        <v>496</v>
      </c>
      <c r="B1" s="1"/>
      <c r="C1" s="1"/>
      <c r="D1" s="1"/>
      <c r="E1" s="1"/>
      <c r="F1" s="1"/>
      <c r="G1" s="1"/>
      <c r="H1" s="1"/>
      <c r="I1" s="1"/>
      <c r="J1" s="1"/>
      <c r="K1" s="1"/>
      <c r="L1" s="1"/>
      <c r="M1" s="1"/>
      <c r="N1" s="1"/>
      <c r="O1" s="1"/>
      <c r="P1" s="1"/>
      <c r="Q1" s="1"/>
    </row>
    <row r="2" spans="1:17" ht="20.100000000000001" customHeight="1">
      <c r="A2" s="16" t="s">
        <v>7</v>
      </c>
      <c r="B2" s="1"/>
      <c r="C2" s="1"/>
      <c r="D2" s="1"/>
      <c r="E2" s="1"/>
      <c r="F2" s="1"/>
      <c r="G2" s="1"/>
      <c r="H2" s="1"/>
      <c r="I2" s="1"/>
      <c r="J2" s="1"/>
      <c r="K2" s="1"/>
      <c r="L2" s="1"/>
      <c r="M2" s="1"/>
      <c r="N2" s="1"/>
      <c r="O2" s="1"/>
      <c r="P2" s="1"/>
      <c r="Q2" s="1"/>
    </row>
    <row r="3" spans="1:17" ht="20.100000000000001" customHeight="1">
      <c r="A3" s="16" t="s">
        <v>8</v>
      </c>
      <c r="B3" s="1"/>
      <c r="C3" s="1"/>
      <c r="D3" s="1"/>
      <c r="E3" s="1"/>
      <c r="F3" s="1"/>
      <c r="G3" s="1"/>
      <c r="H3" s="1"/>
      <c r="I3" s="1"/>
      <c r="J3" s="1"/>
      <c r="K3" s="1"/>
      <c r="L3" s="1"/>
      <c r="M3" s="1"/>
      <c r="N3" s="1"/>
      <c r="O3" s="1"/>
      <c r="P3" s="1"/>
      <c r="Q3" s="1"/>
    </row>
    <row r="4" spans="1:17" ht="20.100000000000001" customHeight="1">
      <c r="A4" s="16" t="s">
        <v>857</v>
      </c>
      <c r="B4" s="1"/>
      <c r="C4" s="1"/>
      <c r="D4" s="1"/>
      <c r="E4" s="1"/>
      <c r="F4" s="1"/>
      <c r="G4" s="1"/>
      <c r="H4" s="1"/>
      <c r="I4" s="1"/>
      <c r="J4" s="1"/>
      <c r="K4" s="1"/>
      <c r="L4" s="1"/>
      <c r="M4" s="1"/>
      <c r="N4" s="1"/>
      <c r="O4" s="1"/>
      <c r="P4" s="1"/>
      <c r="Q4" s="2"/>
    </row>
    <row r="5" spans="1:17" ht="20.100000000000001" customHeight="1">
      <c r="A5" s="16" t="s">
        <v>976</v>
      </c>
      <c r="B5" s="1"/>
      <c r="C5" s="1"/>
      <c r="D5" s="1"/>
      <c r="E5" s="1"/>
      <c r="F5" s="1"/>
      <c r="G5" s="1"/>
      <c r="H5" s="1"/>
      <c r="I5" s="1"/>
      <c r="J5" s="1"/>
      <c r="K5" s="1"/>
      <c r="L5" s="1"/>
      <c r="M5" s="1"/>
      <c r="N5" s="1"/>
      <c r="O5" s="1"/>
      <c r="P5" s="1"/>
      <c r="Q5" s="2"/>
    </row>
    <row r="6" spans="1:17" ht="20.100000000000001" customHeight="1">
      <c r="A6" s="16"/>
      <c r="B6" s="1"/>
      <c r="C6" s="1"/>
      <c r="D6" s="1"/>
      <c r="E6" s="1"/>
      <c r="F6" s="1"/>
      <c r="G6" s="1"/>
      <c r="H6" s="1"/>
      <c r="I6" s="1"/>
      <c r="J6" s="1"/>
      <c r="K6" s="1"/>
      <c r="L6" s="1"/>
      <c r="M6" s="1"/>
      <c r="N6" s="1"/>
      <c r="O6" s="1"/>
      <c r="P6" s="1"/>
      <c r="Q6" s="143" t="s">
        <v>834</v>
      </c>
    </row>
    <row r="7" spans="1:17" ht="39" customHeight="1">
      <c r="I7" s="83" t="s">
        <v>964</v>
      </c>
      <c r="J7" s="18"/>
      <c r="K7" s="18"/>
      <c r="L7" s="18"/>
      <c r="M7" s="18"/>
      <c r="N7" s="18"/>
      <c r="O7" s="18"/>
      <c r="P7" s="18"/>
      <c r="Q7" s="18"/>
    </row>
    <row r="8" spans="1:17" ht="12.95" customHeight="1">
      <c r="I8" s="3"/>
      <c r="J8" s="19"/>
      <c r="K8" s="3" t="s">
        <v>53</v>
      </c>
      <c r="L8" s="19"/>
      <c r="M8" s="3" t="s">
        <v>54</v>
      </c>
      <c r="N8" s="19"/>
      <c r="O8" s="3" t="s">
        <v>55</v>
      </c>
      <c r="P8" s="19"/>
      <c r="Q8" s="3" t="s">
        <v>89</v>
      </c>
    </row>
    <row r="9" spans="1:17" ht="12.95" customHeight="1">
      <c r="I9" s="5" t="s">
        <v>22</v>
      </c>
      <c r="J9" s="19"/>
      <c r="K9" s="5" t="s">
        <v>56</v>
      </c>
      <c r="L9" s="19"/>
      <c r="M9" s="5" t="s">
        <v>56</v>
      </c>
      <c r="N9" s="19"/>
      <c r="O9" s="5" t="s">
        <v>56</v>
      </c>
      <c r="P9" s="19"/>
      <c r="Q9" s="5" t="s">
        <v>90</v>
      </c>
    </row>
    <row r="10" spans="1:17" ht="20.100000000000001" customHeight="1">
      <c r="A10" t="s">
        <v>614</v>
      </c>
      <c r="B10"/>
      <c r="C10"/>
      <c r="D10"/>
      <c r="E10"/>
      <c r="F10"/>
      <c r="G10"/>
    </row>
    <row r="11" spans="1:17" ht="12.95" customHeight="1">
      <c r="A11"/>
      <c r="B11" t="s">
        <v>747</v>
      </c>
      <c r="C11"/>
      <c r="D11"/>
      <c r="E11"/>
      <c r="F11"/>
      <c r="G11"/>
      <c r="H11" s="148" t="s">
        <v>172</v>
      </c>
      <c r="I11" s="58">
        <f>SUM(K11:Q11)</f>
        <v>89533004</v>
      </c>
      <c r="K11" s="141">
        <v>59542192</v>
      </c>
      <c r="L11"/>
      <c r="M11" s="141">
        <v>29319522</v>
      </c>
      <c r="N11"/>
      <c r="O11" s="141">
        <v>64861</v>
      </c>
      <c r="P11"/>
      <c r="Q11" s="141">
        <v>606429</v>
      </c>
    </row>
    <row r="12" spans="1:17" ht="12.95" customHeight="1">
      <c r="A12"/>
      <c r="B12" t="s">
        <v>519</v>
      </c>
      <c r="C12"/>
      <c r="D12"/>
      <c r="E12"/>
      <c r="F12"/>
      <c r="G12"/>
      <c r="H12" s="148"/>
      <c r="I12" s="58">
        <f>SUM(K12:Q12)</f>
        <v>32646600</v>
      </c>
      <c r="K12" s="141">
        <v>18175705</v>
      </c>
      <c r="L12"/>
      <c r="M12" s="141">
        <v>14268948</v>
      </c>
      <c r="N12"/>
      <c r="O12" s="141">
        <v>32530</v>
      </c>
      <c r="P12"/>
      <c r="Q12" s="141">
        <v>169417</v>
      </c>
    </row>
    <row r="13" spans="1:17" ht="12.95" customHeight="1">
      <c r="A13"/>
      <c r="B13" t="s">
        <v>91</v>
      </c>
      <c r="C13"/>
      <c r="D13"/>
      <c r="E13"/>
      <c r="F13"/>
      <c r="G13"/>
      <c r="H13" s="148"/>
      <c r="I13" s="9">
        <f>SUM(K13:Q13)</f>
        <v>43328312</v>
      </c>
      <c r="K13" s="142">
        <v>28175678</v>
      </c>
      <c r="M13" s="142">
        <v>13118384</v>
      </c>
      <c r="N13"/>
      <c r="O13" s="142">
        <v>768572</v>
      </c>
      <c r="P13"/>
      <c r="Q13" s="142">
        <v>1265678</v>
      </c>
    </row>
    <row r="14" spans="1:17" ht="20.100000000000001" customHeight="1">
      <c r="A14"/>
      <c r="B14"/>
      <c r="C14"/>
      <c r="D14"/>
      <c r="E14"/>
      <c r="F14" t="s">
        <v>615</v>
      </c>
      <c r="G14"/>
      <c r="H14" s="148"/>
      <c r="I14" s="15"/>
      <c r="K14" s="15"/>
      <c r="M14" s="15"/>
      <c r="O14" s="15"/>
      <c r="Q14" s="15"/>
    </row>
    <row r="15" spans="1:17" ht="14.1" customHeight="1" thickBot="1">
      <c r="A15"/>
      <c r="B15"/>
      <c r="D15"/>
      <c r="E15"/>
      <c r="F15"/>
      <c r="G15" t="s">
        <v>738</v>
      </c>
      <c r="H15" s="148" t="s">
        <v>172</v>
      </c>
      <c r="I15" s="152">
        <f>IF(SUM(I11:I13)=SUM(K15:Q15),SUM(I11:I13),"Off")</f>
        <v>165507916</v>
      </c>
      <c r="K15" s="152">
        <f>SUM(K11:K13)</f>
        <v>105893575</v>
      </c>
      <c r="M15" s="152">
        <f>SUM(M11:M13)</f>
        <v>56706854</v>
      </c>
      <c r="O15" s="152">
        <f>SUM(O11:O13)</f>
        <v>865963</v>
      </c>
      <c r="Q15" s="152">
        <f>SUM(Q11:Q13)</f>
        <v>2041524</v>
      </c>
    </row>
    <row r="16" spans="1:17" ht="39" customHeight="1" thickTop="1">
      <c r="I16" s="83" t="s">
        <v>904</v>
      </c>
      <c r="J16" s="18"/>
      <c r="K16" s="18"/>
      <c r="L16" s="18"/>
      <c r="M16" s="18"/>
      <c r="N16" s="18"/>
      <c r="O16" s="18"/>
      <c r="P16" s="18"/>
      <c r="Q16" s="18"/>
    </row>
    <row r="17" spans="1:17" ht="12.95" customHeight="1">
      <c r="I17" s="3"/>
      <c r="J17" s="19"/>
      <c r="K17" s="3" t="s">
        <v>53</v>
      </c>
      <c r="L17" s="19"/>
      <c r="M17" s="3" t="s">
        <v>54</v>
      </c>
      <c r="N17" s="19"/>
      <c r="O17" s="3" t="s">
        <v>55</v>
      </c>
      <c r="P17" s="19"/>
      <c r="Q17" s="3" t="s">
        <v>89</v>
      </c>
    </row>
    <row r="18" spans="1:17" ht="12.95" customHeight="1">
      <c r="I18" s="5" t="s">
        <v>22</v>
      </c>
      <c r="J18" s="19"/>
      <c r="K18" s="5" t="s">
        <v>56</v>
      </c>
      <c r="L18" s="19"/>
      <c r="M18" s="5" t="s">
        <v>56</v>
      </c>
      <c r="N18" s="19"/>
      <c r="O18" s="5" t="s">
        <v>56</v>
      </c>
      <c r="P18" s="19"/>
      <c r="Q18" s="5" t="s">
        <v>90</v>
      </c>
    </row>
    <row r="19" spans="1:17" ht="20.100000000000001" customHeight="1">
      <c r="A19" t="s">
        <v>614</v>
      </c>
      <c r="B19"/>
      <c r="C19"/>
      <c r="D19"/>
      <c r="E19"/>
      <c r="F19"/>
      <c r="G19"/>
    </row>
    <row r="20" spans="1:17" ht="12.95" customHeight="1">
      <c r="A20"/>
      <c r="B20" t="s">
        <v>747</v>
      </c>
      <c r="C20"/>
      <c r="D20"/>
      <c r="E20"/>
      <c r="F20"/>
      <c r="G20"/>
      <c r="H20" s="148" t="s">
        <v>172</v>
      </c>
      <c r="I20" s="58">
        <f>SUM(K20:Q20)</f>
        <v>107853442</v>
      </c>
      <c r="K20" s="141">
        <v>73998722</v>
      </c>
      <c r="L20"/>
      <c r="M20" s="141">
        <v>32858993</v>
      </c>
      <c r="N20"/>
      <c r="O20" s="141">
        <v>78459</v>
      </c>
      <c r="P20"/>
      <c r="Q20" s="141">
        <v>917268</v>
      </c>
    </row>
    <row r="21" spans="1:17" ht="12.95" customHeight="1">
      <c r="A21"/>
      <c r="B21" t="s">
        <v>519</v>
      </c>
      <c r="C21"/>
      <c r="D21"/>
      <c r="E21"/>
      <c r="F21"/>
      <c r="G21"/>
      <c r="H21" s="148"/>
      <c r="I21" s="58">
        <f>SUM(K21:Q21)</f>
        <v>40332827</v>
      </c>
      <c r="K21" s="141">
        <v>26022069</v>
      </c>
      <c r="L21"/>
      <c r="M21" s="141">
        <v>13981003</v>
      </c>
      <c r="N21"/>
      <c r="O21" s="141">
        <v>119708</v>
      </c>
      <c r="P21"/>
      <c r="Q21" s="141">
        <v>210047</v>
      </c>
    </row>
    <row r="22" spans="1:17" ht="12.95" customHeight="1">
      <c r="A22"/>
      <c r="B22" t="s">
        <v>91</v>
      </c>
      <c r="C22"/>
      <c r="D22"/>
      <c r="E22"/>
      <c r="F22"/>
      <c r="G22"/>
      <c r="H22" s="148"/>
      <c r="I22" s="9">
        <f>SUM(K22:Q22)</f>
        <v>47936823</v>
      </c>
      <c r="K22" s="142">
        <v>32211358</v>
      </c>
      <c r="M22" s="142">
        <v>13318720</v>
      </c>
      <c r="N22"/>
      <c r="O22" s="142">
        <v>1524051</v>
      </c>
      <c r="P22"/>
      <c r="Q22" s="142">
        <v>882694</v>
      </c>
    </row>
    <row r="23" spans="1:17" ht="20.100000000000001" customHeight="1">
      <c r="A23"/>
      <c r="B23"/>
      <c r="C23"/>
      <c r="D23"/>
      <c r="E23"/>
      <c r="F23" t="s">
        <v>615</v>
      </c>
      <c r="G23"/>
      <c r="H23" s="148"/>
      <c r="I23" s="15"/>
      <c r="K23" s="15"/>
      <c r="M23" s="15"/>
      <c r="O23" s="15"/>
      <c r="Q23" s="15"/>
    </row>
    <row r="24" spans="1:17" ht="14.1" customHeight="1" thickBot="1">
      <c r="A24"/>
      <c r="B24"/>
      <c r="D24"/>
      <c r="E24"/>
      <c r="F24"/>
      <c r="G24" t="s">
        <v>738</v>
      </c>
      <c r="H24" s="148" t="s">
        <v>172</v>
      </c>
      <c r="I24" s="152">
        <f>IF(SUM(I20:I22)=SUM(K24:Q24),SUM(I20:I22),"Off")</f>
        <v>196123092</v>
      </c>
      <c r="K24" s="152">
        <f>SUM(K20:K22)</f>
        <v>132232149</v>
      </c>
      <c r="M24" s="152">
        <f>SUM(M20:M22)</f>
        <v>60158716</v>
      </c>
      <c r="O24" s="152">
        <f>SUM(O20:O22)</f>
        <v>1722218</v>
      </c>
      <c r="Q24" s="152">
        <f>SUM(Q20:Q22)</f>
        <v>2010009</v>
      </c>
    </row>
    <row r="25" spans="1:17" ht="33" customHeight="1" thickTop="1">
      <c r="A25" t="s">
        <v>733</v>
      </c>
      <c r="B25"/>
      <c r="C25"/>
      <c r="D25"/>
      <c r="E25"/>
      <c r="F25"/>
      <c r="G25"/>
    </row>
    <row r="26" spans="1:17" ht="39" customHeight="1">
      <c r="A26" s="60"/>
      <c r="B26"/>
      <c r="C26"/>
      <c r="D26"/>
      <c r="E26"/>
      <c r="F26"/>
      <c r="G26"/>
    </row>
    <row r="27" spans="1:17" ht="12.95" customHeight="1">
      <c r="A27" s="4" t="s">
        <v>954</v>
      </c>
    </row>
  </sheetData>
  <customSheetViews>
    <customSheetView guid="{B5CDDD7D-D7D3-4CB2-966B-9F1E454CC0C9}" fitToPage="1">
      <selection activeCell="K13" sqref="K13"/>
      <pageMargins left="0.8" right="0.7" top="1" bottom="0.8" header="0.5" footer="0.5"/>
      <printOptions horizontalCentered="1"/>
      <pageSetup scale="92" firstPageNumber="15"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fitToPage="1">
      <selection activeCell="K13" sqref="K13"/>
      <pageMargins left="0.8" right="0.7" top="1" bottom="0.8" header="0.5" footer="0.5"/>
      <printOptions horizontalCentered="1"/>
      <pageSetup scale="92" firstPageNumber="15"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2" firstPageNumber="15"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4">
      <selection activeCell="I15" sqref="I15"/>
      <pageMargins left="0.8" right="0.7" top="1" bottom="0.8" header="0.5" footer="0.5"/>
      <printOptions horizontalCentered="1"/>
      <pageSetup scale="92" firstPageNumber="15"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I15" sqref="I15"/>
      <pageMargins left="0.8" right="0.7" top="1" bottom="0.8" header="0.5" footer="0.5"/>
      <printOptions horizontalCentered="1"/>
      <pageSetup scale="92" firstPageNumber="15"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F15" sqref="F15"/>
      <pageMargins left="0.25" right="0.25" top="0.75" bottom="0.26" header="0" footer="0"/>
      <printOptions horizontalCentered="1"/>
      <pageSetup orientation="portrait" r:id="rId6"/>
      <headerFooter alignWithMargins="0"/>
    </customSheetView>
    <customSheetView guid="{86A10747-8B25-4B25-9409-B006EA4C681C}" showGridLines="0" topLeftCell="A4">
      <selection activeCell="O33" sqref="O33"/>
      <pageMargins left="0.25" right="0.25" top="0.75" bottom="0.26" header="0" footer="0"/>
      <printOptions horizontalCentered="1"/>
      <pageSetup orientation="portrait" r:id="rId7"/>
      <headerFooter alignWithMargins="0"/>
    </customSheetView>
    <customSheetView guid="{4F3C9522-85FB-4FAA-B4DC-154FBE4218D9}" showGridLines="0" zeroValues="0" showRuler="0" topLeftCell="A33">
      <selection activeCell="F16" sqref="F16"/>
      <pageMargins left="0.25" right="0.25" top="0.75" bottom="0.26" header="0" footer="0"/>
      <printOptions horizontalCentered="1"/>
      <pageSetup orientation="portrait" r:id="rId8"/>
      <headerFooter alignWithMargins="0"/>
    </customSheetView>
    <customSheetView guid="{8E3DA08C-766A-41DE-BB05-B83E79C2E3D5}" showGridLines="0">
      <selection activeCell="F15" sqref="F15"/>
      <pageMargins left="0.25" right="0.25" top="0.75" bottom="0.26" header="0" footer="0"/>
      <printOptions horizontalCentered="1"/>
      <pageSetup orientation="portrait" r:id="rId9"/>
      <headerFooter alignWithMargins="0"/>
    </customSheetView>
    <customSheetView guid="{9B4DC162-833A-4BD6-BF3D-CDBE24FDA56E}" showGridLines="0" showRuler="0" topLeftCell="A7">
      <selection activeCell="D33" sqref="D33:D34"/>
      <pageMargins left="0.25" right="0.25" top="0.75" bottom="0.26" header="0" footer="0"/>
      <printOptions horizontalCentered="1"/>
      <pageSetup orientation="portrait" r:id="rId10"/>
      <headerFooter alignWithMargins="0"/>
    </customSheetView>
    <customSheetView guid="{DF496B77-1547-4044-ABC6-DF925EDDC1DD}" showPageBreaks="1" showRuler="0">
      <selection sqref="A1:L1"/>
      <pageMargins left="0.5" right="0.5" top="0.75" bottom="0.5" header="0" footer="0.5"/>
      <printOptions horizontalCentered="1"/>
      <pageSetup scale="95" firstPageNumber="16" orientation="portrait" useFirstPageNumber="1" r:id="rId11"/>
      <headerFooter alignWithMargins="0">
        <oddFooter>&amp;C(&amp;P)</oddFooter>
      </headerFooter>
    </customSheetView>
    <customSheetView guid="{3BA57DF8-659F-42F0-86F4-A7E79B2C34EB}" showRuler="0" topLeftCell="A7">
      <selection activeCell="L42" sqref="L42"/>
      <pageMargins left="0.25" right="0.25" top="0.75" bottom="0.26" header="0" footer="0"/>
      <printOptions horizontalCentered="1"/>
      <pageSetup orientation="portrait" r:id="rId12"/>
      <headerFooter alignWithMargins="0"/>
    </customSheetView>
    <customSheetView guid="{21417578-E70F-4802-A5A7-5D6C59E90F40}" showRuler="0" topLeftCell="A7">
      <selection activeCell="L42" sqref="L42"/>
      <pageMargins left="0.25" right="0.25" top="0.75" bottom="0.26" header="0" footer="0"/>
      <printOptions horizontalCentered="1"/>
      <pageSetup orientation="portrait" r:id="rId13"/>
      <headerFooter alignWithMargins="0"/>
    </customSheetView>
    <customSheetView guid="{DC1EC383-AA5A-444D-88DE-3C6EE7652F16}" showPageBreaks="1" showGridLines="0" zeroValues="0" showRuler="0" topLeftCell="A19">
      <selection activeCell="F32" sqref="F32"/>
      <pageMargins left="0.25" right="0.25" top="0.75" bottom="0.26" header="0" footer="0"/>
      <printOptions horizontalCentered="1"/>
      <pageSetup orientation="portrait" r:id="rId14"/>
      <headerFooter alignWithMargins="0"/>
    </customSheetView>
    <customSheetView guid="{B9A944B1-D459-11D5-A666-00B0D0B3D203}" showPageBreaks="1" showGridLines="0" zeroValues="0" showRuler="0" topLeftCell="A7">
      <selection activeCell="F15" sqref="F15:L17"/>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topLeftCell="A18">
      <selection activeCell="E20" sqref="E20"/>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10">
      <selection activeCell="H17" sqref="H17"/>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7">
      <selection activeCell="F15" sqref="F15:L17"/>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topLeftCell="A18">
      <selection activeCell="E20" sqref="E20"/>
      <pageMargins left="0.25" right="0.25" top="0.75" bottom="0.5" header="0" footer="0"/>
      <printOptions horizontalCentered="1"/>
      <pageSetup orientation="portrait" r:id="rId19"/>
      <headerFooter alignWithMargins="0"/>
    </customSheetView>
    <customSheetView guid="{A7ADF766-DF6C-40EF-AD33-2C5637ABABD9}" showPageBreaks="1" showGridLines="0" zeroValues="0" showRuler="0">
      <selection activeCell="P15" sqref="P15"/>
      <pageMargins left="0.25" right="0.25" top="0.75" bottom="0.26" header="0" footer="0"/>
      <printOptions horizontalCentered="1"/>
      <pageSetup orientation="portrait" r:id="rId20"/>
      <headerFooter alignWithMargins="0"/>
    </customSheetView>
    <customSheetView guid="{0E959B21-C4C4-11D5-A65F-00B0D0B3D27F}" showPageBreaks="1" showGridLines="0" zeroValues="0" showRuler="0" topLeftCell="A33">
      <selection activeCell="F16" sqref="F16"/>
      <pageMargins left="0.25" right="0.25" top="0.75" bottom="0.26" header="0" footer="0"/>
      <printOptions horizontalCentered="1"/>
      <pageSetup orientation="portrait" r:id="rId21"/>
      <headerFooter alignWithMargins="0"/>
    </customSheetView>
    <customSheetView guid="{61FFD26A-6C55-4FAA-B7B3-304380B2CF2A}" showPageBreaks="1" showGridLines="0" zeroValues="0" showRuler="0">
      <selection activeCell="P15" sqref="P15"/>
      <pageMargins left="0.25" right="0.25" top="0.75" bottom="0.26" header="0" footer="0"/>
      <printOptions horizontalCentered="1"/>
      <pageSetup orientation="portrait" r:id="rId22"/>
      <headerFooter alignWithMargins="0"/>
    </customSheetView>
    <customSheetView guid="{4FB49B53-1D2E-4571-8896-B15F682249F5}" showPageBreaks="1" showRuler="0" topLeftCell="A7">
      <selection activeCell="L42" sqref="L42"/>
      <pageMargins left="0.25" right="0.25" top="0.75" bottom="0.26" header="0" footer="0"/>
      <printOptions horizontalCentered="1"/>
      <pageSetup orientation="portrait" r:id="rId23"/>
      <headerFooter alignWithMargins="0"/>
    </customSheetView>
    <customSheetView guid="{2F4E79F8-C95D-43CD-9692-8694CC8FDD51}" showRuler="0">
      <selection sqref="A1:L1"/>
      <pageMargins left="0.25" right="0.25" top="0.75" bottom="0.26" header="0" footer="0"/>
      <printOptions horizontalCentered="1"/>
      <pageSetup orientation="portrait" r:id="rId24"/>
      <headerFooter alignWithMargins="0"/>
    </customSheetView>
    <customSheetView guid="{315D65B5-6F13-4260-BB1D-E2FA280C16D9}" showRuler="0" topLeftCell="A4">
      <selection activeCell="I15" sqref="I15"/>
      <pageMargins left="0.8" right="0.7" top="1" bottom="0.8" header="0.5" footer="0.5"/>
      <printOptions horizontalCentered="1"/>
      <pageSetup scale="92" firstPageNumber="15" orientation="landscape"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M16" sqref="M16"/>
      <pageMargins left="0.8" right="0.7" top="1" bottom="0.8" header="0.5" footer="0.5"/>
      <printOptions horizontalCentered="1"/>
      <pageSetup scale="92" firstPageNumber="15" orientation="landscape"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fitToPage="1">
      <selection activeCell="K13" sqref="K13"/>
      <pageMargins left="0.8" right="0.7" top="1" bottom="0.8" header="0.5" footer="0.5"/>
      <printOptions horizontalCentered="1"/>
      <pageSetup scale="92" firstPageNumber="15" orientation="landscape"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16" orientation="landscape" blackAndWhite="1" useFirstPageNumber="1" r:id="rId28"/>
  <headerFooter scaleWithDoc="0" alignWithMargins="0">
    <oddFooter>&amp;C&amp;P&amp;R(Continued)</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3">
    <tabColor indexed="42"/>
    <pageSetUpPr fitToPage="1"/>
  </sheetPr>
  <dimension ref="A1:Q25"/>
  <sheetViews>
    <sheetView workbookViewId="0">
      <selection activeCell="G27" sqref="G27"/>
    </sheetView>
  </sheetViews>
  <sheetFormatPr defaultColWidth="9.7109375" defaultRowHeight="12.95" customHeight="1"/>
  <cols>
    <col min="1" max="6" width="2.28515625" style="4" customWidth="1"/>
    <col min="7" max="7" width="28.42578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4.42578125" style="4" bestFit="1" customWidth="1"/>
    <col min="18" max="16384" width="9.7109375" style="4"/>
  </cols>
  <sheetData>
    <row r="1" spans="1:17" ht="12.95" customHeight="1">
      <c r="A1" s="1" t="s">
        <v>496</v>
      </c>
      <c r="B1" s="1"/>
      <c r="C1" s="1"/>
      <c r="D1" s="1"/>
      <c r="E1" s="1"/>
      <c r="F1" s="1"/>
      <c r="G1" s="1"/>
      <c r="H1" s="1"/>
      <c r="I1" s="1"/>
      <c r="J1" s="1"/>
      <c r="K1" s="1"/>
      <c r="L1" s="1"/>
      <c r="M1" s="1"/>
      <c r="N1" s="1"/>
      <c r="O1" s="1"/>
      <c r="P1" s="1"/>
      <c r="Q1" s="1"/>
    </row>
    <row r="2" spans="1:17" ht="20.100000000000001" customHeight="1">
      <c r="A2" s="16" t="s">
        <v>7</v>
      </c>
      <c r="B2" s="1"/>
      <c r="C2" s="1"/>
      <c r="D2" s="1"/>
      <c r="E2" s="1"/>
      <c r="F2" s="1"/>
      <c r="G2" s="1"/>
      <c r="H2" s="1"/>
      <c r="I2" s="1"/>
      <c r="J2" s="1"/>
      <c r="K2" s="1"/>
      <c r="L2" s="1"/>
      <c r="M2" s="1"/>
      <c r="N2" s="1"/>
      <c r="O2" s="1"/>
      <c r="P2" s="1"/>
      <c r="Q2" s="1"/>
    </row>
    <row r="3" spans="1:17" ht="20.100000000000001" customHeight="1">
      <c r="A3" s="16" t="s">
        <v>464</v>
      </c>
      <c r="B3" s="1"/>
      <c r="C3" s="1"/>
      <c r="D3" s="1"/>
      <c r="E3" s="1"/>
      <c r="F3" s="1"/>
      <c r="G3" s="1"/>
      <c r="H3" s="1"/>
      <c r="I3" s="1"/>
      <c r="J3" s="1"/>
      <c r="K3" s="1"/>
      <c r="L3" s="1"/>
      <c r="M3" s="1"/>
      <c r="N3" s="1"/>
      <c r="O3" s="1"/>
      <c r="P3" s="1"/>
      <c r="Q3" s="1"/>
    </row>
    <row r="4" spans="1:17" ht="20.100000000000001" customHeight="1">
      <c r="A4" s="16" t="s">
        <v>969</v>
      </c>
      <c r="B4" s="1"/>
      <c r="C4" s="1"/>
      <c r="D4" s="1"/>
      <c r="E4" s="1"/>
      <c r="F4" s="1"/>
      <c r="G4" s="1"/>
      <c r="H4" s="1"/>
      <c r="I4" s="1"/>
      <c r="J4" s="1"/>
      <c r="K4" s="1"/>
      <c r="L4" s="1"/>
      <c r="M4" s="1"/>
      <c r="N4" s="1"/>
      <c r="O4" s="1"/>
      <c r="P4" s="1"/>
      <c r="Q4" s="1"/>
    </row>
    <row r="5" spans="1:17" ht="20.100000000000001" customHeight="1">
      <c r="A5" s="28"/>
      <c r="B5" s="1"/>
      <c r="C5" s="1"/>
      <c r="D5" s="1"/>
      <c r="E5" s="1"/>
      <c r="F5" s="1"/>
      <c r="G5" s="1"/>
      <c r="H5" s="1"/>
      <c r="I5" s="1"/>
      <c r="J5" s="1"/>
      <c r="K5" s="1"/>
      <c r="L5" s="1"/>
      <c r="M5" s="1"/>
      <c r="N5" s="1"/>
      <c r="P5" s="1"/>
      <c r="Q5" s="143" t="s">
        <v>835</v>
      </c>
    </row>
    <row r="6" spans="1:17" ht="39" customHeight="1">
      <c r="I6" s="3" t="s">
        <v>68</v>
      </c>
      <c r="J6"/>
      <c r="K6" s="3"/>
      <c r="L6"/>
      <c r="M6" s="3"/>
      <c r="N6"/>
      <c r="O6" s="3"/>
      <c r="P6"/>
      <c r="Q6" s="3" t="s">
        <v>461</v>
      </c>
    </row>
    <row r="7" spans="1:17" ht="12.95" customHeight="1">
      <c r="I7" s="5" t="s">
        <v>453</v>
      </c>
      <c r="J7"/>
      <c r="K7" s="5" t="s">
        <v>69</v>
      </c>
      <c r="L7"/>
      <c r="M7" s="5" t="s">
        <v>70</v>
      </c>
      <c r="N7"/>
      <c r="O7" s="5" t="s">
        <v>659</v>
      </c>
      <c r="P7"/>
      <c r="Q7" s="5" t="s">
        <v>453</v>
      </c>
    </row>
    <row r="8" spans="1:17" ht="20.100000000000001" customHeight="1">
      <c r="A8" s="4" t="s">
        <v>711</v>
      </c>
      <c r="J8"/>
      <c r="L8"/>
      <c r="N8"/>
      <c r="P8"/>
    </row>
    <row r="9" spans="1:17" ht="12.95" customHeight="1">
      <c r="B9" s="4" t="s">
        <v>454</v>
      </c>
      <c r="H9" s="19" t="s">
        <v>172</v>
      </c>
      <c r="I9" s="106">
        <v>135822035</v>
      </c>
      <c r="J9"/>
      <c r="K9" s="106">
        <v>0</v>
      </c>
      <c r="L9"/>
      <c r="M9" s="106">
        <v>0</v>
      </c>
      <c r="N9"/>
      <c r="O9" s="106">
        <v>0</v>
      </c>
      <c r="P9"/>
      <c r="Q9" s="106">
        <f>I9+K9+M9+O9</f>
        <v>135822035</v>
      </c>
    </row>
    <row r="10" spans="1:17" ht="12.95" customHeight="1">
      <c r="B10" s="4" t="s">
        <v>455</v>
      </c>
      <c r="H10" s="19"/>
      <c r="I10" s="106">
        <v>207852074</v>
      </c>
      <c r="J10"/>
      <c r="K10" s="106">
        <v>212700180</v>
      </c>
      <c r="L10"/>
      <c r="M10" s="106">
        <v>0</v>
      </c>
      <c r="N10"/>
      <c r="O10" s="106">
        <v>-176376442</v>
      </c>
      <c r="P10"/>
      <c r="Q10" s="106">
        <f>I10+K10+M10+O10</f>
        <v>244175812</v>
      </c>
    </row>
    <row r="11" spans="1:17" ht="12.95" customHeight="1">
      <c r="B11" s="4" t="s">
        <v>456</v>
      </c>
      <c r="H11" s="19"/>
      <c r="I11" s="9">
        <v>21809628</v>
      </c>
      <c r="J11"/>
      <c r="K11" s="9">
        <v>670346</v>
      </c>
      <c r="L11"/>
      <c r="M11" s="9">
        <v>0</v>
      </c>
      <c r="N11"/>
      <c r="O11" s="9">
        <v>0</v>
      </c>
      <c r="P11"/>
      <c r="Q11" s="106">
        <f>I11+K11+M11+O11</f>
        <v>22479974</v>
      </c>
    </row>
    <row r="12" spans="1:17" ht="20.100000000000001" customHeight="1">
      <c r="F12" s="4" t="s">
        <v>71</v>
      </c>
      <c r="H12" s="19"/>
      <c r="I12" s="9">
        <f>SUM(I9:I11)</f>
        <v>365483737</v>
      </c>
      <c r="J12"/>
      <c r="K12" s="9">
        <f>SUM(K9:K11)</f>
        <v>213370526</v>
      </c>
      <c r="L12"/>
      <c r="M12" s="9">
        <f>SUM(M9:M11)</f>
        <v>0</v>
      </c>
      <c r="N12"/>
      <c r="O12" s="9">
        <f>SUM(O9:O11)</f>
        <v>-176376442</v>
      </c>
      <c r="P12"/>
      <c r="Q12" s="101">
        <f>IF(SUM(Q9:Q11)=SUM(I12:O12),SUM(Q9:Q11),"Off")</f>
        <v>402477821</v>
      </c>
    </row>
    <row r="13" spans="1:17" ht="20.100000000000001" customHeight="1">
      <c r="A13" s="4" t="s">
        <v>462</v>
      </c>
      <c r="H13" s="19"/>
      <c r="I13" s="106"/>
      <c r="J13"/>
      <c r="K13" s="106"/>
      <c r="L13"/>
      <c r="M13" s="106"/>
      <c r="N13"/>
      <c r="O13" s="106"/>
      <c r="P13"/>
      <c r="Q13" s="106"/>
    </row>
    <row r="14" spans="1:17" ht="12.95" customHeight="1">
      <c r="B14" s="4" t="s">
        <v>457</v>
      </c>
      <c r="H14" s="19"/>
      <c r="I14" s="106">
        <v>3706291770</v>
      </c>
      <c r="J14"/>
      <c r="K14" s="106">
        <v>266282</v>
      </c>
      <c r="L14"/>
      <c r="M14" s="106">
        <v>0</v>
      </c>
      <c r="N14"/>
      <c r="O14" s="106">
        <v>150122312</v>
      </c>
      <c r="P14"/>
      <c r="Q14" s="106">
        <f>I14+K14+M14+O14</f>
        <v>3856680364</v>
      </c>
    </row>
    <row r="15" spans="1:17" ht="12.95" customHeight="1">
      <c r="B15" s="4" t="s">
        <v>458</v>
      </c>
      <c r="H15" s="19"/>
      <c r="I15" s="106">
        <v>681910243</v>
      </c>
      <c r="J15"/>
      <c r="K15" s="106">
        <v>0</v>
      </c>
      <c r="L15"/>
      <c r="M15" s="106">
        <v>0</v>
      </c>
      <c r="N15"/>
      <c r="O15" s="106">
        <v>17846967</v>
      </c>
      <c r="P15"/>
      <c r="Q15" s="106">
        <f>I15+K15+M15+O15</f>
        <v>699757210</v>
      </c>
    </row>
    <row r="16" spans="1:17" ht="12.95" customHeight="1">
      <c r="B16" s="4" t="s">
        <v>98</v>
      </c>
      <c r="H16" s="19"/>
      <c r="I16" s="106">
        <v>1209697082</v>
      </c>
      <c r="J16"/>
      <c r="K16" s="106">
        <v>70646713</v>
      </c>
      <c r="L16"/>
      <c r="M16" s="106">
        <v>-63580016</v>
      </c>
      <c r="N16"/>
      <c r="O16" s="106">
        <v>5643013</v>
      </c>
      <c r="P16"/>
      <c r="Q16" s="106">
        <f>I16+K16+M16+O16</f>
        <v>1222406792</v>
      </c>
    </row>
    <row r="17" spans="1:17" ht="12.95" customHeight="1">
      <c r="B17" s="4" t="s">
        <v>460</v>
      </c>
      <c r="H17" s="19"/>
      <c r="I17" s="106">
        <v>575894001</v>
      </c>
      <c r="J17"/>
      <c r="K17" s="106">
        <v>29378320</v>
      </c>
      <c r="L17"/>
      <c r="M17" s="106">
        <v>-2830052</v>
      </c>
      <c r="N17"/>
      <c r="O17" s="106">
        <v>0</v>
      </c>
      <c r="P17"/>
      <c r="Q17" s="106">
        <f>I17+K17+M17+O17</f>
        <v>602442269</v>
      </c>
    </row>
    <row r="18" spans="1:17" ht="12.95" customHeight="1">
      <c r="B18" s="4" t="s">
        <v>459</v>
      </c>
      <c r="H18" s="19"/>
      <c r="I18" s="106">
        <v>172311703</v>
      </c>
      <c r="J18"/>
      <c r="K18" s="106">
        <v>0</v>
      </c>
      <c r="L18"/>
      <c r="M18" s="106">
        <v>0</v>
      </c>
      <c r="N18"/>
      <c r="O18" s="106">
        <v>2764150</v>
      </c>
      <c r="P18"/>
      <c r="Q18" s="9">
        <f>I18+K18+M18+O18</f>
        <v>175075853</v>
      </c>
    </row>
    <row r="19" spans="1:17" ht="20.100000000000001" customHeight="1">
      <c r="F19" s="4" t="s">
        <v>500</v>
      </c>
      <c r="H19" s="19"/>
      <c r="I19" s="15">
        <f>SUM(I14:I18)</f>
        <v>6346104799</v>
      </c>
      <c r="J19"/>
      <c r="K19" s="15">
        <f>SUM(K14:K18)</f>
        <v>100291315</v>
      </c>
      <c r="L19"/>
      <c r="M19" s="15">
        <f>SUM(M14:M18)</f>
        <v>-66410068</v>
      </c>
      <c r="N19"/>
      <c r="O19" s="15">
        <f>SUM(O14:O18)</f>
        <v>176376442</v>
      </c>
      <c r="P19"/>
      <c r="Q19" s="15">
        <f>IF(SUM(Q14:Q18)=SUM(I19:O19),SUM(Q14:Q18),"Off")</f>
        <v>6556362488</v>
      </c>
    </row>
    <row r="20" spans="1:17" ht="20.100000000000001" customHeight="1">
      <c r="A20" s="4" t="s">
        <v>72</v>
      </c>
      <c r="H20" s="19"/>
      <c r="I20" s="9">
        <v>3213456047</v>
      </c>
      <c r="J20"/>
      <c r="K20" s="9">
        <v>249250400</v>
      </c>
      <c r="L20"/>
      <c r="M20" s="9">
        <v>-59316568</v>
      </c>
      <c r="N20"/>
      <c r="O20" s="9">
        <v>0</v>
      </c>
      <c r="P20"/>
      <c r="Q20" s="9">
        <f>I20+K20+M20+O20</f>
        <v>3403389879</v>
      </c>
    </row>
    <row r="21" spans="1:17" ht="20.100000000000001" customHeight="1">
      <c r="F21" s="4" t="s">
        <v>73</v>
      </c>
      <c r="H21" s="19"/>
      <c r="I21" s="9">
        <f>I19-I20</f>
        <v>3132648752</v>
      </c>
      <c r="J21"/>
      <c r="K21" s="9">
        <f>K19-K20</f>
        <v>-148959085</v>
      </c>
      <c r="L21"/>
      <c r="M21" s="9">
        <f>M19-M20</f>
        <v>-7093500</v>
      </c>
      <c r="N21"/>
      <c r="O21" s="9">
        <f>O19-O20</f>
        <v>176376442</v>
      </c>
      <c r="P21"/>
      <c r="Q21" s="9">
        <f>IF(SUM(Q19-Q20)=SUM(I21:O21),SUM(Q19-Q20),"Off")</f>
        <v>3152972609</v>
      </c>
    </row>
    <row r="22" spans="1:17" ht="20.100000000000001" customHeight="1" thickBot="1">
      <c r="F22" s="4" t="s">
        <v>463</v>
      </c>
      <c r="H22" s="19" t="s">
        <v>172</v>
      </c>
      <c r="I22" s="152">
        <f>I21+I12</f>
        <v>3498132489</v>
      </c>
      <c r="J22"/>
      <c r="K22" s="152">
        <f>K21+K12</f>
        <v>64411441</v>
      </c>
      <c r="L22"/>
      <c r="M22" s="152">
        <f>M21+M12</f>
        <v>-7093500</v>
      </c>
      <c r="N22"/>
      <c r="O22" s="152">
        <f>O21+O12</f>
        <v>0</v>
      </c>
      <c r="P22"/>
      <c r="Q22" s="152">
        <f>IF(SUM(Q12,Q21)=SUM(I22:O22),SUM(Q12,Q21),"Off")</f>
        <v>3555450430</v>
      </c>
    </row>
    <row r="23" spans="1:17" ht="27" customHeight="1" thickTop="1">
      <c r="A23" s="4" t="s">
        <v>74</v>
      </c>
    </row>
    <row r="24" spans="1:17" ht="29.25" customHeight="1">
      <c r="A24" s="60"/>
    </row>
    <row r="25" spans="1:17" ht="12.95" customHeight="1">
      <c r="A25" s="4" t="s">
        <v>954</v>
      </c>
    </row>
  </sheetData>
  <customSheetViews>
    <customSheetView guid="{B5CDDD7D-D7D3-4CB2-966B-9F1E454CC0C9}">
      <pageMargins left="0.8" right="0.7" top="1" bottom="0.8" header="0.5" footer="0.5"/>
      <pageSetup scale="97" firstPageNumber="17"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7" firstPageNumber="17"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97" firstPageNumber="17"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K13" sqref="K13"/>
      <pageMargins left="0.8" right="0.7" top="1" bottom="0.8" header="0.5" footer="0.5"/>
      <pageSetup scale="97" firstPageNumber="17"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K13" sqref="K13"/>
      <pageMargins left="0.8" right="0.7" top="1" bottom="0.8" header="0.5" footer="0.5"/>
      <pageSetup scale="97" firstPageNumber="17"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7">
      <selection activeCell="K13" sqref="K13"/>
      <pageMargins left="0.8" right="0.7" top="1" bottom="0.8" header="0.5" footer="0.5"/>
      <pageSetup scale="97" firstPageNumber="17"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7">
      <selection activeCell="K13" sqref="K13"/>
      <pageMargins left="0.8" right="0.7" top="1" bottom="0.8" header="0.5" footer="0.5"/>
      <pageSetup scale="97" firstPageNumber="17"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selection activeCell="J15" sqref="J14:J15"/>
      <pageMargins left="0.8" right="0.7" top="1" bottom="0.8" header="0.5" footer="0.5"/>
      <pageSetup scale="97" firstPageNumber="17"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scale="97" firstPageNumber="17"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0" type="noConversion"/>
  <pageMargins left="0.8" right="0.7" top="1" bottom="0.8" header="0.5" footer="0.5"/>
  <pageSetup firstPageNumber="18" fitToHeight="0" orientation="landscape" blackAndWhite="1" useFirstPageNumber="1" r:id="rId10"/>
  <headerFooter scaleWithDoc="0" alignWithMargins="0">
    <oddFooter>&amp;C&amp;P&amp;R(Continued)</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5">
    <tabColor indexed="42"/>
    <pageSetUpPr fitToPage="1"/>
  </sheetPr>
  <dimension ref="A1:I49"/>
  <sheetViews>
    <sheetView workbookViewId="0">
      <selection activeCell="G27" sqref="G27"/>
    </sheetView>
  </sheetViews>
  <sheetFormatPr defaultColWidth="9.140625" defaultRowHeight="12.95" customHeight="1"/>
  <cols>
    <col min="1" max="6" width="2.28515625" customWidth="1"/>
    <col min="7" max="7" width="78.42578125" customWidth="1"/>
    <col min="8" max="8" width="2.42578125" customWidth="1"/>
    <col min="9" max="9" width="13.85546875" style="103" customWidth="1"/>
  </cols>
  <sheetData>
    <row r="1" spans="1:9" s="54" customFormat="1" ht="12.95" customHeight="1">
      <c r="A1" s="1" t="s">
        <v>496</v>
      </c>
      <c r="B1" s="1"/>
      <c r="C1" s="1"/>
      <c r="D1" s="1"/>
      <c r="E1" s="1"/>
      <c r="F1" s="1"/>
      <c r="G1" s="1"/>
      <c r="H1" s="1"/>
      <c r="I1" s="108"/>
    </row>
    <row r="2" spans="1:9" s="54" customFormat="1" ht="20.100000000000001" customHeight="1">
      <c r="A2" s="2" t="s">
        <v>7</v>
      </c>
      <c r="B2" s="1"/>
      <c r="C2" s="1"/>
      <c r="D2" s="1"/>
      <c r="E2" s="1"/>
      <c r="F2" s="1"/>
      <c r="G2" s="1"/>
      <c r="H2" s="1"/>
      <c r="I2" s="108"/>
    </row>
    <row r="3" spans="1:9" s="54" customFormat="1" ht="20.100000000000001" customHeight="1">
      <c r="A3" s="2" t="s">
        <v>464</v>
      </c>
      <c r="B3" s="1"/>
      <c r="C3" s="1"/>
      <c r="D3" s="1"/>
      <c r="E3" s="1"/>
      <c r="F3" s="1"/>
      <c r="G3" s="1"/>
      <c r="H3" s="1"/>
      <c r="I3" s="108"/>
    </row>
    <row r="4" spans="1:9" s="54" customFormat="1" ht="20.100000000000001" customHeight="1">
      <c r="A4" s="28" t="s">
        <v>969</v>
      </c>
      <c r="B4" s="1"/>
      <c r="C4" s="1"/>
      <c r="D4" s="1"/>
      <c r="E4" s="1"/>
      <c r="F4" s="1"/>
      <c r="G4" s="1"/>
      <c r="H4" s="1"/>
      <c r="I4" s="108"/>
    </row>
    <row r="5" spans="1:9" s="54" customFormat="1" ht="20.100000000000001" customHeight="1">
      <c r="A5" s="28"/>
      <c r="B5" s="1"/>
      <c r="C5" s="1"/>
      <c r="D5" s="1"/>
      <c r="E5" s="1"/>
      <c r="F5" s="1"/>
      <c r="G5" s="1"/>
      <c r="H5" s="1"/>
      <c r="I5" s="143" t="s">
        <v>835</v>
      </c>
    </row>
    <row r="6" spans="1:9" ht="20.100000000000001" customHeight="1">
      <c r="D6" s="29"/>
      <c r="F6" s="4"/>
      <c r="I6" s="109"/>
    </row>
    <row r="7" spans="1:9" ht="20.100000000000001" customHeight="1">
      <c r="A7" s="94" t="s">
        <v>1128</v>
      </c>
      <c r="B7" s="94"/>
      <c r="C7" s="94"/>
      <c r="D7" s="44"/>
      <c r="E7" s="93"/>
      <c r="F7" s="93"/>
      <c r="G7" s="93"/>
      <c r="H7" s="44"/>
    </row>
    <row r="8" spans="1:9" ht="19.5" customHeight="1">
      <c r="A8" s="94"/>
      <c r="B8" s="94" t="s">
        <v>1124</v>
      </c>
      <c r="C8" s="94"/>
      <c r="D8" s="44"/>
      <c r="E8" s="93"/>
      <c r="F8" s="93"/>
      <c r="G8" s="93"/>
      <c r="H8" s="44"/>
    </row>
    <row r="9" spans="1:9" ht="19.5" customHeight="1">
      <c r="A9" s="94"/>
      <c r="B9" s="94" t="s">
        <v>750</v>
      </c>
      <c r="C9" s="94"/>
      <c r="D9" s="44"/>
      <c r="E9" s="93"/>
      <c r="F9" s="93"/>
      <c r="G9" s="93"/>
      <c r="H9" s="44"/>
    </row>
    <row r="10" spans="1:9" ht="19.5" customHeight="1">
      <c r="A10" s="94"/>
      <c r="B10" s="94"/>
      <c r="C10" s="94" t="s">
        <v>813</v>
      </c>
      <c r="D10" s="44"/>
      <c r="E10" s="93"/>
      <c r="F10" s="93"/>
      <c r="G10" s="93"/>
      <c r="H10" s="44" t="s">
        <v>172</v>
      </c>
      <c r="I10" s="107">
        <v>266282</v>
      </c>
    </row>
    <row r="11" spans="1:9" ht="20.100000000000001" customHeight="1" thickBot="1">
      <c r="A11" s="94"/>
      <c r="B11" s="94"/>
      <c r="D11" s="44"/>
      <c r="E11" s="93"/>
      <c r="F11" s="94" t="s">
        <v>920</v>
      </c>
      <c r="H11" s="44" t="s">
        <v>172</v>
      </c>
      <c r="I11" s="166">
        <f>+I9+I10</f>
        <v>266282</v>
      </c>
    </row>
    <row r="12" spans="1:9" ht="20.100000000000001" customHeight="1" thickTop="1">
      <c r="B12" s="29" t="s">
        <v>1127</v>
      </c>
      <c r="C12" s="4"/>
      <c r="D12" s="29"/>
      <c r="E12" s="29"/>
      <c r="F12" s="102"/>
      <c r="G12" s="102"/>
      <c r="H12" s="102"/>
      <c r="I12" s="109"/>
    </row>
    <row r="13" spans="1:9" ht="19.5" customHeight="1">
      <c r="B13" s="29" t="s">
        <v>748</v>
      </c>
      <c r="D13" s="29"/>
      <c r="E13" s="29"/>
      <c r="F13" s="93"/>
      <c r="G13" s="93"/>
      <c r="H13" s="93"/>
    </row>
    <row r="14" spans="1:9" ht="12.95" customHeight="1">
      <c r="B14" s="44"/>
      <c r="C14" s="44" t="s">
        <v>1077</v>
      </c>
      <c r="D14" s="29"/>
      <c r="F14" s="93"/>
      <c r="G14" s="93"/>
      <c r="H14" s="102" t="s">
        <v>172</v>
      </c>
      <c r="I14" s="109">
        <v>658259</v>
      </c>
    </row>
    <row r="15" spans="1:9" ht="12.95" customHeight="1">
      <c r="B15" s="44"/>
      <c r="C15" s="44" t="s">
        <v>1078</v>
      </c>
      <c r="D15" s="95"/>
      <c r="F15" s="93"/>
      <c r="G15" s="93"/>
      <c r="H15" s="93"/>
      <c r="I15" s="103">
        <v>64628639</v>
      </c>
    </row>
    <row r="16" spans="1:9" ht="12.95" customHeight="1">
      <c r="B16" s="44"/>
      <c r="C16" s="44" t="s">
        <v>819</v>
      </c>
      <c r="D16" s="95"/>
      <c r="F16" s="93"/>
      <c r="G16" s="93"/>
      <c r="H16" s="93"/>
      <c r="I16" s="103">
        <v>875493</v>
      </c>
    </row>
    <row r="17" spans="1:9" ht="12.95" customHeight="1">
      <c r="B17" s="44"/>
      <c r="C17" s="44" t="s">
        <v>820</v>
      </c>
      <c r="D17" s="95"/>
      <c r="F17" s="93"/>
      <c r="G17" s="93"/>
      <c r="H17" s="93"/>
      <c r="I17" s="103">
        <v>1410429</v>
      </c>
    </row>
    <row r="18" spans="1:9" ht="12.95" customHeight="1">
      <c r="B18" s="44"/>
      <c r="C18" s="44" t="s">
        <v>923</v>
      </c>
      <c r="D18" s="95"/>
      <c r="F18" s="93"/>
      <c r="G18" s="93"/>
      <c r="H18" s="93"/>
      <c r="I18" s="105">
        <v>5641191</v>
      </c>
    </row>
    <row r="19" spans="1:9" ht="12.95" customHeight="1">
      <c r="B19" s="44"/>
      <c r="C19" s="44" t="s">
        <v>1140</v>
      </c>
      <c r="D19" s="95"/>
      <c r="F19" s="93"/>
      <c r="G19" s="93"/>
      <c r="H19" s="93"/>
      <c r="I19" s="105">
        <v>6283943</v>
      </c>
    </row>
    <row r="20" spans="1:9" ht="12.95" customHeight="1">
      <c r="B20" s="44"/>
      <c r="C20" s="44" t="s">
        <v>1079</v>
      </c>
      <c r="D20" s="95"/>
      <c r="F20" s="93"/>
      <c r="G20" s="93"/>
      <c r="H20" s="93"/>
      <c r="I20" s="107">
        <v>7426478</v>
      </c>
    </row>
    <row r="21" spans="1:9" ht="20.100000000000001" customHeight="1">
      <c r="A21" s="44"/>
      <c r="E21" s="93"/>
      <c r="F21" s="4" t="s">
        <v>894</v>
      </c>
      <c r="G21" s="93"/>
      <c r="H21" s="93"/>
      <c r="I21" s="105">
        <f>SUM(I14:I20)</f>
        <v>86924432</v>
      </c>
    </row>
    <row r="22" spans="1:9" ht="20.100000000000001" customHeight="1">
      <c r="A22" s="4"/>
      <c r="C22" s="29"/>
      <c r="E22" s="93"/>
      <c r="F22" s="44" t="s">
        <v>814</v>
      </c>
      <c r="G22" s="93"/>
      <c r="H22" s="93"/>
      <c r="I22" s="104">
        <v>1867198</v>
      </c>
    </row>
    <row r="23" spans="1:9" ht="20.100000000000001" customHeight="1">
      <c r="A23" s="4"/>
      <c r="C23" s="44"/>
      <c r="D23" s="29"/>
      <c r="E23" s="93"/>
      <c r="F23" s="29" t="s">
        <v>895</v>
      </c>
      <c r="G23" s="93"/>
      <c r="H23" s="102"/>
      <c r="I23" s="110">
        <f>I21+I22</f>
        <v>88791630</v>
      </c>
    </row>
    <row r="24" spans="1:9" ht="20.100000000000001" customHeight="1">
      <c r="B24" s="4" t="s">
        <v>750</v>
      </c>
      <c r="D24" s="44"/>
      <c r="E24" s="29"/>
      <c r="F24" s="93"/>
      <c r="G24" s="93"/>
      <c r="H24" s="93"/>
    </row>
    <row r="25" spans="1:9" ht="12.95" customHeight="1">
      <c r="B25" s="4"/>
      <c r="C25" s="44" t="s">
        <v>722</v>
      </c>
      <c r="E25" s="29"/>
      <c r="F25" s="93"/>
      <c r="G25" s="93"/>
      <c r="H25" s="102"/>
      <c r="I25" s="109">
        <v>8759952</v>
      </c>
    </row>
    <row r="26" spans="1:9" ht="12.95" customHeight="1">
      <c r="B26" s="4"/>
      <c r="C26" s="44" t="s">
        <v>816</v>
      </c>
      <c r="E26" s="29"/>
      <c r="F26" s="93"/>
      <c r="G26" s="93"/>
      <c r="H26" s="93"/>
      <c r="I26" s="103">
        <v>1379663</v>
      </c>
    </row>
    <row r="27" spans="1:9" ht="12.95" customHeight="1">
      <c r="B27" s="4"/>
      <c r="C27" s="44" t="s">
        <v>1080</v>
      </c>
      <c r="E27" s="29"/>
      <c r="F27" s="93"/>
      <c r="G27" s="93"/>
      <c r="H27" s="93"/>
      <c r="I27" s="103">
        <v>6870300</v>
      </c>
    </row>
    <row r="28" spans="1:9" ht="12.95" customHeight="1">
      <c r="B28" s="4"/>
      <c r="C28" s="44" t="s">
        <v>817</v>
      </c>
      <c r="E28" s="29"/>
      <c r="F28" s="93"/>
      <c r="G28" s="93"/>
      <c r="H28" s="93"/>
      <c r="I28" s="105">
        <v>35498673</v>
      </c>
    </row>
    <row r="29" spans="1:9" ht="12.95" customHeight="1">
      <c r="B29" s="4"/>
      <c r="C29" s="44" t="s">
        <v>815</v>
      </c>
      <c r="E29" s="29"/>
      <c r="F29" s="93"/>
      <c r="G29" s="93"/>
      <c r="H29" s="93"/>
      <c r="I29" s="105">
        <v>3936730</v>
      </c>
    </row>
    <row r="30" spans="1:9" ht="12.95" customHeight="1">
      <c r="B30" s="4"/>
      <c r="C30" s="44" t="s">
        <v>1123</v>
      </c>
      <c r="E30" s="29"/>
      <c r="F30" s="93"/>
      <c r="G30" s="93"/>
      <c r="H30" s="93"/>
      <c r="I30" s="105">
        <v>1690198</v>
      </c>
    </row>
    <row r="31" spans="1:9" ht="12.95" customHeight="1">
      <c r="B31" s="4"/>
      <c r="C31" s="44" t="s">
        <v>1081</v>
      </c>
      <c r="E31" s="29"/>
      <c r="F31" s="93"/>
      <c r="G31" s="93"/>
      <c r="H31" s="93"/>
      <c r="I31" s="107">
        <v>2252742</v>
      </c>
    </row>
    <row r="32" spans="1:9" ht="20.100000000000001" customHeight="1">
      <c r="A32" s="44"/>
      <c r="E32" s="29" t="s">
        <v>893</v>
      </c>
      <c r="F32" s="93"/>
      <c r="G32" s="93"/>
      <c r="H32" s="93"/>
      <c r="I32" s="105">
        <f>SUM(I25:I31)</f>
        <v>60388258</v>
      </c>
    </row>
    <row r="33" spans="1:9" ht="20.100000000000001" customHeight="1">
      <c r="A33" s="44"/>
      <c r="C33" s="29"/>
      <c r="E33" s="44" t="s">
        <v>814</v>
      </c>
      <c r="F33" s="93"/>
      <c r="G33" s="93"/>
      <c r="H33" s="93"/>
      <c r="I33" s="107">
        <v>942424</v>
      </c>
    </row>
    <row r="34" spans="1:9" ht="20.100000000000001" customHeight="1">
      <c r="A34" s="44"/>
      <c r="C34" s="44"/>
      <c r="D34" s="29"/>
      <c r="E34" s="93"/>
      <c r="F34" s="29" t="s">
        <v>953</v>
      </c>
      <c r="G34" s="93"/>
      <c r="H34" s="93"/>
      <c r="I34" s="201">
        <f>+I32+I33</f>
        <v>61330682</v>
      </c>
    </row>
    <row r="35" spans="1:9" ht="20.100000000000001" customHeight="1" thickBot="1">
      <c r="A35" s="44"/>
      <c r="C35" s="44"/>
      <c r="D35" s="29"/>
      <c r="E35" s="93"/>
      <c r="G35" s="29" t="s">
        <v>896</v>
      </c>
      <c r="H35" s="102" t="s">
        <v>172</v>
      </c>
      <c r="I35" s="167">
        <f>I23+I34</f>
        <v>150122312</v>
      </c>
    </row>
    <row r="36" spans="1:9" ht="20.25" customHeight="1" thickTop="1"/>
    <row r="37" spans="1:9" ht="20.25" customHeight="1">
      <c r="A37" s="94" t="s">
        <v>1125</v>
      </c>
      <c r="B37" s="94"/>
      <c r="C37" s="94"/>
      <c r="D37" s="94"/>
      <c r="E37" s="93"/>
      <c r="F37" s="93"/>
      <c r="G37" s="93"/>
      <c r="H37" s="93"/>
      <c r="I37" s="93"/>
    </row>
    <row r="38" spans="1:9" ht="20.25" customHeight="1">
      <c r="A38" s="44"/>
      <c r="B38" s="44" t="s">
        <v>1126</v>
      </c>
      <c r="C38" s="29"/>
      <c r="D38" s="44"/>
      <c r="E38" s="93"/>
      <c r="F38" s="93"/>
      <c r="G38" s="93"/>
      <c r="H38" s="93"/>
      <c r="I38" s="93"/>
    </row>
    <row r="39" spans="1:9" ht="20.25" customHeight="1">
      <c r="A39" s="44"/>
      <c r="B39" s="29" t="s">
        <v>748</v>
      </c>
      <c r="C39" s="4"/>
      <c r="D39" s="44"/>
      <c r="E39" s="93"/>
      <c r="F39" s="93"/>
      <c r="G39" s="93"/>
      <c r="H39" s="4"/>
      <c r="I39" s="93"/>
    </row>
    <row r="40" spans="1:9" ht="12.75" customHeight="1">
      <c r="A40" s="44"/>
      <c r="B40" s="29"/>
      <c r="C40" s="54" t="s">
        <v>1082</v>
      </c>
      <c r="D40" s="44"/>
      <c r="E40" s="93"/>
      <c r="F40" s="93"/>
      <c r="G40" s="93"/>
      <c r="H40" s="4" t="s">
        <v>172</v>
      </c>
      <c r="I40" s="111">
        <v>11992599</v>
      </c>
    </row>
    <row r="41" spans="1:9" ht="12.75" customHeight="1">
      <c r="A41" s="44"/>
      <c r="B41" s="29"/>
      <c r="C41" s="29" t="s">
        <v>927</v>
      </c>
      <c r="D41" s="44"/>
      <c r="E41" s="93"/>
      <c r="F41" s="93"/>
      <c r="G41" s="93"/>
      <c r="H41" s="4"/>
      <c r="I41" s="112">
        <v>2726482</v>
      </c>
    </row>
    <row r="42" spans="1:9" ht="19.5" customHeight="1">
      <c r="A42" s="4"/>
      <c r="B42" s="4"/>
      <c r="C42" s="44"/>
      <c r="D42" s="54"/>
      <c r="E42" s="93"/>
      <c r="F42" s="4" t="s">
        <v>921</v>
      </c>
      <c r="G42" s="93"/>
      <c r="H42" s="4" t="s">
        <v>749</v>
      </c>
      <c r="I42" s="202">
        <f>SUM(I40:I41)</f>
        <v>14719081</v>
      </c>
    </row>
    <row r="43" spans="1:9" ht="20.25" customHeight="1">
      <c r="B43" s="4" t="s">
        <v>750</v>
      </c>
      <c r="D43" s="44"/>
      <c r="E43" s="29"/>
      <c r="F43" s="4"/>
      <c r="G43" s="93"/>
      <c r="H43" s="4"/>
      <c r="I43" s="111"/>
    </row>
    <row r="44" spans="1:9" ht="12.95" customHeight="1">
      <c r="B44" s="4"/>
      <c r="C44" s="44" t="s">
        <v>1083</v>
      </c>
      <c r="E44" s="29"/>
      <c r="F44" s="4"/>
      <c r="G44" s="93"/>
      <c r="H44" s="4"/>
      <c r="I44" s="111">
        <v>1995984</v>
      </c>
    </row>
    <row r="45" spans="1:9" ht="12.95" customHeight="1">
      <c r="B45" s="4"/>
      <c r="C45" s="44" t="s">
        <v>1084</v>
      </c>
      <c r="E45" s="29"/>
      <c r="F45" s="4"/>
      <c r="G45" s="93"/>
      <c r="H45" s="4"/>
      <c r="I45" s="112">
        <v>1131902</v>
      </c>
    </row>
    <row r="46" spans="1:9" ht="19.5" customHeight="1">
      <c r="A46" s="4"/>
      <c r="B46" s="4"/>
      <c r="C46" s="44"/>
      <c r="D46" s="54"/>
      <c r="E46" s="93"/>
      <c r="F46" s="4" t="s">
        <v>1085</v>
      </c>
      <c r="G46" s="93"/>
      <c r="H46" s="4"/>
      <c r="I46" s="111">
        <f>SUM(I44:I45)</f>
        <v>3127886</v>
      </c>
    </row>
    <row r="47" spans="1:9" ht="19.5" customHeight="1" thickBot="1">
      <c r="A47" s="4"/>
      <c r="B47" s="4"/>
      <c r="C47" s="44"/>
      <c r="D47" s="4"/>
      <c r="E47" s="93"/>
      <c r="F47" s="4" t="s">
        <v>897</v>
      </c>
      <c r="G47" s="93"/>
      <c r="H47" s="4" t="s">
        <v>172</v>
      </c>
      <c r="I47" s="154">
        <f>+I42+I46</f>
        <v>17846967</v>
      </c>
    </row>
    <row r="48" spans="1:9" ht="19.5" customHeight="1" thickTop="1"/>
    <row r="49" spans="1:1" ht="12.95" customHeight="1">
      <c r="A49" s="4" t="s">
        <v>954</v>
      </c>
    </row>
  </sheetData>
  <customSheetViews>
    <customSheetView guid="{B5CDDD7D-D7D3-4CB2-966B-9F1E454CC0C9}" topLeftCell="A16">
      <rowBreaks count="2" manualBreakCount="2">
        <brk id="80" max="16383" man="1"/>
        <brk id="115" max="16383" man="1"/>
      </rowBreaks>
      <pageMargins left="0.8" right="0.7" top="1" bottom="0.8" header="0.5" footer="0.5"/>
      <pageSetup scale="80" firstPageNumber="18"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topLeftCell="A16">
      <rowBreaks count="2" manualBreakCount="2">
        <brk id="80" max="16383" man="1"/>
        <brk id="115" max="16383" man="1"/>
      </rowBreaks>
      <pageMargins left="0.8" right="0.7" top="1" bottom="0.8" header="0.5" footer="0.5"/>
      <pageSetup scale="80" firstPageNumber="18"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rowBreaks count="2" manualBreakCount="2">
        <brk id="63" max="16383" man="1"/>
        <brk id="156" max="16383" man="1"/>
      </rowBreaks>
      <pageMargins left="0.8" right="0.7" top="1" bottom="0.8" header="0.5" footer="0.5"/>
      <pageSetup scale="73" firstPageNumber="1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cale="75" showPageBreaks="1" view="pageBreakPreview"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cale="75" showPageBreaks="1" view="pageBreakPreview"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cale="75" showPageBreaks="1" view="pageBreakPreview"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cale="75" showPageBreaks="1" view="pageBreakPreview" showRuler="0" topLeftCell="A76">
      <selection activeCell="I24" sqref="I24"/>
      <rowBreaks count="2" manualBreakCount="2">
        <brk id="64" max="16383" man="1"/>
        <brk id="153" max="16383" man="1"/>
      </rowBreaks>
      <pageMargins left="0.8" right="0.7" top="1" bottom="0.8" header="0.5" footer="0.5"/>
      <pageSetup scale="73" firstPageNumber="1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topLeftCell="A78">
      <selection activeCell="C19" sqref="C19"/>
      <rowBreaks count="3" manualBreakCount="3">
        <brk id="59" max="16383" man="1"/>
        <brk id="119" max="16383" man="1"/>
        <brk id="154" max="16383" man="1"/>
      </rowBreaks>
      <pageMargins left="0.8" right="0.7" top="1" bottom="0.8" header="0.5" footer="0.5"/>
      <pageSetup scale="80" firstPageNumber="18" orientation="portrait" blackAndWhite="1" useFirstPageNumber="1" r:id="rId8"/>
      <headerFooter alignWithMargins="0">
        <oddHeader>&amp;L&amp;"Arial,Bold"&amp;12DRAFT   &amp;D   &amp;T</oddHeader>
        <oddFooter>&amp;C&amp;P</oddFooter>
      </headerFooter>
    </customSheetView>
    <customSheetView guid="{0E26C343-6E53-43B0-8984-A8A5BAB40ADF}" showPageBreaks="1" topLeftCell="A10">
      <selection activeCell="A15" sqref="A15"/>
      <rowBreaks count="2" manualBreakCount="2">
        <brk id="82" max="16383" man="1"/>
        <brk id="117" max="16383" man="1"/>
      </rowBreaks>
      <pageMargins left="0.8" right="0.7" top="1" bottom="0.8" header="0.5" footer="0.5"/>
      <pageSetup firstPageNumber="18" orientation="portrait" blackAndWhite="1" useFirstPageNumber="1" r:id="rId9"/>
      <headerFooter alignWithMargins="0">
        <oddHeader xml:space="preserve">&amp;L&amp;"Arial,Bold"&amp;9DRAFT   &amp;D   &amp;T &amp;F </oddHeader>
        <oddFooter>&amp;C&amp;P</oddFooter>
      </headerFooter>
    </customSheetView>
  </customSheetViews>
  <phoneticPr fontId="0" type="noConversion"/>
  <printOptions horizontalCentered="1"/>
  <pageMargins left="0.8" right="0.7" top="1" bottom="0.8" header="0.5" footer="0.5"/>
  <pageSetup scale="83" firstPageNumber="19" orientation="portrait" blackAndWhite="1" useFirstPageNumber="1" r:id="rId10"/>
  <headerFooter scaleWithDoc="0" alignWithMargins="0">
    <oddFooter>&amp;C&amp;P&amp;R(Continued)</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6">
    <tabColor indexed="42"/>
    <pageSetUpPr fitToPage="1"/>
  </sheetPr>
  <dimension ref="A1:I55"/>
  <sheetViews>
    <sheetView workbookViewId="0">
      <selection activeCell="G27" sqref="G27"/>
    </sheetView>
  </sheetViews>
  <sheetFormatPr defaultColWidth="9.7109375" defaultRowHeight="15"/>
  <cols>
    <col min="1" max="6" width="2.28515625" customWidth="1"/>
    <col min="7" max="7" width="67.7109375" customWidth="1"/>
    <col min="8" max="8" width="2.42578125" customWidth="1"/>
    <col min="9" max="9" width="13.85546875" customWidth="1"/>
  </cols>
  <sheetData>
    <row r="1" spans="1:9" s="54" customFormat="1" ht="12.9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s="54" customFormat="1" ht="19.5" customHeight="1">
      <c r="A6" s="92" t="s">
        <v>1129</v>
      </c>
      <c r="B6" s="92"/>
      <c r="C6" s="88"/>
      <c r="D6" s="88"/>
      <c r="E6" s="87"/>
      <c r="F6" s="87"/>
      <c r="G6" s="87"/>
      <c r="H6" s="90"/>
      <c r="I6" s="87"/>
    </row>
    <row r="7" spans="1:9" s="54" customFormat="1" ht="19.5" customHeight="1">
      <c r="A7" s="4"/>
      <c r="B7" s="92" t="s">
        <v>1137</v>
      </c>
      <c r="C7" s="92"/>
      <c r="D7" s="88"/>
      <c r="E7" s="88"/>
      <c r="F7" s="87"/>
      <c r="G7" s="87"/>
      <c r="H7" s="90"/>
      <c r="I7" s="87"/>
    </row>
    <row r="8" spans="1:9" s="54" customFormat="1" ht="19.5" customHeight="1">
      <c r="B8" s="88"/>
      <c r="C8" s="92" t="s">
        <v>748</v>
      </c>
      <c r="D8" s="92"/>
      <c r="E8" s="92"/>
      <c r="F8" s="88"/>
      <c r="G8" s="88"/>
      <c r="H8" s="88"/>
      <c r="I8" s="113"/>
    </row>
    <row r="9" spans="1:9" s="54" customFormat="1" ht="12.75" customHeight="1">
      <c r="B9" s="88"/>
      <c r="C9" s="92"/>
      <c r="D9" s="92" t="s">
        <v>724</v>
      </c>
      <c r="E9" s="92"/>
      <c r="F9" s="88"/>
      <c r="G9" s="88"/>
      <c r="H9" s="88" t="s">
        <v>172</v>
      </c>
      <c r="I9" s="113">
        <v>59537</v>
      </c>
    </row>
    <row r="10" spans="1:9" s="54" customFormat="1" ht="12.6" customHeight="1">
      <c r="A10" s="4"/>
      <c r="B10" s="88"/>
      <c r="C10" s="92"/>
      <c r="D10" s="92" t="s">
        <v>75</v>
      </c>
      <c r="E10" s="92"/>
      <c r="F10" s="88"/>
      <c r="G10" s="88"/>
      <c r="H10" s="88"/>
      <c r="I10" s="113">
        <v>1616604</v>
      </c>
    </row>
    <row r="11" spans="1:9" s="54" customFormat="1" ht="12.6" customHeight="1">
      <c r="A11" s="4"/>
      <c r="B11" s="88"/>
      <c r="C11" s="92"/>
      <c r="D11" s="92" t="s">
        <v>955</v>
      </c>
      <c r="E11" s="92"/>
      <c r="F11" s="88"/>
      <c r="G11" s="88"/>
      <c r="H11" s="88"/>
      <c r="I11" s="113">
        <v>23067170</v>
      </c>
    </row>
    <row r="12" spans="1:9" s="54" customFormat="1" ht="12.6" customHeight="1">
      <c r="A12" s="4"/>
      <c r="B12" s="88"/>
      <c r="C12" s="92"/>
      <c r="D12" s="92" t="s">
        <v>858</v>
      </c>
      <c r="E12" s="92"/>
      <c r="F12" s="88"/>
      <c r="G12" s="88"/>
      <c r="H12" s="88"/>
      <c r="I12" s="114">
        <v>22616369</v>
      </c>
    </row>
    <row r="13" spans="1:9" s="54" customFormat="1" ht="19.5" customHeight="1">
      <c r="A13" s="4"/>
      <c r="B13" s="88"/>
      <c r="C13" s="4"/>
      <c r="D13" s="92"/>
      <c r="E13" s="92"/>
      <c r="F13" s="92" t="s">
        <v>1144</v>
      </c>
      <c r="G13" s="88"/>
      <c r="H13" s="88"/>
      <c r="I13" s="114">
        <f>SUM(I9:I12)</f>
        <v>47359680</v>
      </c>
    </row>
    <row r="14" spans="1:9" s="54" customFormat="1" ht="19.5" customHeight="1">
      <c r="A14" s="4"/>
      <c r="B14" s="88"/>
      <c r="C14" s="88" t="s">
        <v>750</v>
      </c>
      <c r="D14" s="92"/>
      <c r="E14" s="92"/>
      <c r="F14" s="87"/>
      <c r="G14" s="90"/>
      <c r="H14" s="88"/>
      <c r="I14" s="89"/>
    </row>
    <row r="15" spans="1:9" s="54" customFormat="1" ht="12.6" customHeight="1">
      <c r="A15" s="4"/>
      <c r="B15" s="88"/>
      <c r="C15" s="88"/>
      <c r="D15" s="92" t="s">
        <v>76</v>
      </c>
      <c r="E15" s="92"/>
      <c r="F15" s="87"/>
      <c r="G15" s="92"/>
      <c r="H15" s="88"/>
      <c r="I15" s="113">
        <v>9534766</v>
      </c>
    </row>
    <row r="16" spans="1:9" s="4" customFormat="1" ht="12.6" customHeight="1">
      <c r="B16" s="88"/>
      <c r="C16" s="88"/>
      <c r="D16" s="92" t="s">
        <v>75</v>
      </c>
      <c r="E16" s="92"/>
      <c r="F16" s="87"/>
      <c r="G16" s="92"/>
      <c r="H16" s="88"/>
      <c r="I16" s="113">
        <v>346766</v>
      </c>
    </row>
    <row r="17" spans="1:9" s="4" customFormat="1" ht="12.6" customHeight="1">
      <c r="B17" s="88"/>
      <c r="C17" s="88"/>
      <c r="D17" s="92" t="s">
        <v>955</v>
      </c>
      <c r="E17" s="92"/>
      <c r="F17" s="87"/>
      <c r="G17" s="92"/>
      <c r="H17" s="88"/>
      <c r="I17" s="113">
        <v>2739664</v>
      </c>
    </row>
    <row r="18" spans="1:9" ht="12.6" customHeight="1">
      <c r="A18" s="4"/>
      <c r="B18" s="88"/>
      <c r="C18" s="88"/>
      <c r="D18" s="92" t="s">
        <v>858</v>
      </c>
      <c r="E18" s="92"/>
      <c r="F18" s="87"/>
      <c r="G18" s="92"/>
      <c r="H18" s="88"/>
      <c r="I18" s="114">
        <v>14228330</v>
      </c>
    </row>
    <row r="19" spans="1:9" s="4" customFormat="1" ht="19.5" customHeight="1">
      <c r="A19" s="54"/>
      <c r="B19" s="88"/>
      <c r="C19" s="54"/>
      <c r="D19" s="87"/>
      <c r="E19" s="87"/>
      <c r="F19" s="92" t="s">
        <v>1145</v>
      </c>
      <c r="G19" s="92"/>
      <c r="H19" s="88"/>
      <c r="I19" s="114">
        <f>SUM(I15:I18)</f>
        <v>26849526</v>
      </c>
    </row>
    <row r="20" spans="1:9" ht="19.5" customHeight="1">
      <c r="A20" s="4"/>
      <c r="B20" s="88"/>
      <c r="C20" s="92" t="s">
        <v>751</v>
      </c>
      <c r="D20" s="92"/>
      <c r="E20" s="92"/>
      <c r="F20" s="88"/>
      <c r="G20" s="88"/>
      <c r="H20" s="88"/>
      <c r="I20" s="113"/>
    </row>
    <row r="21" spans="1:9" ht="12.6" customHeight="1">
      <c r="A21" s="4"/>
      <c r="B21" s="88"/>
      <c r="C21" s="92"/>
      <c r="D21" s="92" t="s">
        <v>75</v>
      </c>
      <c r="E21" s="92"/>
      <c r="F21" s="88"/>
      <c r="G21" s="88"/>
      <c r="H21" s="88"/>
      <c r="I21" s="113">
        <v>6426</v>
      </c>
    </row>
    <row r="22" spans="1:9" ht="12.6" customHeight="1">
      <c r="A22" s="4"/>
      <c r="B22" s="88"/>
      <c r="C22" s="92"/>
      <c r="D22" s="92" t="s">
        <v>955</v>
      </c>
      <c r="E22" s="92"/>
      <c r="F22" s="88"/>
      <c r="G22" s="88"/>
      <c r="H22" s="88"/>
      <c r="I22" s="113">
        <v>145573</v>
      </c>
    </row>
    <row r="23" spans="1:9" ht="12.6" customHeight="1">
      <c r="A23" s="4"/>
      <c r="B23" s="88"/>
      <c r="C23" s="88"/>
      <c r="D23" s="92" t="s">
        <v>858</v>
      </c>
      <c r="E23" s="92"/>
      <c r="F23" s="88"/>
      <c r="G23" s="88"/>
      <c r="H23" s="88"/>
      <c r="I23" s="114">
        <v>593997</v>
      </c>
    </row>
    <row r="24" spans="1:9" ht="19.5" customHeight="1">
      <c r="A24" s="4"/>
      <c r="B24" s="88"/>
      <c r="C24" s="4"/>
      <c r="D24" s="92"/>
      <c r="E24" s="92"/>
      <c r="F24" s="92" t="s">
        <v>1146</v>
      </c>
      <c r="G24" s="88"/>
      <c r="H24" s="88"/>
      <c r="I24" s="114">
        <f>SUM(I21:I23)</f>
        <v>745996</v>
      </c>
    </row>
    <row r="25" spans="1:9" ht="19.5" customHeight="1">
      <c r="A25" s="4"/>
      <c r="B25" s="88"/>
      <c r="C25" s="92" t="s">
        <v>859</v>
      </c>
      <c r="D25" s="92"/>
      <c r="E25" s="92"/>
      <c r="F25" s="88"/>
      <c r="G25" s="88"/>
      <c r="H25" s="88"/>
      <c r="I25" s="113"/>
    </row>
    <row r="26" spans="1:9" ht="12.6" customHeight="1">
      <c r="A26" s="54"/>
      <c r="B26" s="88"/>
      <c r="C26" s="92"/>
      <c r="D26" s="92" t="s">
        <v>955</v>
      </c>
      <c r="E26" s="92"/>
      <c r="F26" s="88"/>
      <c r="G26" s="88"/>
      <c r="H26" s="88"/>
      <c r="I26" s="113">
        <v>31874</v>
      </c>
    </row>
    <row r="27" spans="1:9" ht="12.6" customHeight="1">
      <c r="A27" s="54"/>
      <c r="B27" s="88"/>
      <c r="C27" s="88"/>
      <c r="D27" s="92" t="s">
        <v>858</v>
      </c>
      <c r="E27" s="92"/>
      <c r="F27" s="88"/>
      <c r="G27" s="88"/>
      <c r="H27" s="88"/>
      <c r="I27" s="114">
        <v>1302650</v>
      </c>
    </row>
    <row r="28" spans="1:9" ht="19.5" customHeight="1">
      <c r="A28" s="88"/>
      <c r="B28" s="4"/>
      <c r="C28" s="92"/>
      <c r="D28" s="92"/>
      <c r="E28" s="88"/>
      <c r="F28" s="92" t="s">
        <v>1147</v>
      </c>
      <c r="G28" s="88"/>
      <c r="H28" s="88"/>
      <c r="I28" s="114">
        <f>SUM(I26:I27)</f>
        <v>1334524</v>
      </c>
    </row>
    <row r="29" spans="1:9" ht="19.5" customHeight="1" thickBot="1">
      <c r="A29" s="88"/>
      <c r="B29" s="4"/>
      <c r="C29" s="92"/>
      <c r="D29" s="92"/>
      <c r="E29" s="88"/>
      <c r="F29" s="92" t="s">
        <v>1141</v>
      </c>
      <c r="G29" s="92"/>
      <c r="H29" s="88" t="s">
        <v>172</v>
      </c>
      <c r="I29" s="113">
        <f>I13+I19+I24+I28</f>
        <v>76289726</v>
      </c>
    </row>
    <row r="30" spans="1:9" ht="15.75" thickTop="1">
      <c r="A30" s="4"/>
      <c r="B30" s="92"/>
      <c r="C30" s="92"/>
      <c r="D30" s="88"/>
      <c r="E30" s="92"/>
      <c r="F30" s="4"/>
      <c r="G30" s="92"/>
      <c r="H30" s="88"/>
      <c r="I30" s="203"/>
    </row>
    <row r="31" spans="1:9" ht="19.5" customHeight="1">
      <c r="A31" s="4"/>
      <c r="B31" s="92" t="s">
        <v>1130</v>
      </c>
      <c r="C31" s="92"/>
      <c r="D31" s="88"/>
      <c r="E31" s="88"/>
      <c r="F31" s="87"/>
      <c r="G31" s="87"/>
      <c r="H31" s="90"/>
      <c r="I31" s="87"/>
    </row>
    <row r="32" spans="1:9" ht="19.5" customHeight="1">
      <c r="A32" s="54"/>
      <c r="B32" s="88"/>
      <c r="C32" s="92" t="s">
        <v>748</v>
      </c>
      <c r="D32" s="92"/>
      <c r="E32" s="92"/>
      <c r="F32" s="88"/>
      <c r="G32" s="88"/>
      <c r="H32" s="88"/>
      <c r="I32" s="113"/>
    </row>
    <row r="33" spans="1:9" ht="12.6" customHeight="1">
      <c r="A33" s="54"/>
      <c r="B33" s="88"/>
      <c r="C33" s="92"/>
      <c r="D33" s="92" t="s">
        <v>724</v>
      </c>
      <c r="E33" s="92"/>
      <c r="F33" s="88"/>
      <c r="G33" s="88"/>
      <c r="H33" s="88" t="s">
        <v>172</v>
      </c>
      <c r="I33" s="113">
        <v>0</v>
      </c>
    </row>
    <row r="34" spans="1:9" ht="12.6" customHeight="1">
      <c r="A34" s="4"/>
      <c r="B34" s="88"/>
      <c r="C34" s="92"/>
      <c r="D34" s="92" t="s">
        <v>75</v>
      </c>
      <c r="E34" s="92"/>
      <c r="F34" s="88"/>
      <c r="G34" s="88"/>
      <c r="H34" s="88"/>
      <c r="I34" s="113">
        <v>-327633</v>
      </c>
    </row>
    <row r="35" spans="1:9" ht="12.6" customHeight="1">
      <c r="A35" s="4"/>
      <c r="B35" s="88"/>
      <c r="C35" s="92"/>
      <c r="D35" s="92" t="s">
        <v>955</v>
      </c>
      <c r="E35" s="92"/>
      <c r="F35" s="88"/>
      <c r="G35" s="88"/>
      <c r="H35" s="88"/>
      <c r="I35" s="113">
        <v>-7085102</v>
      </c>
    </row>
    <row r="36" spans="1:9" ht="12.6" customHeight="1">
      <c r="A36" s="4"/>
      <c r="B36" s="88"/>
      <c r="C36" s="92"/>
      <c r="D36" s="92" t="s">
        <v>858</v>
      </c>
      <c r="E36" s="92"/>
      <c r="F36" s="88"/>
      <c r="G36" s="88"/>
      <c r="H36" s="88"/>
      <c r="I36" s="114">
        <v>-22396502</v>
      </c>
    </row>
    <row r="37" spans="1:9" ht="19.5" customHeight="1">
      <c r="A37" s="4"/>
      <c r="B37" s="88"/>
      <c r="C37" s="4"/>
      <c r="D37" s="92"/>
      <c r="E37" s="92"/>
      <c r="F37" s="92" t="s">
        <v>860</v>
      </c>
      <c r="G37" s="88"/>
      <c r="H37" s="88"/>
      <c r="I37" s="114">
        <f>SUM(I33:I36)</f>
        <v>-29809237</v>
      </c>
    </row>
    <row r="38" spans="1:9" ht="19.5" customHeight="1">
      <c r="A38" s="4"/>
      <c r="B38" s="88"/>
      <c r="C38" s="88" t="s">
        <v>750</v>
      </c>
      <c r="D38" s="92"/>
      <c r="E38" s="92"/>
      <c r="F38" s="87"/>
      <c r="G38" s="90"/>
      <c r="H38" s="88"/>
      <c r="I38" s="89"/>
    </row>
    <row r="39" spans="1:9" ht="12.6" customHeight="1">
      <c r="A39" s="4"/>
      <c r="B39" s="88"/>
      <c r="C39" s="88"/>
      <c r="D39" s="92" t="s">
        <v>76</v>
      </c>
      <c r="E39" s="92"/>
      <c r="F39" s="87"/>
      <c r="G39" s="92"/>
      <c r="H39" s="4"/>
      <c r="I39" s="113">
        <v>-8925748</v>
      </c>
    </row>
    <row r="40" spans="1:9" ht="12.6" customHeight="1">
      <c r="A40" s="4"/>
      <c r="B40" s="88"/>
      <c r="C40" s="88"/>
      <c r="D40" s="92" t="s">
        <v>75</v>
      </c>
      <c r="E40" s="92"/>
      <c r="F40" s="87"/>
      <c r="G40" s="92"/>
      <c r="H40" s="88"/>
      <c r="I40" s="113">
        <v>-136135</v>
      </c>
    </row>
    <row r="41" spans="1:9" ht="12.6" customHeight="1">
      <c r="A41" s="4"/>
      <c r="B41" s="88"/>
      <c r="C41" s="88"/>
      <c r="D41" s="92" t="s">
        <v>955</v>
      </c>
      <c r="E41" s="92"/>
      <c r="F41" s="87"/>
      <c r="G41" s="92"/>
      <c r="H41" s="88"/>
      <c r="I41" s="113">
        <v>-5760235</v>
      </c>
    </row>
    <row r="42" spans="1:9" ht="12.6" customHeight="1">
      <c r="A42" s="4"/>
      <c r="B42" s="88"/>
      <c r="C42" s="88"/>
      <c r="D42" s="92" t="s">
        <v>858</v>
      </c>
      <c r="E42" s="92"/>
      <c r="F42" s="87"/>
      <c r="G42" s="92"/>
      <c r="H42" s="88"/>
      <c r="I42" s="114">
        <v>-16839901</v>
      </c>
    </row>
    <row r="43" spans="1:9" ht="19.5" customHeight="1">
      <c r="A43" s="54"/>
      <c r="B43" s="88"/>
      <c r="C43" s="54"/>
      <c r="D43" s="87"/>
      <c r="E43" s="87"/>
      <c r="F43" s="87" t="s">
        <v>956</v>
      </c>
      <c r="G43" s="92"/>
      <c r="H43" s="88"/>
      <c r="I43" s="114">
        <f>SUM(I39:I42)</f>
        <v>-31662019</v>
      </c>
    </row>
    <row r="44" spans="1:9" ht="19.5" customHeight="1">
      <c r="A44" s="4"/>
      <c r="B44" s="88"/>
      <c r="C44" s="92" t="s">
        <v>751</v>
      </c>
      <c r="D44" s="92"/>
      <c r="E44" s="92"/>
      <c r="F44" s="88"/>
      <c r="G44" s="88"/>
      <c r="H44" s="88"/>
      <c r="I44" s="113"/>
    </row>
    <row r="45" spans="1:9" ht="12.6" customHeight="1">
      <c r="A45" s="4"/>
      <c r="B45" s="88"/>
      <c r="C45" s="92"/>
      <c r="D45" s="92" t="s">
        <v>75</v>
      </c>
      <c r="E45" s="92"/>
      <c r="F45" s="88"/>
      <c r="G45" s="88"/>
      <c r="H45" s="88"/>
      <c r="I45" s="113">
        <v>-57350</v>
      </c>
    </row>
    <row r="46" spans="1:9" ht="12.6" customHeight="1">
      <c r="A46" s="4"/>
      <c r="B46" s="88"/>
      <c r="C46" s="92"/>
      <c r="D46" s="92" t="s">
        <v>955</v>
      </c>
      <c r="E46" s="92"/>
      <c r="F46" s="88"/>
      <c r="G46" s="88"/>
      <c r="H46" s="88"/>
      <c r="I46" s="113">
        <v>-375624</v>
      </c>
    </row>
    <row r="47" spans="1:9" ht="12.6" customHeight="1">
      <c r="A47" s="4"/>
      <c r="B47" s="88"/>
      <c r="C47" s="88"/>
      <c r="D47" s="92" t="s">
        <v>858</v>
      </c>
      <c r="E47" s="92"/>
      <c r="F47" s="88"/>
      <c r="G47" s="88"/>
      <c r="H47" s="88"/>
      <c r="I47" s="114">
        <v>-136566</v>
      </c>
    </row>
    <row r="48" spans="1:9" ht="19.5" customHeight="1">
      <c r="A48" s="4"/>
      <c r="B48" s="88"/>
      <c r="C48" s="4"/>
      <c r="D48" s="92"/>
      <c r="E48" s="92"/>
      <c r="F48" s="92" t="s">
        <v>861</v>
      </c>
      <c r="G48" s="88"/>
      <c r="H48" s="88"/>
      <c r="I48" s="114">
        <f>SUM(I44:I47)</f>
        <v>-569540</v>
      </c>
    </row>
    <row r="49" spans="1:9" ht="19.5" customHeight="1">
      <c r="A49" s="4"/>
      <c r="B49" s="88"/>
      <c r="C49" s="92" t="s">
        <v>859</v>
      </c>
      <c r="D49" s="92"/>
      <c r="E49" s="92"/>
      <c r="F49" s="88"/>
      <c r="G49" s="88"/>
      <c r="H49" s="88"/>
      <c r="I49" s="113"/>
    </row>
    <row r="50" spans="1:9" ht="12.6" customHeight="1">
      <c r="A50" s="54"/>
      <c r="B50" s="88"/>
      <c r="C50" s="92"/>
      <c r="D50" s="92" t="s">
        <v>955</v>
      </c>
      <c r="E50" s="92"/>
      <c r="F50" s="88"/>
      <c r="G50" s="88"/>
      <c r="H50" s="88"/>
      <c r="I50" s="113">
        <v>-199688</v>
      </c>
    </row>
    <row r="51" spans="1:9" ht="12.6" customHeight="1">
      <c r="A51" s="54"/>
      <c r="B51" s="88"/>
      <c r="C51" s="88"/>
      <c r="D51" s="92" t="s">
        <v>858</v>
      </c>
      <c r="E51" s="92"/>
      <c r="F51" s="88"/>
      <c r="G51" s="88"/>
      <c r="H51" s="88"/>
      <c r="I51" s="114">
        <v>-1339532</v>
      </c>
    </row>
    <row r="52" spans="1:9" ht="19.5" customHeight="1">
      <c r="A52" s="88"/>
      <c r="B52" s="4"/>
      <c r="C52" s="92"/>
      <c r="D52" s="92"/>
      <c r="E52" s="88"/>
      <c r="F52" s="92" t="s">
        <v>862</v>
      </c>
      <c r="G52" s="88"/>
      <c r="H52" s="88"/>
      <c r="I52" s="114">
        <f>SUM(I50:I51)</f>
        <v>-1539220</v>
      </c>
    </row>
    <row r="53" spans="1:9" ht="19.5" customHeight="1" thickBot="1">
      <c r="A53" s="88"/>
      <c r="B53" s="4"/>
      <c r="C53" s="92"/>
      <c r="D53" s="92"/>
      <c r="E53" s="88"/>
      <c r="F53" s="92" t="s">
        <v>1148</v>
      </c>
      <c r="G53" s="92"/>
      <c r="H53" s="88" t="s">
        <v>172</v>
      </c>
      <c r="I53" s="213">
        <f>I43+I37+I48+I52</f>
        <v>-63580016</v>
      </c>
    </row>
    <row r="54" spans="1:9" ht="19.5" customHeight="1" thickTop="1">
      <c r="I54" s="103"/>
    </row>
    <row r="55" spans="1:9" ht="12.95" customHeight="1">
      <c r="A55" s="4" t="s">
        <v>954</v>
      </c>
      <c r="I55" s="103"/>
    </row>
  </sheetData>
  <customSheetViews>
    <customSheetView guid="{B5CDDD7D-D7D3-4CB2-966B-9F1E454CC0C9}">
      <pageMargins left="0.8" right="0.7" top="1" bottom="0.8" header="0.5" footer="0.5"/>
      <pageSetup firstPageNumber="20"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pageMargins left="0.8" right="0.7" top="1" bottom="0.8" header="0.5" footer="0.5"/>
      <pageSetup firstPageNumber="20"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ageSetup firstPageNumber="2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F33" sqref="F33"/>
      <pageMargins left="0.8" right="0.7" top="1" bottom="0.8" header="0.5" footer="0.5"/>
      <pageSetup firstPageNumber="2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F33" sqref="F33"/>
      <pageMargins left="0.8" right="0.7" top="1" bottom="0.8" header="0.5" footer="0.5"/>
      <pageSetup firstPageNumber="2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F33" sqref="F33"/>
      <pageMargins left="0.8" right="0.7" top="1" bottom="0.8" header="0.5" footer="0.5"/>
      <pageSetup firstPageNumber="2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F33" sqref="F33"/>
      <pageMargins left="0.8" right="0.7" top="1" bottom="0.8" header="0.5" footer="0.5"/>
      <pageSetup firstPageNumber="2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selection activeCell="I46" sqref="I46"/>
      <pageMargins left="0.8" right="0.7" top="1" bottom="0.8" header="0.5" footer="0.5"/>
      <pageSetup firstPageNumber="20" orientation="portrait" blackAndWhite="1" useFirstPageNumber="1" r:id="rId8"/>
      <headerFooter alignWithMargins="0">
        <oddHeader>&amp;L&amp;"Arial,Bold"&amp;12DRAFT   &amp;D   &amp;T</oddHeader>
        <oddFooter>&amp;C&amp;P</oddFooter>
      </headerFooter>
    </customSheetView>
    <customSheetView guid="{0E26C343-6E53-43B0-8984-A8A5BAB40ADF}" showPageBreaks="1">
      <selection activeCell="G15" sqref="G15"/>
      <pageMargins left="0.8" right="0.7" top="1" bottom="0.8" header="0.5" footer="0.5"/>
      <pageSetup firstPageNumber="20" orientation="portrait" blackAndWhite="1" useFirstPageNumber="1" r:id="rId9"/>
      <headerFooter alignWithMargins="0">
        <oddHeader xml:space="preserve">&amp;L&amp;"Arial,Bold"&amp;9DRAFT   &amp;D   &amp;T &amp;F </oddHeader>
        <oddFooter>&amp;C&amp;P</oddFooter>
      </headerFooter>
    </customSheetView>
  </customSheetViews>
  <phoneticPr fontId="0" type="noConversion"/>
  <pageMargins left="0.8" right="0.7" top="1" bottom="0.8" header="0.5" footer="0.5"/>
  <pageSetup scale="81" firstPageNumber="20" orientation="portrait" blackAndWhite="1" useFirstPageNumber="1" r:id="rId10"/>
  <headerFooter scaleWithDoc="0" alignWithMargins="0">
    <oddFooter>&amp;C&amp;"Times New Roman,Regular"&amp;11&amp;P&amp;R&amp;"Times New Roman,Regular"&amp;11(Continued)</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7">
    <tabColor indexed="42"/>
  </sheetPr>
  <dimension ref="A1:I27"/>
  <sheetViews>
    <sheetView workbookViewId="0">
      <selection activeCell="G27" sqref="G27"/>
    </sheetView>
  </sheetViews>
  <sheetFormatPr defaultRowHeight="12.95" customHeight="1"/>
  <cols>
    <col min="1" max="4" width="2.28515625" style="4" customWidth="1"/>
    <col min="5" max="5" width="2.28515625" style="11" customWidth="1"/>
    <col min="6" max="6" width="2.28515625" style="4" customWidth="1"/>
    <col min="7" max="7" width="68.28515625" style="4" customWidth="1"/>
    <col min="8" max="8" width="2.42578125" style="4" customWidth="1"/>
    <col min="9" max="9" width="16.140625" style="4" customWidth="1"/>
    <col min="10" max="256" width="9.140625" style="4"/>
    <col min="257" max="262" width="2.28515625" style="4" customWidth="1"/>
    <col min="263" max="263" width="81.7109375" style="4" customWidth="1"/>
    <col min="264" max="264" width="2.42578125" style="4" customWidth="1"/>
    <col min="265" max="265" width="13.85546875" style="4" customWidth="1"/>
    <col min="266" max="512" width="9.140625" style="4"/>
    <col min="513" max="518" width="2.28515625" style="4" customWidth="1"/>
    <col min="519" max="519" width="81.7109375" style="4" customWidth="1"/>
    <col min="520" max="520" width="2.42578125" style="4" customWidth="1"/>
    <col min="521" max="521" width="13.85546875" style="4" customWidth="1"/>
    <col min="522" max="768" width="9.140625" style="4"/>
    <col min="769" max="774" width="2.28515625" style="4" customWidth="1"/>
    <col min="775" max="775" width="81.7109375" style="4" customWidth="1"/>
    <col min="776" max="776" width="2.42578125" style="4" customWidth="1"/>
    <col min="777" max="777" width="13.85546875" style="4" customWidth="1"/>
    <col min="778" max="1024" width="9.140625" style="4"/>
    <col min="1025" max="1030" width="2.28515625" style="4" customWidth="1"/>
    <col min="1031" max="1031" width="81.7109375" style="4" customWidth="1"/>
    <col min="1032" max="1032" width="2.42578125" style="4" customWidth="1"/>
    <col min="1033" max="1033" width="13.85546875" style="4" customWidth="1"/>
    <col min="1034" max="1280" width="9.140625" style="4"/>
    <col min="1281" max="1286" width="2.28515625" style="4" customWidth="1"/>
    <col min="1287" max="1287" width="81.7109375" style="4" customWidth="1"/>
    <col min="1288" max="1288" width="2.42578125" style="4" customWidth="1"/>
    <col min="1289" max="1289" width="13.85546875" style="4" customWidth="1"/>
    <col min="1290" max="1536" width="9.140625" style="4"/>
    <col min="1537" max="1542" width="2.28515625" style="4" customWidth="1"/>
    <col min="1543" max="1543" width="81.7109375" style="4" customWidth="1"/>
    <col min="1544" max="1544" width="2.42578125" style="4" customWidth="1"/>
    <col min="1545" max="1545" width="13.85546875" style="4" customWidth="1"/>
    <col min="1546" max="1792" width="9.140625" style="4"/>
    <col min="1793" max="1798" width="2.28515625" style="4" customWidth="1"/>
    <col min="1799" max="1799" width="81.7109375" style="4" customWidth="1"/>
    <col min="1800" max="1800" width="2.42578125" style="4" customWidth="1"/>
    <col min="1801" max="1801" width="13.85546875" style="4" customWidth="1"/>
    <col min="1802" max="2048" width="9.140625" style="4"/>
    <col min="2049" max="2054" width="2.28515625" style="4" customWidth="1"/>
    <col min="2055" max="2055" width="81.7109375" style="4" customWidth="1"/>
    <col min="2056" max="2056" width="2.42578125" style="4" customWidth="1"/>
    <col min="2057" max="2057" width="13.85546875" style="4" customWidth="1"/>
    <col min="2058" max="2304" width="9.140625" style="4"/>
    <col min="2305" max="2310" width="2.28515625" style="4" customWidth="1"/>
    <col min="2311" max="2311" width="81.7109375" style="4" customWidth="1"/>
    <col min="2312" max="2312" width="2.42578125" style="4" customWidth="1"/>
    <col min="2313" max="2313" width="13.85546875" style="4" customWidth="1"/>
    <col min="2314" max="2560" width="9.140625" style="4"/>
    <col min="2561" max="2566" width="2.28515625" style="4" customWidth="1"/>
    <col min="2567" max="2567" width="81.7109375" style="4" customWidth="1"/>
    <col min="2568" max="2568" width="2.42578125" style="4" customWidth="1"/>
    <col min="2569" max="2569" width="13.85546875" style="4" customWidth="1"/>
    <col min="2570" max="2816" width="9.140625" style="4"/>
    <col min="2817" max="2822" width="2.28515625" style="4" customWidth="1"/>
    <col min="2823" max="2823" width="81.7109375" style="4" customWidth="1"/>
    <col min="2824" max="2824" width="2.42578125" style="4" customWidth="1"/>
    <col min="2825" max="2825" width="13.85546875" style="4" customWidth="1"/>
    <col min="2826" max="3072" width="9.140625" style="4"/>
    <col min="3073" max="3078" width="2.28515625" style="4" customWidth="1"/>
    <col min="3079" max="3079" width="81.7109375" style="4" customWidth="1"/>
    <col min="3080" max="3080" width="2.42578125" style="4" customWidth="1"/>
    <col min="3081" max="3081" width="13.85546875" style="4" customWidth="1"/>
    <col min="3082" max="3328" width="9.140625" style="4"/>
    <col min="3329" max="3334" width="2.28515625" style="4" customWidth="1"/>
    <col min="3335" max="3335" width="81.7109375" style="4" customWidth="1"/>
    <col min="3336" max="3336" width="2.42578125" style="4" customWidth="1"/>
    <col min="3337" max="3337" width="13.85546875" style="4" customWidth="1"/>
    <col min="3338" max="3584" width="9.140625" style="4"/>
    <col min="3585" max="3590" width="2.28515625" style="4" customWidth="1"/>
    <col min="3591" max="3591" width="81.7109375" style="4" customWidth="1"/>
    <col min="3592" max="3592" width="2.42578125" style="4" customWidth="1"/>
    <col min="3593" max="3593" width="13.85546875" style="4" customWidth="1"/>
    <col min="3594" max="3840" width="9.140625" style="4"/>
    <col min="3841" max="3846" width="2.28515625" style="4" customWidth="1"/>
    <col min="3847" max="3847" width="81.7109375" style="4" customWidth="1"/>
    <col min="3848" max="3848" width="2.42578125" style="4" customWidth="1"/>
    <col min="3849" max="3849" width="13.85546875" style="4" customWidth="1"/>
    <col min="3850" max="4096" width="9.140625" style="4"/>
    <col min="4097" max="4102" width="2.28515625" style="4" customWidth="1"/>
    <col min="4103" max="4103" width="81.7109375" style="4" customWidth="1"/>
    <col min="4104" max="4104" width="2.42578125" style="4" customWidth="1"/>
    <col min="4105" max="4105" width="13.85546875" style="4" customWidth="1"/>
    <col min="4106" max="4352" width="9.140625" style="4"/>
    <col min="4353" max="4358" width="2.28515625" style="4" customWidth="1"/>
    <col min="4359" max="4359" width="81.7109375" style="4" customWidth="1"/>
    <col min="4360" max="4360" width="2.42578125" style="4" customWidth="1"/>
    <col min="4361" max="4361" width="13.85546875" style="4" customWidth="1"/>
    <col min="4362" max="4608" width="9.140625" style="4"/>
    <col min="4609" max="4614" width="2.28515625" style="4" customWidth="1"/>
    <col min="4615" max="4615" width="81.7109375" style="4" customWidth="1"/>
    <col min="4616" max="4616" width="2.42578125" style="4" customWidth="1"/>
    <col min="4617" max="4617" width="13.85546875" style="4" customWidth="1"/>
    <col min="4618" max="4864" width="9.140625" style="4"/>
    <col min="4865" max="4870" width="2.28515625" style="4" customWidth="1"/>
    <col min="4871" max="4871" width="81.7109375" style="4" customWidth="1"/>
    <col min="4872" max="4872" width="2.42578125" style="4" customWidth="1"/>
    <col min="4873" max="4873" width="13.85546875" style="4" customWidth="1"/>
    <col min="4874" max="5120" width="9.140625" style="4"/>
    <col min="5121" max="5126" width="2.28515625" style="4" customWidth="1"/>
    <col min="5127" max="5127" width="81.7109375" style="4" customWidth="1"/>
    <col min="5128" max="5128" width="2.42578125" style="4" customWidth="1"/>
    <col min="5129" max="5129" width="13.85546875" style="4" customWidth="1"/>
    <col min="5130" max="5376" width="9.140625" style="4"/>
    <col min="5377" max="5382" width="2.28515625" style="4" customWidth="1"/>
    <col min="5383" max="5383" width="81.7109375" style="4" customWidth="1"/>
    <col min="5384" max="5384" width="2.42578125" style="4" customWidth="1"/>
    <col min="5385" max="5385" width="13.85546875" style="4" customWidth="1"/>
    <col min="5386" max="5632" width="9.140625" style="4"/>
    <col min="5633" max="5638" width="2.28515625" style="4" customWidth="1"/>
    <col min="5639" max="5639" width="81.7109375" style="4" customWidth="1"/>
    <col min="5640" max="5640" width="2.42578125" style="4" customWidth="1"/>
    <col min="5641" max="5641" width="13.85546875" style="4" customWidth="1"/>
    <col min="5642" max="5888" width="9.140625" style="4"/>
    <col min="5889" max="5894" width="2.28515625" style="4" customWidth="1"/>
    <col min="5895" max="5895" width="81.7109375" style="4" customWidth="1"/>
    <col min="5896" max="5896" width="2.42578125" style="4" customWidth="1"/>
    <col min="5897" max="5897" width="13.85546875" style="4" customWidth="1"/>
    <col min="5898" max="6144" width="9.140625" style="4"/>
    <col min="6145" max="6150" width="2.28515625" style="4" customWidth="1"/>
    <col min="6151" max="6151" width="81.7109375" style="4" customWidth="1"/>
    <col min="6152" max="6152" width="2.42578125" style="4" customWidth="1"/>
    <col min="6153" max="6153" width="13.85546875" style="4" customWidth="1"/>
    <col min="6154" max="6400" width="9.140625" style="4"/>
    <col min="6401" max="6406" width="2.28515625" style="4" customWidth="1"/>
    <col min="6407" max="6407" width="81.7109375" style="4" customWidth="1"/>
    <col min="6408" max="6408" width="2.42578125" style="4" customWidth="1"/>
    <col min="6409" max="6409" width="13.85546875" style="4" customWidth="1"/>
    <col min="6410" max="6656" width="9.140625" style="4"/>
    <col min="6657" max="6662" width="2.28515625" style="4" customWidth="1"/>
    <col min="6663" max="6663" width="81.7109375" style="4" customWidth="1"/>
    <col min="6664" max="6664" width="2.42578125" style="4" customWidth="1"/>
    <col min="6665" max="6665" width="13.85546875" style="4" customWidth="1"/>
    <col min="6666" max="6912" width="9.140625" style="4"/>
    <col min="6913" max="6918" width="2.28515625" style="4" customWidth="1"/>
    <col min="6919" max="6919" width="81.7109375" style="4" customWidth="1"/>
    <col min="6920" max="6920" width="2.42578125" style="4" customWidth="1"/>
    <col min="6921" max="6921" width="13.85546875" style="4" customWidth="1"/>
    <col min="6922" max="7168" width="9.140625" style="4"/>
    <col min="7169" max="7174" width="2.28515625" style="4" customWidth="1"/>
    <col min="7175" max="7175" width="81.7109375" style="4" customWidth="1"/>
    <col min="7176" max="7176" width="2.42578125" style="4" customWidth="1"/>
    <col min="7177" max="7177" width="13.85546875" style="4" customWidth="1"/>
    <col min="7178" max="7424" width="9.140625" style="4"/>
    <col min="7425" max="7430" width="2.28515625" style="4" customWidth="1"/>
    <col min="7431" max="7431" width="81.7109375" style="4" customWidth="1"/>
    <col min="7432" max="7432" width="2.42578125" style="4" customWidth="1"/>
    <col min="7433" max="7433" width="13.85546875" style="4" customWidth="1"/>
    <col min="7434" max="7680" width="9.140625" style="4"/>
    <col min="7681" max="7686" width="2.28515625" style="4" customWidth="1"/>
    <col min="7687" max="7687" width="81.7109375" style="4" customWidth="1"/>
    <col min="7688" max="7688" width="2.42578125" style="4" customWidth="1"/>
    <col min="7689" max="7689" width="13.85546875" style="4" customWidth="1"/>
    <col min="7690" max="7936" width="9.140625" style="4"/>
    <col min="7937" max="7942" width="2.28515625" style="4" customWidth="1"/>
    <col min="7943" max="7943" width="81.7109375" style="4" customWidth="1"/>
    <col min="7944" max="7944" width="2.42578125" style="4" customWidth="1"/>
    <col min="7945" max="7945" width="13.85546875" style="4" customWidth="1"/>
    <col min="7946" max="8192" width="9.140625" style="4"/>
    <col min="8193" max="8198" width="2.28515625" style="4" customWidth="1"/>
    <col min="8199" max="8199" width="81.7109375" style="4" customWidth="1"/>
    <col min="8200" max="8200" width="2.42578125" style="4" customWidth="1"/>
    <col min="8201" max="8201" width="13.85546875" style="4" customWidth="1"/>
    <col min="8202" max="8448" width="9.140625" style="4"/>
    <col min="8449" max="8454" width="2.28515625" style="4" customWidth="1"/>
    <col min="8455" max="8455" width="81.7109375" style="4" customWidth="1"/>
    <col min="8456" max="8456" width="2.42578125" style="4" customWidth="1"/>
    <col min="8457" max="8457" width="13.85546875" style="4" customWidth="1"/>
    <col min="8458" max="8704" width="9.140625" style="4"/>
    <col min="8705" max="8710" width="2.28515625" style="4" customWidth="1"/>
    <col min="8711" max="8711" width="81.7109375" style="4" customWidth="1"/>
    <col min="8712" max="8712" width="2.42578125" style="4" customWidth="1"/>
    <col min="8713" max="8713" width="13.85546875" style="4" customWidth="1"/>
    <col min="8714" max="8960" width="9.140625" style="4"/>
    <col min="8961" max="8966" width="2.28515625" style="4" customWidth="1"/>
    <col min="8967" max="8967" width="81.7109375" style="4" customWidth="1"/>
    <col min="8968" max="8968" width="2.42578125" style="4" customWidth="1"/>
    <col min="8969" max="8969" width="13.85546875" style="4" customWidth="1"/>
    <col min="8970" max="9216" width="9.140625" style="4"/>
    <col min="9217" max="9222" width="2.28515625" style="4" customWidth="1"/>
    <col min="9223" max="9223" width="81.7109375" style="4" customWidth="1"/>
    <col min="9224" max="9224" width="2.42578125" style="4" customWidth="1"/>
    <col min="9225" max="9225" width="13.85546875" style="4" customWidth="1"/>
    <col min="9226" max="9472" width="9.140625" style="4"/>
    <col min="9473" max="9478" width="2.28515625" style="4" customWidth="1"/>
    <col min="9479" max="9479" width="81.7109375" style="4" customWidth="1"/>
    <col min="9480" max="9480" width="2.42578125" style="4" customWidth="1"/>
    <col min="9481" max="9481" width="13.85546875" style="4" customWidth="1"/>
    <col min="9482" max="9728" width="9.140625" style="4"/>
    <col min="9729" max="9734" width="2.28515625" style="4" customWidth="1"/>
    <col min="9735" max="9735" width="81.7109375" style="4" customWidth="1"/>
    <col min="9736" max="9736" width="2.42578125" style="4" customWidth="1"/>
    <col min="9737" max="9737" width="13.85546875" style="4" customWidth="1"/>
    <col min="9738" max="9984" width="9.140625" style="4"/>
    <col min="9985" max="9990" width="2.28515625" style="4" customWidth="1"/>
    <col min="9991" max="9991" width="81.7109375" style="4" customWidth="1"/>
    <col min="9992" max="9992" width="2.42578125" style="4" customWidth="1"/>
    <col min="9993" max="9993" width="13.85546875" style="4" customWidth="1"/>
    <col min="9994" max="10240" width="9.140625" style="4"/>
    <col min="10241" max="10246" width="2.28515625" style="4" customWidth="1"/>
    <col min="10247" max="10247" width="81.7109375" style="4" customWidth="1"/>
    <col min="10248" max="10248" width="2.42578125" style="4" customWidth="1"/>
    <col min="10249" max="10249" width="13.85546875" style="4" customWidth="1"/>
    <col min="10250" max="10496" width="9.140625" style="4"/>
    <col min="10497" max="10502" width="2.28515625" style="4" customWidth="1"/>
    <col min="10503" max="10503" width="81.7109375" style="4" customWidth="1"/>
    <col min="10504" max="10504" width="2.42578125" style="4" customWidth="1"/>
    <col min="10505" max="10505" width="13.85546875" style="4" customWidth="1"/>
    <col min="10506" max="10752" width="9.140625" style="4"/>
    <col min="10753" max="10758" width="2.28515625" style="4" customWidth="1"/>
    <col min="10759" max="10759" width="81.7109375" style="4" customWidth="1"/>
    <col min="10760" max="10760" width="2.42578125" style="4" customWidth="1"/>
    <col min="10761" max="10761" width="13.85546875" style="4" customWidth="1"/>
    <col min="10762" max="11008" width="9.140625" style="4"/>
    <col min="11009" max="11014" width="2.28515625" style="4" customWidth="1"/>
    <col min="11015" max="11015" width="81.7109375" style="4" customWidth="1"/>
    <col min="11016" max="11016" width="2.42578125" style="4" customWidth="1"/>
    <col min="11017" max="11017" width="13.85546875" style="4" customWidth="1"/>
    <col min="11018" max="11264" width="9.140625" style="4"/>
    <col min="11265" max="11270" width="2.28515625" style="4" customWidth="1"/>
    <col min="11271" max="11271" width="81.7109375" style="4" customWidth="1"/>
    <col min="11272" max="11272" width="2.42578125" style="4" customWidth="1"/>
    <col min="11273" max="11273" width="13.85546875" style="4" customWidth="1"/>
    <col min="11274" max="11520" width="9.140625" style="4"/>
    <col min="11521" max="11526" width="2.28515625" style="4" customWidth="1"/>
    <col min="11527" max="11527" width="81.7109375" style="4" customWidth="1"/>
    <col min="11528" max="11528" width="2.42578125" style="4" customWidth="1"/>
    <col min="11529" max="11529" width="13.85546875" style="4" customWidth="1"/>
    <col min="11530" max="11776" width="9.140625" style="4"/>
    <col min="11777" max="11782" width="2.28515625" style="4" customWidth="1"/>
    <col min="11783" max="11783" width="81.7109375" style="4" customWidth="1"/>
    <col min="11784" max="11784" width="2.42578125" style="4" customWidth="1"/>
    <col min="11785" max="11785" width="13.85546875" style="4" customWidth="1"/>
    <col min="11786" max="12032" width="9.140625" style="4"/>
    <col min="12033" max="12038" width="2.28515625" style="4" customWidth="1"/>
    <col min="12039" max="12039" width="81.7109375" style="4" customWidth="1"/>
    <col min="12040" max="12040" width="2.42578125" style="4" customWidth="1"/>
    <col min="12041" max="12041" width="13.85546875" style="4" customWidth="1"/>
    <col min="12042" max="12288" width="9.140625" style="4"/>
    <col min="12289" max="12294" width="2.28515625" style="4" customWidth="1"/>
    <col min="12295" max="12295" width="81.7109375" style="4" customWidth="1"/>
    <col min="12296" max="12296" width="2.42578125" style="4" customWidth="1"/>
    <col min="12297" max="12297" width="13.85546875" style="4" customWidth="1"/>
    <col min="12298" max="12544" width="9.140625" style="4"/>
    <col min="12545" max="12550" width="2.28515625" style="4" customWidth="1"/>
    <col min="12551" max="12551" width="81.7109375" style="4" customWidth="1"/>
    <col min="12552" max="12552" width="2.42578125" style="4" customWidth="1"/>
    <col min="12553" max="12553" width="13.85546875" style="4" customWidth="1"/>
    <col min="12554" max="12800" width="9.140625" style="4"/>
    <col min="12801" max="12806" width="2.28515625" style="4" customWidth="1"/>
    <col min="12807" max="12807" width="81.7109375" style="4" customWidth="1"/>
    <col min="12808" max="12808" width="2.42578125" style="4" customWidth="1"/>
    <col min="12809" max="12809" width="13.85546875" style="4" customWidth="1"/>
    <col min="12810" max="13056" width="9.140625" style="4"/>
    <col min="13057" max="13062" width="2.28515625" style="4" customWidth="1"/>
    <col min="13063" max="13063" width="81.7109375" style="4" customWidth="1"/>
    <col min="13064" max="13064" width="2.42578125" style="4" customWidth="1"/>
    <col min="13065" max="13065" width="13.85546875" style="4" customWidth="1"/>
    <col min="13066" max="13312" width="9.140625" style="4"/>
    <col min="13313" max="13318" width="2.28515625" style="4" customWidth="1"/>
    <col min="13319" max="13319" width="81.7109375" style="4" customWidth="1"/>
    <col min="13320" max="13320" width="2.42578125" style="4" customWidth="1"/>
    <col min="13321" max="13321" width="13.85546875" style="4" customWidth="1"/>
    <col min="13322" max="13568" width="9.140625" style="4"/>
    <col min="13569" max="13574" width="2.28515625" style="4" customWidth="1"/>
    <col min="13575" max="13575" width="81.7109375" style="4" customWidth="1"/>
    <col min="13576" max="13576" width="2.42578125" style="4" customWidth="1"/>
    <col min="13577" max="13577" width="13.85546875" style="4" customWidth="1"/>
    <col min="13578" max="13824" width="9.140625" style="4"/>
    <col min="13825" max="13830" width="2.28515625" style="4" customWidth="1"/>
    <col min="13831" max="13831" width="81.7109375" style="4" customWidth="1"/>
    <col min="13832" max="13832" width="2.42578125" style="4" customWidth="1"/>
    <col min="13833" max="13833" width="13.85546875" style="4" customWidth="1"/>
    <col min="13834" max="14080" width="9.140625" style="4"/>
    <col min="14081" max="14086" width="2.28515625" style="4" customWidth="1"/>
    <col min="14087" max="14087" width="81.7109375" style="4" customWidth="1"/>
    <col min="14088" max="14088" width="2.42578125" style="4" customWidth="1"/>
    <col min="14089" max="14089" width="13.85546875" style="4" customWidth="1"/>
    <col min="14090" max="14336" width="9.140625" style="4"/>
    <col min="14337" max="14342" width="2.28515625" style="4" customWidth="1"/>
    <col min="14343" max="14343" width="81.7109375" style="4" customWidth="1"/>
    <col min="14344" max="14344" width="2.42578125" style="4" customWidth="1"/>
    <col min="14345" max="14345" width="13.85546875" style="4" customWidth="1"/>
    <col min="14346" max="14592" width="9.140625" style="4"/>
    <col min="14593" max="14598" width="2.28515625" style="4" customWidth="1"/>
    <col min="14599" max="14599" width="81.7109375" style="4" customWidth="1"/>
    <col min="14600" max="14600" width="2.42578125" style="4" customWidth="1"/>
    <col min="14601" max="14601" width="13.85546875" style="4" customWidth="1"/>
    <col min="14602" max="14848" width="9.140625" style="4"/>
    <col min="14849" max="14854" width="2.28515625" style="4" customWidth="1"/>
    <col min="14855" max="14855" width="81.7109375" style="4" customWidth="1"/>
    <col min="14856" max="14856" width="2.42578125" style="4" customWidth="1"/>
    <col min="14857" max="14857" width="13.85546875" style="4" customWidth="1"/>
    <col min="14858" max="15104" width="9.140625" style="4"/>
    <col min="15105" max="15110" width="2.28515625" style="4" customWidth="1"/>
    <col min="15111" max="15111" width="81.7109375" style="4" customWidth="1"/>
    <col min="15112" max="15112" width="2.42578125" style="4" customWidth="1"/>
    <col min="15113" max="15113" width="13.85546875" style="4" customWidth="1"/>
    <col min="15114" max="15360" width="9.140625" style="4"/>
    <col min="15361" max="15366" width="2.28515625" style="4" customWidth="1"/>
    <col min="15367" max="15367" width="81.7109375" style="4" customWidth="1"/>
    <col min="15368" max="15368" width="2.42578125" style="4" customWidth="1"/>
    <col min="15369" max="15369" width="13.85546875" style="4" customWidth="1"/>
    <col min="15370" max="15616" width="9.140625" style="4"/>
    <col min="15617" max="15622" width="2.28515625" style="4" customWidth="1"/>
    <col min="15623" max="15623" width="81.7109375" style="4" customWidth="1"/>
    <col min="15624" max="15624" width="2.42578125" style="4" customWidth="1"/>
    <col min="15625" max="15625" width="13.85546875" style="4" customWidth="1"/>
    <col min="15626" max="15872" width="9.140625" style="4"/>
    <col min="15873" max="15878" width="2.28515625" style="4" customWidth="1"/>
    <col min="15879" max="15879" width="81.7109375" style="4" customWidth="1"/>
    <col min="15880" max="15880" width="2.42578125" style="4" customWidth="1"/>
    <col min="15881" max="15881" width="13.85546875" style="4" customWidth="1"/>
    <col min="15882" max="16128" width="9.140625" style="4"/>
    <col min="16129" max="16134" width="2.28515625" style="4" customWidth="1"/>
    <col min="16135" max="16135" width="81.7109375" style="4" customWidth="1"/>
    <col min="16136" max="16136" width="2.42578125" style="4" customWidth="1"/>
    <col min="16137" max="16137" width="13.85546875" style="4" customWidth="1"/>
    <col min="16138" max="16384" width="9.140625" style="4"/>
  </cols>
  <sheetData>
    <row r="1" spans="1:9" s="54" customFormat="1" ht="12.7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ht="20.100000000000001" customHeight="1">
      <c r="A6" s="92" t="s">
        <v>1131</v>
      </c>
      <c r="B6" s="92"/>
      <c r="C6" s="88"/>
      <c r="D6" s="92"/>
      <c r="E6" s="87"/>
      <c r="F6" s="87"/>
      <c r="G6" s="87"/>
      <c r="H6" s="88"/>
      <c r="I6" s="113"/>
    </row>
    <row r="7" spans="1:9" ht="19.5" customHeight="1">
      <c r="B7" s="92" t="s">
        <v>789</v>
      </c>
      <c r="C7" s="92"/>
      <c r="D7" s="92"/>
      <c r="E7" s="87"/>
      <c r="F7" s="87"/>
      <c r="G7" s="87"/>
      <c r="H7" s="88"/>
      <c r="I7" s="113"/>
    </row>
    <row r="8" spans="1:9" ht="12.95" customHeight="1">
      <c r="B8" s="88"/>
      <c r="C8" s="92" t="s">
        <v>102</v>
      </c>
      <c r="D8" s="88"/>
      <c r="E8" s="87"/>
      <c r="F8" s="87"/>
      <c r="G8" s="92"/>
      <c r="H8" s="88" t="s">
        <v>172</v>
      </c>
      <c r="I8" s="113">
        <v>-3229221</v>
      </c>
    </row>
    <row r="9" spans="1:9" ht="12.95" customHeight="1">
      <c r="B9" s="88"/>
      <c r="C9" s="92" t="s">
        <v>54</v>
      </c>
      <c r="D9" s="88"/>
      <c r="E9" s="85"/>
      <c r="F9" s="85"/>
      <c r="G9" s="85"/>
      <c r="H9" s="88"/>
      <c r="I9" s="113">
        <v>-763179</v>
      </c>
    </row>
    <row r="10" spans="1:9" ht="12.95" customHeight="1">
      <c r="B10" s="88"/>
      <c r="C10" s="92" t="s">
        <v>55</v>
      </c>
      <c r="D10" s="88"/>
      <c r="E10" s="87"/>
      <c r="F10" s="87"/>
      <c r="G10" s="87"/>
      <c r="H10" s="88"/>
      <c r="I10" s="113">
        <v>-45857</v>
      </c>
    </row>
    <row r="11" spans="1:9" ht="12.95" customHeight="1">
      <c r="B11" s="88"/>
      <c r="C11" s="4" t="s">
        <v>922</v>
      </c>
      <c r="D11" s="88"/>
      <c r="E11" s="87"/>
      <c r="F11" s="87"/>
      <c r="G11" s="87"/>
      <c r="H11" s="88"/>
      <c r="I11" s="114">
        <v>-894001</v>
      </c>
    </row>
    <row r="12" spans="1:9" ht="20.100000000000001" customHeight="1">
      <c r="B12" s="87"/>
      <c r="D12" s="87"/>
      <c r="E12" s="87"/>
      <c r="F12" s="92" t="s">
        <v>1150</v>
      </c>
      <c r="G12" s="92"/>
      <c r="H12" s="88"/>
      <c r="I12" s="114">
        <f>SUM(I8:I11)</f>
        <v>-4932258</v>
      </c>
    </row>
    <row r="13" spans="1:9" ht="20.100000000000001" customHeight="1">
      <c r="B13" s="92" t="s">
        <v>790</v>
      </c>
      <c r="C13" s="92"/>
      <c r="D13" s="92"/>
      <c r="E13" s="87"/>
      <c r="F13" s="87"/>
      <c r="G13" s="87"/>
      <c r="H13" s="88"/>
      <c r="I13" s="113"/>
    </row>
    <row r="14" spans="1:9" ht="12.95" customHeight="1">
      <c r="B14" s="88"/>
      <c r="C14" s="92" t="s">
        <v>102</v>
      </c>
      <c r="D14" s="88"/>
      <c r="E14" s="87"/>
      <c r="F14" s="87"/>
      <c r="G14" s="92"/>
      <c r="H14" s="88"/>
      <c r="I14" s="113">
        <v>-26580016</v>
      </c>
    </row>
    <row r="15" spans="1:9" ht="12.95" customHeight="1">
      <c r="B15" s="88"/>
      <c r="C15" s="92" t="s">
        <v>54</v>
      </c>
      <c r="D15" s="88"/>
      <c r="E15" s="87"/>
      <c r="F15" s="87"/>
      <c r="G15" s="92"/>
      <c r="H15" s="88"/>
      <c r="I15" s="113">
        <v>-30898840</v>
      </c>
    </row>
    <row r="16" spans="1:9" ht="12.95" customHeight="1">
      <c r="B16" s="88"/>
      <c r="C16" s="92" t="s">
        <v>55</v>
      </c>
      <c r="D16" s="88"/>
      <c r="E16" s="86"/>
      <c r="F16" s="87"/>
      <c r="G16" s="87"/>
      <c r="H16" s="88"/>
      <c r="I16" s="113">
        <v>-523683</v>
      </c>
    </row>
    <row r="17" spans="1:9" ht="12.95" customHeight="1">
      <c r="B17" s="88"/>
      <c r="C17" s="92" t="s">
        <v>922</v>
      </c>
      <c r="D17" s="88"/>
      <c r="E17" s="86"/>
      <c r="F17" s="87"/>
      <c r="G17" s="87"/>
      <c r="H17" s="88"/>
      <c r="I17" s="114">
        <v>-645219</v>
      </c>
    </row>
    <row r="18" spans="1:9" ht="20.100000000000001" customHeight="1">
      <c r="A18" s="87"/>
      <c r="C18" s="87"/>
      <c r="D18" s="87"/>
      <c r="E18" s="86"/>
      <c r="F18" s="92" t="s">
        <v>1151</v>
      </c>
      <c r="G18" s="92"/>
      <c r="H18" s="88"/>
      <c r="I18" s="113">
        <f>SUM(I14:I17)</f>
        <v>-58647758</v>
      </c>
    </row>
    <row r="19" spans="1:9" s="54" customFormat="1" ht="20.100000000000001" customHeight="1" thickBot="1">
      <c r="B19" s="88"/>
      <c r="C19" s="92"/>
      <c r="D19" s="88"/>
      <c r="E19" s="86"/>
      <c r="F19" s="87" t="s">
        <v>1148</v>
      </c>
      <c r="G19" s="92"/>
      <c r="H19" s="88" t="s">
        <v>172</v>
      </c>
      <c r="I19" s="156">
        <f>+I12+I18</f>
        <v>-63580016</v>
      </c>
    </row>
    <row r="20" spans="1:9" ht="39" customHeight="1" thickTop="1">
      <c r="A20" s="92" t="s">
        <v>1132</v>
      </c>
      <c r="C20" s="92"/>
      <c r="D20" s="88"/>
      <c r="E20" s="87"/>
      <c r="F20" s="87"/>
      <c r="G20" s="87"/>
      <c r="H20" s="90"/>
      <c r="I20" s="113"/>
    </row>
    <row r="21" spans="1:9" ht="19.5" customHeight="1">
      <c r="B21" s="92"/>
      <c r="C21" s="92" t="s">
        <v>1155</v>
      </c>
      <c r="D21" s="88"/>
      <c r="E21" s="87"/>
      <c r="F21" s="87"/>
      <c r="G21" s="87"/>
      <c r="H21" s="90"/>
      <c r="I21" s="113"/>
    </row>
    <row r="22" spans="1:9" ht="19.5" customHeight="1">
      <c r="B22" s="88"/>
      <c r="C22" s="88" t="s">
        <v>750</v>
      </c>
      <c r="D22" s="92"/>
      <c r="E22" s="87"/>
      <c r="F22" s="87"/>
      <c r="G22" s="87"/>
      <c r="H22" s="90"/>
      <c r="I22" s="113"/>
    </row>
    <row r="23" spans="1:9" ht="12.95" customHeight="1">
      <c r="B23" s="88"/>
      <c r="C23" s="88"/>
      <c r="D23" s="92" t="s">
        <v>76</v>
      </c>
      <c r="E23" s="87"/>
      <c r="F23" s="87"/>
      <c r="G23" s="87"/>
      <c r="H23" s="88" t="s">
        <v>172</v>
      </c>
      <c r="I23" s="114">
        <v>2764150</v>
      </c>
    </row>
    <row r="24" spans="1:9" ht="20.100000000000001" customHeight="1">
      <c r="A24" s="88"/>
      <c r="C24" s="87"/>
      <c r="D24" s="88"/>
      <c r="E24" s="87"/>
      <c r="F24" s="92" t="s">
        <v>863</v>
      </c>
      <c r="G24" s="92"/>
      <c r="H24" s="88"/>
      <c r="I24" s="114">
        <f>SUM(I23:I23)</f>
        <v>2764150</v>
      </c>
    </row>
    <row r="25" spans="1:9" ht="20.100000000000001" customHeight="1" thickBot="1">
      <c r="B25" s="92"/>
      <c r="C25" s="92"/>
      <c r="D25" s="88"/>
      <c r="E25" s="92"/>
      <c r="F25" s="88" t="s">
        <v>1133</v>
      </c>
      <c r="G25" s="92"/>
      <c r="H25" s="88" t="s">
        <v>172</v>
      </c>
      <c r="I25" s="213">
        <f>+I24</f>
        <v>2764150</v>
      </c>
    </row>
    <row r="26" spans="1:9" ht="20.100000000000001" customHeight="1" thickTop="1">
      <c r="B26" s="92"/>
      <c r="C26" s="92"/>
      <c r="D26" s="88"/>
      <c r="E26" s="92"/>
      <c r="F26" s="88"/>
      <c r="G26" s="92"/>
      <c r="H26" s="88"/>
      <c r="I26" s="113"/>
    </row>
    <row r="27" spans="1:9" ht="12.95" customHeight="1">
      <c r="A27" s="4" t="s">
        <v>954</v>
      </c>
      <c r="E27" s="4"/>
    </row>
  </sheetData>
  <customSheetViews>
    <customSheetView guid="{B5CDDD7D-D7D3-4CB2-966B-9F1E454CC0C9}" topLeftCell="A91">
      <selection activeCell="D50" sqref="D50"/>
      <rowBreaks count="3" manualBreakCount="3">
        <brk id="51" max="16383" man="1"/>
        <brk id="100" max="16383" man="1"/>
        <brk id="159" max="16383" man="1"/>
      </rowBreaks>
      <pageMargins left="0.8" right="0.7" top="1" bottom="0.8" header="0.5" footer="0.5"/>
      <pageSetup scale="80" firstPageNumber="21"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topLeftCell="A91">
      <selection activeCell="D50" sqref="D50"/>
      <rowBreaks count="3" manualBreakCount="3">
        <brk id="51" max="16383" man="1"/>
        <brk id="100" max="16383" man="1"/>
        <brk id="159" max="16383" man="1"/>
      </rowBreaks>
      <pageMargins left="0.8" right="0.7" top="1" bottom="0.8" header="0.5" footer="0.5"/>
      <pageSetup scale="80" firstPageNumber="21"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ageSetup scale="69" firstPageNumber="21" orientation="portrait" blackAndWhite="1" useFirstPageNumber="1" r:id="rId3"/>
      <headerFooter alignWithMargins="0">
        <oddHeader xml:space="preserve">&amp;L&amp;"Arial,Bold"&amp;9DRAFT   &amp;D   &amp;T &amp;F </oddHeader>
        <oddFooter>&amp;C&amp;P</oddFooter>
      </headerFooter>
    </customSheetView>
    <customSheetView guid="{156071B9-6493-4A83-A8D8-C27747F8D32C}" scale="75" showPageBreaks="1" view="pageBreakPreview" topLeftCell="A47">
      <selection activeCell="I57" sqref="I57"/>
      <pageMargins left="0.8" right="0.7" top="1" bottom="0.8" header="0.5" footer="0.5"/>
      <pageSetup scale="69" firstPageNumber="21" orientation="portrait"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scale="75" showPageBreaks="1" view="pageBreakPreview" topLeftCell="A47">
      <selection activeCell="I57" sqref="I57"/>
      <pageMargins left="0.8" right="0.7" top="1" bottom="0.8" header="0.5" footer="0.5"/>
      <pageSetup scale="69" firstPageNumber="21" orientation="portrait"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cale="75" showPageBreaks="1" view="pageBreakPreview" topLeftCell="A47">
      <selection activeCell="I57" sqref="I57"/>
      <pageMargins left="0.8" right="0.7" top="1" bottom="0.8" header="0.5" footer="0.5"/>
      <pageSetup scale="69" firstPageNumber="21" orientation="portrait"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cale="75" showPageBreaks="1" view="pageBreakPreview" showRuler="0" topLeftCell="A47">
      <selection activeCell="I57" sqref="I57"/>
      <pageMargins left="0.8" right="0.7" top="1" bottom="0.8" header="0.5" footer="0.5"/>
      <pageSetup scale="69" firstPageNumber="21" orientation="portrait"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howPageBreaks="1">
      <selection activeCell="G107" sqref="G107"/>
      <rowBreaks count="3" manualBreakCount="3">
        <brk id="54" max="16383" man="1"/>
        <brk id="103" max="16383" man="1"/>
        <brk id="162" max="16383" man="1"/>
      </rowBreaks>
      <pageMargins left="0.8" right="0.7" top="1" bottom="0.8" header="0.5" footer="0.5"/>
      <pageSetup scale="80" firstPageNumber="21" orientation="portrait" blackAndWhite="1" useFirstPageNumber="1" r:id="rId8"/>
      <headerFooter alignWithMargins="0">
        <oddHeader>&amp;L&amp;"Arial,Bold"&amp;12DRAFT   &amp;D   &amp;T</oddHeader>
        <oddFooter>&amp;C&amp;P</oddFooter>
      </headerFooter>
    </customSheetView>
    <customSheetView guid="{0E26C343-6E53-43B0-8984-A8A5BAB40ADF}" showPageBreaks="1">
      <selection activeCell="D50" sqref="D50"/>
      <rowBreaks count="3" manualBreakCount="3">
        <brk id="51" max="16383" man="1"/>
        <brk id="100" max="16383" man="1"/>
        <brk id="159" max="16383" man="1"/>
      </rowBreaks>
      <pageMargins left="0.8" right="0.7" top="1" bottom="0.8" header="0.5" footer="0.5"/>
      <pageSetup scale="80" firstPageNumber="21" orientation="portrait" blackAndWhite="1" useFirstPageNumber="1" r:id="rId9"/>
      <headerFooter alignWithMargins="0">
        <oddHeader xml:space="preserve">&amp;L&amp;"Arial,Bold"&amp;9DRAFT   &amp;D   &amp;T &amp;F </oddHeader>
        <oddFooter>&amp;C&amp;P</oddFooter>
      </headerFooter>
    </customSheetView>
  </customSheetViews>
  <phoneticPr fontId="18" type="noConversion"/>
  <pageMargins left="0.8" right="0.7" top="1" bottom="0.8" header="0.5" footer="0.5"/>
  <pageSetup scale="85" firstPageNumber="21" orientation="portrait" blackAndWhite="1" useFirstPageNumber="1" r:id="rId10"/>
  <headerFooter differentFirst="1" scaleWithDoc="0" alignWithMargins="0">
    <oddFooter>&amp;C&amp;P&amp;R(Continued)</oddFooter>
    <firstFooter>&amp;C&amp;P&amp;R(Continued)</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2"/>
  </sheetPr>
  <dimension ref="A1:I36"/>
  <sheetViews>
    <sheetView workbookViewId="0">
      <selection activeCell="G27" sqref="G27"/>
    </sheetView>
  </sheetViews>
  <sheetFormatPr defaultRowHeight="12.95" customHeight="1"/>
  <cols>
    <col min="1" max="4" width="2.28515625" style="4" customWidth="1"/>
    <col min="5" max="5" width="2.28515625" style="11" customWidth="1"/>
    <col min="6" max="6" width="2.28515625" style="4" customWidth="1"/>
    <col min="7" max="7" width="64.140625" style="4" customWidth="1"/>
    <col min="8" max="8" width="2.42578125" style="4" customWidth="1"/>
    <col min="9" max="9" width="16.140625" style="4" customWidth="1"/>
    <col min="10" max="256" width="9.140625" style="4"/>
    <col min="257" max="262" width="2.28515625" style="4" customWidth="1"/>
    <col min="263" max="263" width="81.7109375" style="4" customWidth="1"/>
    <col min="264" max="264" width="2.42578125" style="4" customWidth="1"/>
    <col min="265" max="265" width="13.85546875" style="4" customWidth="1"/>
    <col min="266" max="512" width="9.140625" style="4"/>
    <col min="513" max="518" width="2.28515625" style="4" customWidth="1"/>
    <col min="519" max="519" width="81.7109375" style="4" customWidth="1"/>
    <col min="520" max="520" width="2.42578125" style="4" customWidth="1"/>
    <col min="521" max="521" width="13.85546875" style="4" customWidth="1"/>
    <col min="522" max="768" width="9.140625" style="4"/>
    <col min="769" max="774" width="2.28515625" style="4" customWidth="1"/>
    <col min="775" max="775" width="81.7109375" style="4" customWidth="1"/>
    <col min="776" max="776" width="2.42578125" style="4" customWidth="1"/>
    <col min="777" max="777" width="13.85546875" style="4" customWidth="1"/>
    <col min="778" max="1024" width="9.140625" style="4"/>
    <col min="1025" max="1030" width="2.28515625" style="4" customWidth="1"/>
    <col min="1031" max="1031" width="81.7109375" style="4" customWidth="1"/>
    <col min="1032" max="1032" width="2.42578125" style="4" customWidth="1"/>
    <col min="1033" max="1033" width="13.85546875" style="4" customWidth="1"/>
    <col min="1034" max="1280" width="9.140625" style="4"/>
    <col min="1281" max="1286" width="2.28515625" style="4" customWidth="1"/>
    <col min="1287" max="1287" width="81.7109375" style="4" customWidth="1"/>
    <col min="1288" max="1288" width="2.42578125" style="4" customWidth="1"/>
    <col min="1289" max="1289" width="13.85546875" style="4" customWidth="1"/>
    <col min="1290" max="1536" width="9.140625" style="4"/>
    <col min="1537" max="1542" width="2.28515625" style="4" customWidth="1"/>
    <col min="1543" max="1543" width="81.7109375" style="4" customWidth="1"/>
    <col min="1544" max="1544" width="2.42578125" style="4" customWidth="1"/>
    <col min="1545" max="1545" width="13.85546875" style="4" customWidth="1"/>
    <col min="1546" max="1792" width="9.140625" style="4"/>
    <col min="1793" max="1798" width="2.28515625" style="4" customWidth="1"/>
    <col min="1799" max="1799" width="81.7109375" style="4" customWidth="1"/>
    <col min="1800" max="1800" width="2.42578125" style="4" customWidth="1"/>
    <col min="1801" max="1801" width="13.85546875" style="4" customWidth="1"/>
    <col min="1802" max="2048" width="9.140625" style="4"/>
    <col min="2049" max="2054" width="2.28515625" style="4" customWidth="1"/>
    <col min="2055" max="2055" width="81.7109375" style="4" customWidth="1"/>
    <col min="2056" max="2056" width="2.42578125" style="4" customWidth="1"/>
    <col min="2057" max="2057" width="13.85546875" style="4" customWidth="1"/>
    <col min="2058" max="2304" width="9.140625" style="4"/>
    <col min="2305" max="2310" width="2.28515625" style="4" customWidth="1"/>
    <col min="2311" max="2311" width="81.7109375" style="4" customWidth="1"/>
    <col min="2312" max="2312" width="2.42578125" style="4" customWidth="1"/>
    <col min="2313" max="2313" width="13.85546875" style="4" customWidth="1"/>
    <col min="2314" max="2560" width="9.140625" style="4"/>
    <col min="2561" max="2566" width="2.28515625" style="4" customWidth="1"/>
    <col min="2567" max="2567" width="81.7109375" style="4" customWidth="1"/>
    <col min="2568" max="2568" width="2.42578125" style="4" customWidth="1"/>
    <col min="2569" max="2569" width="13.85546875" style="4" customWidth="1"/>
    <col min="2570" max="2816" width="9.140625" style="4"/>
    <col min="2817" max="2822" width="2.28515625" style="4" customWidth="1"/>
    <col min="2823" max="2823" width="81.7109375" style="4" customWidth="1"/>
    <col min="2824" max="2824" width="2.42578125" style="4" customWidth="1"/>
    <col min="2825" max="2825" width="13.85546875" style="4" customWidth="1"/>
    <col min="2826" max="3072" width="9.140625" style="4"/>
    <col min="3073" max="3078" width="2.28515625" style="4" customWidth="1"/>
    <col min="3079" max="3079" width="81.7109375" style="4" customWidth="1"/>
    <col min="3080" max="3080" width="2.42578125" style="4" customWidth="1"/>
    <col min="3081" max="3081" width="13.85546875" style="4" customWidth="1"/>
    <col min="3082" max="3328" width="9.140625" style="4"/>
    <col min="3329" max="3334" width="2.28515625" style="4" customWidth="1"/>
    <col min="3335" max="3335" width="81.7109375" style="4" customWidth="1"/>
    <col min="3336" max="3336" width="2.42578125" style="4" customWidth="1"/>
    <col min="3337" max="3337" width="13.85546875" style="4" customWidth="1"/>
    <col min="3338" max="3584" width="9.140625" style="4"/>
    <col min="3585" max="3590" width="2.28515625" style="4" customWidth="1"/>
    <col min="3591" max="3591" width="81.7109375" style="4" customWidth="1"/>
    <col min="3592" max="3592" width="2.42578125" style="4" customWidth="1"/>
    <col min="3593" max="3593" width="13.85546875" style="4" customWidth="1"/>
    <col min="3594" max="3840" width="9.140625" style="4"/>
    <col min="3841" max="3846" width="2.28515625" style="4" customWidth="1"/>
    <col min="3847" max="3847" width="81.7109375" style="4" customWidth="1"/>
    <col min="3848" max="3848" width="2.42578125" style="4" customWidth="1"/>
    <col min="3849" max="3849" width="13.85546875" style="4" customWidth="1"/>
    <col min="3850" max="4096" width="9.140625" style="4"/>
    <col min="4097" max="4102" width="2.28515625" style="4" customWidth="1"/>
    <col min="4103" max="4103" width="81.7109375" style="4" customWidth="1"/>
    <col min="4104" max="4104" width="2.42578125" style="4" customWidth="1"/>
    <col min="4105" max="4105" width="13.85546875" style="4" customWidth="1"/>
    <col min="4106" max="4352" width="9.140625" style="4"/>
    <col min="4353" max="4358" width="2.28515625" style="4" customWidth="1"/>
    <col min="4359" max="4359" width="81.7109375" style="4" customWidth="1"/>
    <col min="4360" max="4360" width="2.42578125" style="4" customWidth="1"/>
    <col min="4361" max="4361" width="13.85546875" style="4" customWidth="1"/>
    <col min="4362" max="4608" width="9.140625" style="4"/>
    <col min="4609" max="4614" width="2.28515625" style="4" customWidth="1"/>
    <col min="4615" max="4615" width="81.7109375" style="4" customWidth="1"/>
    <col min="4616" max="4616" width="2.42578125" style="4" customWidth="1"/>
    <col min="4617" max="4617" width="13.85546875" style="4" customWidth="1"/>
    <col min="4618" max="4864" width="9.140625" style="4"/>
    <col min="4865" max="4870" width="2.28515625" style="4" customWidth="1"/>
    <col min="4871" max="4871" width="81.7109375" style="4" customWidth="1"/>
    <col min="4872" max="4872" width="2.42578125" style="4" customWidth="1"/>
    <col min="4873" max="4873" width="13.85546875" style="4" customWidth="1"/>
    <col min="4874" max="5120" width="9.140625" style="4"/>
    <col min="5121" max="5126" width="2.28515625" style="4" customWidth="1"/>
    <col min="5127" max="5127" width="81.7109375" style="4" customWidth="1"/>
    <col min="5128" max="5128" width="2.42578125" style="4" customWidth="1"/>
    <col min="5129" max="5129" width="13.85546875" style="4" customWidth="1"/>
    <col min="5130" max="5376" width="9.140625" style="4"/>
    <col min="5377" max="5382" width="2.28515625" style="4" customWidth="1"/>
    <col min="5383" max="5383" width="81.7109375" style="4" customWidth="1"/>
    <col min="5384" max="5384" width="2.42578125" style="4" customWidth="1"/>
    <col min="5385" max="5385" width="13.85546875" style="4" customWidth="1"/>
    <col min="5386" max="5632" width="9.140625" style="4"/>
    <col min="5633" max="5638" width="2.28515625" style="4" customWidth="1"/>
    <col min="5639" max="5639" width="81.7109375" style="4" customWidth="1"/>
    <col min="5640" max="5640" width="2.42578125" style="4" customWidth="1"/>
    <col min="5641" max="5641" width="13.85546875" style="4" customWidth="1"/>
    <col min="5642" max="5888" width="9.140625" style="4"/>
    <col min="5889" max="5894" width="2.28515625" style="4" customWidth="1"/>
    <col min="5895" max="5895" width="81.7109375" style="4" customWidth="1"/>
    <col min="5896" max="5896" width="2.42578125" style="4" customWidth="1"/>
    <col min="5897" max="5897" width="13.85546875" style="4" customWidth="1"/>
    <col min="5898" max="6144" width="9.140625" style="4"/>
    <col min="6145" max="6150" width="2.28515625" style="4" customWidth="1"/>
    <col min="6151" max="6151" width="81.7109375" style="4" customWidth="1"/>
    <col min="6152" max="6152" width="2.42578125" style="4" customWidth="1"/>
    <col min="6153" max="6153" width="13.85546875" style="4" customWidth="1"/>
    <col min="6154" max="6400" width="9.140625" style="4"/>
    <col min="6401" max="6406" width="2.28515625" style="4" customWidth="1"/>
    <col min="6407" max="6407" width="81.7109375" style="4" customWidth="1"/>
    <col min="6408" max="6408" width="2.42578125" style="4" customWidth="1"/>
    <col min="6409" max="6409" width="13.85546875" style="4" customWidth="1"/>
    <col min="6410" max="6656" width="9.140625" style="4"/>
    <col min="6657" max="6662" width="2.28515625" style="4" customWidth="1"/>
    <col min="6663" max="6663" width="81.7109375" style="4" customWidth="1"/>
    <col min="6664" max="6664" width="2.42578125" style="4" customWidth="1"/>
    <col min="6665" max="6665" width="13.85546875" style="4" customWidth="1"/>
    <col min="6666" max="6912" width="9.140625" style="4"/>
    <col min="6913" max="6918" width="2.28515625" style="4" customWidth="1"/>
    <col min="6919" max="6919" width="81.7109375" style="4" customWidth="1"/>
    <col min="6920" max="6920" width="2.42578125" style="4" customWidth="1"/>
    <col min="6921" max="6921" width="13.85546875" style="4" customWidth="1"/>
    <col min="6922" max="7168" width="9.140625" style="4"/>
    <col min="7169" max="7174" width="2.28515625" style="4" customWidth="1"/>
    <col min="7175" max="7175" width="81.7109375" style="4" customWidth="1"/>
    <col min="7176" max="7176" width="2.42578125" style="4" customWidth="1"/>
    <col min="7177" max="7177" width="13.85546875" style="4" customWidth="1"/>
    <col min="7178" max="7424" width="9.140625" style="4"/>
    <col min="7425" max="7430" width="2.28515625" style="4" customWidth="1"/>
    <col min="7431" max="7431" width="81.7109375" style="4" customWidth="1"/>
    <col min="7432" max="7432" width="2.42578125" style="4" customWidth="1"/>
    <col min="7433" max="7433" width="13.85546875" style="4" customWidth="1"/>
    <col min="7434" max="7680" width="9.140625" style="4"/>
    <col min="7681" max="7686" width="2.28515625" style="4" customWidth="1"/>
    <col min="7687" max="7687" width="81.7109375" style="4" customWidth="1"/>
    <col min="7688" max="7688" width="2.42578125" style="4" customWidth="1"/>
    <col min="7689" max="7689" width="13.85546875" style="4" customWidth="1"/>
    <col min="7690" max="7936" width="9.140625" style="4"/>
    <col min="7937" max="7942" width="2.28515625" style="4" customWidth="1"/>
    <col min="7943" max="7943" width="81.7109375" style="4" customWidth="1"/>
    <col min="7944" max="7944" width="2.42578125" style="4" customWidth="1"/>
    <col min="7945" max="7945" width="13.85546875" style="4" customWidth="1"/>
    <col min="7946" max="8192" width="9.140625" style="4"/>
    <col min="8193" max="8198" width="2.28515625" style="4" customWidth="1"/>
    <col min="8199" max="8199" width="81.7109375" style="4" customWidth="1"/>
    <col min="8200" max="8200" width="2.42578125" style="4" customWidth="1"/>
    <col min="8201" max="8201" width="13.85546875" style="4" customWidth="1"/>
    <col min="8202" max="8448" width="9.140625" style="4"/>
    <col min="8449" max="8454" width="2.28515625" style="4" customWidth="1"/>
    <col min="8455" max="8455" width="81.7109375" style="4" customWidth="1"/>
    <col min="8456" max="8456" width="2.42578125" style="4" customWidth="1"/>
    <col min="8457" max="8457" width="13.85546875" style="4" customWidth="1"/>
    <col min="8458" max="8704" width="9.140625" style="4"/>
    <col min="8705" max="8710" width="2.28515625" style="4" customWidth="1"/>
    <col min="8711" max="8711" width="81.7109375" style="4" customWidth="1"/>
    <col min="8712" max="8712" width="2.42578125" style="4" customWidth="1"/>
    <col min="8713" max="8713" width="13.85546875" style="4" customWidth="1"/>
    <col min="8714" max="8960" width="9.140625" style="4"/>
    <col min="8961" max="8966" width="2.28515625" style="4" customWidth="1"/>
    <col min="8967" max="8967" width="81.7109375" style="4" customWidth="1"/>
    <col min="8968" max="8968" width="2.42578125" style="4" customWidth="1"/>
    <col min="8969" max="8969" width="13.85546875" style="4" customWidth="1"/>
    <col min="8970" max="9216" width="9.140625" style="4"/>
    <col min="9217" max="9222" width="2.28515625" style="4" customWidth="1"/>
    <col min="9223" max="9223" width="81.7109375" style="4" customWidth="1"/>
    <col min="9224" max="9224" width="2.42578125" style="4" customWidth="1"/>
    <col min="9225" max="9225" width="13.85546875" style="4" customWidth="1"/>
    <col min="9226" max="9472" width="9.140625" style="4"/>
    <col min="9473" max="9478" width="2.28515625" style="4" customWidth="1"/>
    <col min="9479" max="9479" width="81.7109375" style="4" customWidth="1"/>
    <col min="9480" max="9480" width="2.42578125" style="4" customWidth="1"/>
    <col min="9481" max="9481" width="13.85546875" style="4" customWidth="1"/>
    <col min="9482" max="9728" width="9.140625" style="4"/>
    <col min="9729" max="9734" width="2.28515625" style="4" customWidth="1"/>
    <col min="9735" max="9735" width="81.7109375" style="4" customWidth="1"/>
    <col min="9736" max="9736" width="2.42578125" style="4" customWidth="1"/>
    <col min="9737" max="9737" width="13.85546875" style="4" customWidth="1"/>
    <col min="9738" max="9984" width="9.140625" style="4"/>
    <col min="9985" max="9990" width="2.28515625" style="4" customWidth="1"/>
    <col min="9991" max="9991" width="81.7109375" style="4" customWidth="1"/>
    <col min="9992" max="9992" width="2.42578125" style="4" customWidth="1"/>
    <col min="9993" max="9993" width="13.85546875" style="4" customWidth="1"/>
    <col min="9994" max="10240" width="9.140625" style="4"/>
    <col min="10241" max="10246" width="2.28515625" style="4" customWidth="1"/>
    <col min="10247" max="10247" width="81.7109375" style="4" customWidth="1"/>
    <col min="10248" max="10248" width="2.42578125" style="4" customWidth="1"/>
    <col min="10249" max="10249" width="13.85546875" style="4" customWidth="1"/>
    <col min="10250" max="10496" width="9.140625" style="4"/>
    <col min="10497" max="10502" width="2.28515625" style="4" customWidth="1"/>
    <col min="10503" max="10503" width="81.7109375" style="4" customWidth="1"/>
    <col min="10504" max="10504" width="2.42578125" style="4" customWidth="1"/>
    <col min="10505" max="10505" width="13.85546875" style="4" customWidth="1"/>
    <col min="10506" max="10752" width="9.140625" style="4"/>
    <col min="10753" max="10758" width="2.28515625" style="4" customWidth="1"/>
    <col min="10759" max="10759" width="81.7109375" style="4" customWidth="1"/>
    <col min="10760" max="10760" width="2.42578125" style="4" customWidth="1"/>
    <col min="10761" max="10761" width="13.85546875" style="4" customWidth="1"/>
    <col min="10762" max="11008" width="9.140625" style="4"/>
    <col min="11009" max="11014" width="2.28515625" style="4" customWidth="1"/>
    <col min="11015" max="11015" width="81.7109375" style="4" customWidth="1"/>
    <col min="11016" max="11016" width="2.42578125" style="4" customWidth="1"/>
    <col min="11017" max="11017" width="13.85546875" style="4" customWidth="1"/>
    <col min="11018" max="11264" width="9.140625" style="4"/>
    <col min="11265" max="11270" width="2.28515625" style="4" customWidth="1"/>
    <col min="11271" max="11271" width="81.7109375" style="4" customWidth="1"/>
    <col min="11272" max="11272" width="2.42578125" style="4" customWidth="1"/>
    <col min="11273" max="11273" width="13.85546875" style="4" customWidth="1"/>
    <col min="11274" max="11520" width="9.140625" style="4"/>
    <col min="11521" max="11526" width="2.28515625" style="4" customWidth="1"/>
    <col min="11527" max="11527" width="81.7109375" style="4" customWidth="1"/>
    <col min="11528" max="11528" width="2.42578125" style="4" customWidth="1"/>
    <col min="11529" max="11529" width="13.85546875" style="4" customWidth="1"/>
    <col min="11530" max="11776" width="9.140625" style="4"/>
    <col min="11777" max="11782" width="2.28515625" style="4" customWidth="1"/>
    <col min="11783" max="11783" width="81.7109375" style="4" customWidth="1"/>
    <col min="11784" max="11784" width="2.42578125" style="4" customWidth="1"/>
    <col min="11785" max="11785" width="13.85546875" style="4" customWidth="1"/>
    <col min="11786" max="12032" width="9.140625" style="4"/>
    <col min="12033" max="12038" width="2.28515625" style="4" customWidth="1"/>
    <col min="12039" max="12039" width="81.7109375" style="4" customWidth="1"/>
    <col min="12040" max="12040" width="2.42578125" style="4" customWidth="1"/>
    <col min="12041" max="12041" width="13.85546875" style="4" customWidth="1"/>
    <col min="12042" max="12288" width="9.140625" style="4"/>
    <col min="12289" max="12294" width="2.28515625" style="4" customWidth="1"/>
    <col min="12295" max="12295" width="81.7109375" style="4" customWidth="1"/>
    <col min="12296" max="12296" width="2.42578125" style="4" customWidth="1"/>
    <col min="12297" max="12297" width="13.85546875" style="4" customWidth="1"/>
    <col min="12298" max="12544" width="9.140625" style="4"/>
    <col min="12545" max="12550" width="2.28515625" style="4" customWidth="1"/>
    <col min="12551" max="12551" width="81.7109375" style="4" customWidth="1"/>
    <col min="12552" max="12552" width="2.42578125" style="4" customWidth="1"/>
    <col min="12553" max="12553" width="13.85546875" style="4" customWidth="1"/>
    <col min="12554" max="12800" width="9.140625" style="4"/>
    <col min="12801" max="12806" width="2.28515625" style="4" customWidth="1"/>
    <col min="12807" max="12807" width="81.7109375" style="4" customWidth="1"/>
    <col min="12808" max="12808" width="2.42578125" style="4" customWidth="1"/>
    <col min="12809" max="12809" width="13.85546875" style="4" customWidth="1"/>
    <col min="12810" max="13056" width="9.140625" style="4"/>
    <col min="13057" max="13062" width="2.28515625" style="4" customWidth="1"/>
    <col min="13063" max="13063" width="81.7109375" style="4" customWidth="1"/>
    <col min="13064" max="13064" width="2.42578125" style="4" customWidth="1"/>
    <col min="13065" max="13065" width="13.85546875" style="4" customWidth="1"/>
    <col min="13066" max="13312" width="9.140625" style="4"/>
    <col min="13313" max="13318" width="2.28515625" style="4" customWidth="1"/>
    <col min="13319" max="13319" width="81.7109375" style="4" customWidth="1"/>
    <col min="13320" max="13320" width="2.42578125" style="4" customWidth="1"/>
    <col min="13321" max="13321" width="13.85546875" style="4" customWidth="1"/>
    <col min="13322" max="13568" width="9.140625" style="4"/>
    <col min="13569" max="13574" width="2.28515625" style="4" customWidth="1"/>
    <col min="13575" max="13575" width="81.7109375" style="4" customWidth="1"/>
    <col min="13576" max="13576" width="2.42578125" style="4" customWidth="1"/>
    <col min="13577" max="13577" width="13.85546875" style="4" customWidth="1"/>
    <col min="13578" max="13824" width="9.140625" style="4"/>
    <col min="13825" max="13830" width="2.28515625" style="4" customWidth="1"/>
    <col min="13831" max="13831" width="81.7109375" style="4" customWidth="1"/>
    <col min="13832" max="13832" width="2.42578125" style="4" customWidth="1"/>
    <col min="13833" max="13833" width="13.85546875" style="4" customWidth="1"/>
    <col min="13834" max="14080" width="9.140625" style="4"/>
    <col min="14081" max="14086" width="2.28515625" style="4" customWidth="1"/>
    <col min="14087" max="14087" width="81.7109375" style="4" customWidth="1"/>
    <col min="14088" max="14088" width="2.42578125" style="4" customWidth="1"/>
    <col min="14089" max="14089" width="13.85546875" style="4" customWidth="1"/>
    <col min="14090" max="14336" width="9.140625" style="4"/>
    <col min="14337" max="14342" width="2.28515625" style="4" customWidth="1"/>
    <col min="14343" max="14343" width="81.7109375" style="4" customWidth="1"/>
    <col min="14344" max="14344" width="2.42578125" style="4" customWidth="1"/>
    <col min="14345" max="14345" width="13.85546875" style="4" customWidth="1"/>
    <col min="14346" max="14592" width="9.140625" style="4"/>
    <col min="14593" max="14598" width="2.28515625" style="4" customWidth="1"/>
    <col min="14599" max="14599" width="81.7109375" style="4" customWidth="1"/>
    <col min="14600" max="14600" width="2.42578125" style="4" customWidth="1"/>
    <col min="14601" max="14601" width="13.85546875" style="4" customWidth="1"/>
    <col min="14602" max="14848" width="9.140625" style="4"/>
    <col min="14849" max="14854" width="2.28515625" style="4" customWidth="1"/>
    <col min="14855" max="14855" width="81.7109375" style="4" customWidth="1"/>
    <col min="14856" max="14856" width="2.42578125" style="4" customWidth="1"/>
    <col min="14857" max="14857" width="13.85546875" style="4" customWidth="1"/>
    <col min="14858" max="15104" width="9.140625" style="4"/>
    <col min="15105" max="15110" width="2.28515625" style="4" customWidth="1"/>
    <col min="15111" max="15111" width="81.7109375" style="4" customWidth="1"/>
    <col min="15112" max="15112" width="2.42578125" style="4" customWidth="1"/>
    <col min="15113" max="15113" width="13.85546875" style="4" customWidth="1"/>
    <col min="15114" max="15360" width="9.140625" style="4"/>
    <col min="15361" max="15366" width="2.28515625" style="4" customWidth="1"/>
    <col min="15367" max="15367" width="81.7109375" style="4" customWidth="1"/>
    <col min="15368" max="15368" width="2.42578125" style="4" customWidth="1"/>
    <col min="15369" max="15369" width="13.85546875" style="4" customWidth="1"/>
    <col min="15370" max="15616" width="9.140625" style="4"/>
    <col min="15617" max="15622" width="2.28515625" style="4" customWidth="1"/>
    <col min="15623" max="15623" width="81.7109375" style="4" customWidth="1"/>
    <col min="15624" max="15624" width="2.42578125" style="4" customWidth="1"/>
    <col min="15625" max="15625" width="13.85546875" style="4" customWidth="1"/>
    <col min="15626" max="15872" width="9.140625" style="4"/>
    <col min="15873" max="15878" width="2.28515625" style="4" customWidth="1"/>
    <col min="15879" max="15879" width="81.7109375" style="4" customWidth="1"/>
    <col min="15880" max="15880" width="2.42578125" style="4" customWidth="1"/>
    <col min="15881" max="15881" width="13.85546875" style="4" customWidth="1"/>
    <col min="15882" max="16128" width="9.140625" style="4"/>
    <col min="16129" max="16134" width="2.28515625" style="4" customWidth="1"/>
    <col min="16135" max="16135" width="81.7109375" style="4" customWidth="1"/>
    <col min="16136" max="16136" width="2.42578125" style="4" customWidth="1"/>
    <col min="16137" max="16137" width="13.85546875" style="4" customWidth="1"/>
    <col min="16138" max="16384" width="9.140625" style="4"/>
  </cols>
  <sheetData>
    <row r="1" spans="1:9" s="54" customFormat="1" ht="12.7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ht="39" customHeight="1">
      <c r="A6" s="92" t="s">
        <v>1134</v>
      </c>
      <c r="B6" s="92"/>
      <c r="C6" s="88"/>
      <c r="D6" s="88"/>
      <c r="E6" s="87"/>
      <c r="F6" s="87"/>
      <c r="G6" s="87"/>
      <c r="H6" s="90"/>
      <c r="I6" s="113"/>
    </row>
    <row r="7" spans="1:9" ht="19.5" customHeight="1">
      <c r="A7" s="92"/>
      <c r="B7" s="92" t="s">
        <v>1156</v>
      </c>
      <c r="C7" s="88"/>
      <c r="D7" s="88"/>
      <c r="E7" s="87"/>
      <c r="F7" s="87"/>
      <c r="G7" s="87"/>
      <c r="H7" s="90"/>
      <c r="I7" s="113"/>
    </row>
    <row r="8" spans="1:9" ht="19.5" customHeight="1">
      <c r="A8" s="88"/>
      <c r="B8" s="92" t="s">
        <v>748</v>
      </c>
      <c r="C8" s="92"/>
      <c r="D8" s="92"/>
      <c r="E8" s="87"/>
      <c r="F8" s="87"/>
      <c r="G8" s="87"/>
      <c r="H8" s="90"/>
      <c r="I8" s="113"/>
    </row>
    <row r="9" spans="1:9" ht="12.95" customHeight="1">
      <c r="A9" s="88"/>
      <c r="B9" s="88"/>
      <c r="C9" s="92" t="s">
        <v>723</v>
      </c>
      <c r="D9" s="92"/>
      <c r="E9" s="87"/>
      <c r="F9" s="87"/>
      <c r="G9" s="87"/>
      <c r="H9" s="88" t="s">
        <v>172</v>
      </c>
      <c r="I9" s="114">
        <v>19733229</v>
      </c>
    </row>
    <row r="10" spans="1:9" ht="20.100000000000001" customHeight="1">
      <c r="A10" s="88"/>
      <c r="C10" s="87"/>
      <c r="D10" s="88"/>
      <c r="E10" s="87"/>
      <c r="F10" s="92" t="s">
        <v>865</v>
      </c>
      <c r="G10" s="92"/>
      <c r="H10" s="88"/>
      <c r="I10" s="114">
        <f>SUM(I9:I9)</f>
        <v>19733229</v>
      </c>
    </row>
    <row r="11" spans="1:9" ht="20.100000000000001" customHeight="1">
      <c r="A11" s="88"/>
      <c r="B11" s="92" t="s">
        <v>750</v>
      </c>
      <c r="C11" s="92"/>
      <c r="D11" s="92"/>
      <c r="E11" s="87"/>
      <c r="F11" s="87"/>
      <c r="G11" s="87"/>
      <c r="H11" s="88"/>
      <c r="I11" s="113"/>
    </row>
    <row r="12" spans="1:9" ht="12.95" customHeight="1">
      <c r="A12" s="91"/>
      <c r="B12" s="92"/>
      <c r="C12" s="92" t="s">
        <v>858</v>
      </c>
      <c r="D12" s="92"/>
      <c r="E12" s="87"/>
      <c r="F12" s="87"/>
      <c r="G12" s="92"/>
      <c r="H12" s="88"/>
      <c r="I12" s="114">
        <v>8434215</v>
      </c>
    </row>
    <row r="13" spans="1:9" ht="20.100000000000001" customHeight="1">
      <c r="A13" s="88"/>
      <c r="C13" s="92"/>
      <c r="D13" s="92"/>
      <c r="E13" s="87"/>
      <c r="F13" s="92" t="s">
        <v>864</v>
      </c>
      <c r="G13" s="92"/>
      <c r="H13" s="88"/>
      <c r="I13" s="114">
        <f>SUM(I12:I12)</f>
        <v>8434215</v>
      </c>
    </row>
    <row r="14" spans="1:9" ht="20.100000000000001" customHeight="1">
      <c r="A14" s="88"/>
      <c r="B14" s="92" t="s">
        <v>751</v>
      </c>
      <c r="C14" s="92"/>
      <c r="D14" s="92"/>
      <c r="E14" s="87"/>
      <c r="F14" s="87"/>
      <c r="G14" s="87"/>
      <c r="H14" s="88"/>
      <c r="I14" s="113"/>
    </row>
    <row r="15" spans="1:9" ht="12.95" customHeight="1">
      <c r="A15" s="91"/>
      <c r="B15" s="92"/>
      <c r="C15" s="92" t="s">
        <v>858</v>
      </c>
      <c r="D15" s="92"/>
      <c r="E15" s="87"/>
      <c r="F15" s="87"/>
      <c r="G15" s="92"/>
      <c r="H15" s="88"/>
      <c r="I15" s="114">
        <v>1210876</v>
      </c>
    </row>
    <row r="16" spans="1:9" ht="20.100000000000001" customHeight="1">
      <c r="A16" s="88"/>
      <c r="C16" s="92"/>
      <c r="D16" s="92"/>
      <c r="E16" s="87"/>
      <c r="F16" s="92" t="s">
        <v>866</v>
      </c>
      <c r="G16" s="92"/>
      <c r="H16" s="88"/>
      <c r="I16" s="113">
        <f>SUM(I15:I15)</f>
        <v>1210876</v>
      </c>
    </row>
    <row r="17" spans="1:9" ht="20.100000000000001" customHeight="1" thickBot="1">
      <c r="A17" s="88"/>
      <c r="C17" s="88"/>
      <c r="D17" s="92"/>
      <c r="E17" s="90"/>
      <c r="F17" s="92" t="s">
        <v>867</v>
      </c>
      <c r="G17" s="92"/>
      <c r="H17" s="88" t="s">
        <v>172</v>
      </c>
      <c r="I17" s="156">
        <f>I10+I13+I16</f>
        <v>29378320</v>
      </c>
    </row>
    <row r="18" spans="1:9" ht="19.5" customHeight="1" thickTop="1">
      <c r="B18" s="92" t="s">
        <v>1157</v>
      </c>
      <c r="C18" s="88"/>
      <c r="D18" s="88"/>
      <c r="E18" s="87"/>
      <c r="F18" s="87"/>
      <c r="G18" s="87"/>
      <c r="H18" s="90"/>
      <c r="I18" s="113"/>
    </row>
    <row r="19" spans="1:9" ht="19.5" customHeight="1">
      <c r="A19" s="88"/>
      <c r="B19" s="92" t="s">
        <v>748</v>
      </c>
      <c r="C19" s="92"/>
      <c r="D19" s="92"/>
      <c r="E19" s="87"/>
      <c r="F19" s="87"/>
      <c r="G19" s="87"/>
      <c r="H19" s="90"/>
      <c r="I19" s="113"/>
    </row>
    <row r="20" spans="1:9" ht="12.95" customHeight="1">
      <c r="A20" s="88"/>
      <c r="B20" s="88"/>
      <c r="C20" s="92" t="s">
        <v>858</v>
      </c>
      <c r="D20" s="92"/>
      <c r="E20" s="87"/>
      <c r="F20" s="87"/>
      <c r="G20" s="87"/>
      <c r="H20" s="88" t="s">
        <v>172</v>
      </c>
      <c r="I20" s="113">
        <v>-1933830</v>
      </c>
    </row>
    <row r="21" spans="1:9" ht="20.100000000000001" customHeight="1">
      <c r="A21" s="88"/>
      <c r="C21" s="87"/>
      <c r="D21" s="88"/>
      <c r="E21" s="87"/>
      <c r="F21" s="92" t="s">
        <v>869</v>
      </c>
      <c r="G21" s="92"/>
      <c r="H21" s="88"/>
      <c r="I21" s="157">
        <f>SUM(I20:I20)</f>
        <v>-1933830</v>
      </c>
    </row>
    <row r="22" spans="1:9" ht="20.100000000000001" customHeight="1">
      <c r="A22" s="88"/>
      <c r="B22" s="92" t="s">
        <v>750</v>
      </c>
      <c r="C22" s="92"/>
      <c r="D22" s="92"/>
      <c r="E22" s="87"/>
      <c r="F22" s="87"/>
      <c r="G22" s="87"/>
      <c r="H22" s="88"/>
      <c r="I22" s="113"/>
    </row>
    <row r="23" spans="1:9" ht="12.95" customHeight="1">
      <c r="A23" s="91"/>
      <c r="B23" s="92"/>
      <c r="C23" s="92" t="s">
        <v>858</v>
      </c>
      <c r="D23" s="92"/>
      <c r="E23" s="87"/>
      <c r="F23" s="87"/>
      <c r="G23" s="92"/>
      <c r="H23" s="88"/>
      <c r="I23" s="114">
        <v>-620048</v>
      </c>
    </row>
    <row r="24" spans="1:9" ht="20.100000000000001" customHeight="1">
      <c r="A24" s="88"/>
      <c r="C24" s="92"/>
      <c r="D24" s="92"/>
      <c r="E24" s="87"/>
      <c r="F24" s="92" t="s">
        <v>868</v>
      </c>
      <c r="G24" s="92"/>
      <c r="H24" s="88"/>
      <c r="I24" s="114">
        <f>SUM(I23:I23)</f>
        <v>-620048</v>
      </c>
    </row>
    <row r="25" spans="1:9" ht="20.100000000000001" customHeight="1">
      <c r="A25" s="88"/>
      <c r="B25" s="92" t="s">
        <v>751</v>
      </c>
      <c r="C25" s="92"/>
      <c r="D25" s="92"/>
      <c r="E25" s="87"/>
      <c r="F25" s="87"/>
      <c r="G25" s="87"/>
      <c r="H25" s="88"/>
      <c r="I25" s="113"/>
    </row>
    <row r="26" spans="1:9" ht="12.75" customHeight="1">
      <c r="A26" s="88"/>
      <c r="B26" s="92"/>
      <c r="C26" s="92" t="s">
        <v>858</v>
      </c>
      <c r="D26" s="92"/>
      <c r="E26" s="87"/>
      <c r="F26" s="87"/>
      <c r="G26" s="92"/>
      <c r="H26" s="88"/>
      <c r="I26" s="114">
        <v>-276174</v>
      </c>
    </row>
    <row r="27" spans="1:9" ht="20.100000000000001" customHeight="1">
      <c r="A27" s="88"/>
      <c r="C27" s="92"/>
      <c r="D27" s="92"/>
      <c r="E27" s="87"/>
      <c r="F27" s="92" t="s">
        <v>1086</v>
      </c>
      <c r="G27" s="92"/>
      <c r="H27" s="88"/>
      <c r="I27" s="114">
        <f>SUM(I26:I26)</f>
        <v>-276174</v>
      </c>
    </row>
    <row r="28" spans="1:9" ht="20.100000000000001" customHeight="1" thickBot="1">
      <c r="A28" s="88"/>
      <c r="C28" s="88"/>
      <c r="D28" s="92"/>
      <c r="E28" s="90"/>
      <c r="F28" s="92" t="s">
        <v>1149</v>
      </c>
      <c r="G28" s="92"/>
      <c r="H28" s="88" t="s">
        <v>172</v>
      </c>
      <c r="I28" s="213">
        <f>I21+I24+I27</f>
        <v>-2830052</v>
      </c>
    </row>
    <row r="29" spans="1:9" ht="39" customHeight="1" thickTop="1">
      <c r="A29" s="92" t="s">
        <v>1135</v>
      </c>
      <c r="B29" s="92"/>
      <c r="C29" s="88"/>
      <c r="D29" s="88"/>
      <c r="E29" s="87"/>
      <c r="F29" s="87"/>
      <c r="G29" s="87"/>
      <c r="H29" s="90"/>
      <c r="I29" s="113"/>
    </row>
    <row r="30" spans="1:9" ht="19.5" customHeight="1">
      <c r="A30" s="92"/>
      <c r="B30" s="92" t="s">
        <v>1158</v>
      </c>
      <c r="C30" s="88"/>
      <c r="D30" s="88"/>
      <c r="E30" s="87"/>
      <c r="F30" s="87"/>
      <c r="G30" s="87"/>
      <c r="H30" s="90"/>
      <c r="I30" s="113"/>
    </row>
    <row r="31" spans="1:9" ht="19.5" customHeight="1">
      <c r="A31" s="92"/>
      <c r="B31" s="92" t="s">
        <v>748</v>
      </c>
      <c r="C31" s="92"/>
      <c r="D31" s="92"/>
      <c r="E31" s="87"/>
      <c r="F31" s="87"/>
      <c r="G31" s="87"/>
      <c r="H31" s="88"/>
      <c r="I31" s="113"/>
    </row>
    <row r="32" spans="1:9" ht="15">
      <c r="A32" s="88"/>
      <c r="B32" s="92"/>
      <c r="C32" s="92" t="s">
        <v>858</v>
      </c>
      <c r="D32" s="92"/>
      <c r="E32" s="87"/>
      <c r="F32" s="87"/>
      <c r="G32" s="92"/>
      <c r="H32" s="88" t="s">
        <v>172</v>
      </c>
      <c r="I32" s="113">
        <v>670346</v>
      </c>
    </row>
    <row r="33" spans="1:9" ht="20.100000000000001" customHeight="1">
      <c r="A33" s="88"/>
      <c r="C33" s="92"/>
      <c r="D33" s="92"/>
      <c r="E33" s="87"/>
      <c r="F33" s="92" t="s">
        <v>870</v>
      </c>
      <c r="G33" s="92"/>
      <c r="H33" s="88"/>
      <c r="I33" s="157">
        <f>SUM(I32)</f>
        <v>670346</v>
      </c>
    </row>
    <row r="34" spans="1:9" ht="20.100000000000001" customHeight="1" thickBot="1">
      <c r="A34" s="88"/>
      <c r="C34" s="88"/>
      <c r="D34" s="92"/>
      <c r="E34" s="90"/>
      <c r="F34" s="92" t="s">
        <v>871</v>
      </c>
      <c r="G34" s="92"/>
      <c r="H34" s="88" t="s">
        <v>172</v>
      </c>
      <c r="I34" s="158">
        <f>I33</f>
        <v>670346</v>
      </c>
    </row>
    <row r="35" spans="1:9" ht="19.5" customHeight="1" thickTop="1"/>
    <row r="36" spans="1:9" ht="12.95" customHeight="1">
      <c r="A36" s="4" t="s">
        <v>954</v>
      </c>
      <c r="E36" s="4"/>
    </row>
  </sheetData>
  <pageMargins left="0.8" right="0.7" top="1" bottom="0.8" header="0.5" footer="0.5"/>
  <pageSetup scale="85" firstPageNumber="22" orientation="portrait" blackAndWhite="1" useFirstPageNumber="1" r:id="rId1"/>
  <headerFooter differentFirst="1" scaleWithDoc="0" alignWithMargins="0">
    <oddFooter>&amp;C&amp;P&amp;R(Continued)</oddFooter>
    <firstFooter>&amp;C&amp;P&amp;R(Continued)</first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9">
    <tabColor indexed="42"/>
  </sheetPr>
  <dimension ref="A1:L91"/>
  <sheetViews>
    <sheetView workbookViewId="0">
      <selection activeCell="G27" sqref="G27"/>
    </sheetView>
  </sheetViews>
  <sheetFormatPr defaultColWidth="9.140625" defaultRowHeight="12.95" customHeight="1"/>
  <cols>
    <col min="1" max="6" width="2.28515625" customWidth="1"/>
    <col min="7" max="7" width="73.85546875" customWidth="1"/>
    <col min="8" max="8" width="2.42578125" customWidth="1"/>
    <col min="9" max="9" width="15.140625" customWidth="1"/>
    <col min="12" max="12" width="11.42578125" customWidth="1"/>
  </cols>
  <sheetData>
    <row r="1" spans="1:9" s="54" customFormat="1" ht="12.95" customHeight="1">
      <c r="A1" s="1" t="s">
        <v>496</v>
      </c>
      <c r="B1" s="1"/>
      <c r="C1" s="1"/>
      <c r="D1" s="1"/>
      <c r="E1" s="1"/>
      <c r="F1" s="1"/>
      <c r="G1" s="1"/>
      <c r="H1" s="1"/>
      <c r="I1" s="1"/>
    </row>
    <row r="2" spans="1:9" s="54" customFormat="1" ht="20.100000000000001" customHeight="1">
      <c r="A2" s="2" t="s">
        <v>7</v>
      </c>
      <c r="B2" s="1"/>
      <c r="C2" s="1"/>
      <c r="D2" s="1"/>
      <c r="E2" s="1"/>
      <c r="F2" s="1"/>
      <c r="G2" s="1"/>
      <c r="H2" s="1"/>
      <c r="I2" s="1"/>
    </row>
    <row r="3" spans="1:9" s="54" customFormat="1" ht="20.100000000000001" customHeight="1">
      <c r="A3" s="2" t="s">
        <v>464</v>
      </c>
      <c r="B3" s="1"/>
      <c r="C3" s="1"/>
      <c r="D3" s="1"/>
      <c r="E3" s="1"/>
      <c r="F3" s="1"/>
      <c r="G3" s="1"/>
      <c r="H3" s="1"/>
      <c r="I3" s="1"/>
    </row>
    <row r="4" spans="1:9" s="54" customFormat="1" ht="20.100000000000001" customHeight="1">
      <c r="A4" s="28" t="s">
        <v>969</v>
      </c>
      <c r="B4" s="1"/>
      <c r="C4" s="1"/>
      <c r="D4" s="1"/>
      <c r="E4" s="1"/>
      <c r="F4" s="1"/>
      <c r="G4" s="1"/>
      <c r="H4" s="1"/>
      <c r="I4" s="1"/>
    </row>
    <row r="5" spans="1:9" s="54" customFormat="1" ht="20.100000000000001" customHeight="1">
      <c r="A5" s="28"/>
      <c r="B5" s="1"/>
      <c r="C5" s="1"/>
      <c r="D5" s="1"/>
      <c r="E5" s="1"/>
      <c r="F5" s="1"/>
      <c r="G5" s="1"/>
      <c r="H5" s="1"/>
      <c r="I5" s="143" t="s">
        <v>835</v>
      </c>
    </row>
    <row r="6" spans="1:9" ht="26.25" customHeight="1">
      <c r="A6" s="94" t="s">
        <v>1136</v>
      </c>
      <c r="B6" s="94"/>
      <c r="C6" s="94"/>
      <c r="D6" s="94"/>
      <c r="E6" s="93"/>
      <c r="F6" s="93"/>
      <c r="G6" s="93"/>
      <c r="H6" s="93"/>
      <c r="I6" s="93"/>
    </row>
    <row r="7" spans="1:9" ht="20.100000000000001" customHeight="1">
      <c r="A7" s="44"/>
      <c r="B7" s="44" t="s">
        <v>1152</v>
      </c>
      <c r="C7" s="29"/>
      <c r="D7" s="44"/>
      <c r="E7" s="93"/>
      <c r="F7" s="93"/>
      <c r="G7" s="93"/>
      <c r="H7" s="93"/>
      <c r="I7" s="93"/>
    </row>
    <row r="8" spans="1:9" ht="15">
      <c r="A8" s="44"/>
      <c r="B8" s="29" t="s">
        <v>748</v>
      </c>
      <c r="C8" s="29"/>
      <c r="D8" s="44"/>
      <c r="E8" s="93"/>
      <c r="F8" s="93"/>
      <c r="G8" s="93"/>
      <c r="H8" s="93"/>
      <c r="I8" s="93"/>
    </row>
    <row r="9" spans="1:9" ht="15">
      <c r="A9" s="44"/>
      <c r="B9" s="44"/>
      <c r="C9" s="44" t="s">
        <v>818</v>
      </c>
      <c r="D9" s="44"/>
      <c r="E9" s="93"/>
      <c r="F9" s="93"/>
      <c r="G9" s="93"/>
      <c r="H9" s="44" t="s">
        <v>172</v>
      </c>
      <c r="I9" s="111">
        <v>1130898</v>
      </c>
    </row>
    <row r="10" spans="1:9" ht="15">
      <c r="A10" s="44"/>
      <c r="B10" s="4"/>
      <c r="C10" s="44" t="s">
        <v>1077</v>
      </c>
      <c r="D10" s="44"/>
      <c r="E10" s="93"/>
      <c r="F10" s="93"/>
      <c r="G10" s="93"/>
      <c r="H10" s="93"/>
      <c r="I10" s="111">
        <v>540805</v>
      </c>
    </row>
    <row r="11" spans="1:9" ht="15">
      <c r="A11" s="44"/>
      <c r="B11" s="4"/>
      <c r="C11" s="29" t="s">
        <v>1087</v>
      </c>
      <c r="D11" s="44"/>
      <c r="E11" s="93"/>
      <c r="F11" s="93"/>
      <c r="G11" s="93"/>
      <c r="H11" s="93"/>
      <c r="I11" s="111">
        <v>608754</v>
      </c>
    </row>
    <row r="12" spans="1:9" ht="15">
      <c r="A12" s="44"/>
      <c r="B12" s="4"/>
      <c r="C12" s="29" t="s">
        <v>1078</v>
      </c>
      <c r="D12" s="44"/>
      <c r="E12" s="93"/>
      <c r="F12" s="93"/>
      <c r="G12" s="93"/>
      <c r="H12" s="93"/>
      <c r="I12" s="111">
        <v>4389016</v>
      </c>
    </row>
    <row r="13" spans="1:9" ht="15">
      <c r="A13" s="44"/>
      <c r="B13" s="4"/>
      <c r="C13" s="29" t="s">
        <v>1088</v>
      </c>
      <c r="D13" s="44"/>
      <c r="E13" s="93"/>
      <c r="F13" s="93"/>
      <c r="G13" s="93"/>
      <c r="H13" s="93"/>
      <c r="I13" s="111">
        <v>573336</v>
      </c>
    </row>
    <row r="14" spans="1:9" ht="15">
      <c r="A14" s="44"/>
      <c r="B14" s="4"/>
      <c r="C14" s="29" t="s">
        <v>1181</v>
      </c>
      <c r="D14" s="44"/>
      <c r="E14" s="93"/>
      <c r="F14" s="93"/>
      <c r="G14" s="93"/>
      <c r="H14" s="93"/>
      <c r="I14" s="111">
        <v>2510190</v>
      </c>
    </row>
    <row r="15" spans="1:9" ht="15">
      <c r="A15" s="44"/>
      <c r="B15" s="4"/>
      <c r="C15" s="29" t="s">
        <v>1089</v>
      </c>
      <c r="D15" s="44"/>
      <c r="E15" s="93"/>
      <c r="F15" s="93"/>
      <c r="G15" s="93"/>
      <c r="H15" s="93"/>
      <c r="I15" s="111">
        <v>1150312</v>
      </c>
    </row>
    <row r="16" spans="1:9" ht="15">
      <c r="A16" s="44"/>
      <c r="B16" s="4"/>
      <c r="C16" s="29" t="s">
        <v>1090</v>
      </c>
      <c r="D16" s="44"/>
      <c r="E16" s="93"/>
      <c r="F16" s="93"/>
      <c r="G16" s="93"/>
      <c r="H16" s="93"/>
      <c r="I16" s="111">
        <v>1024111</v>
      </c>
    </row>
    <row r="17" spans="1:9" ht="15">
      <c r="A17" s="44"/>
      <c r="B17" s="4"/>
      <c r="C17" s="29" t="s">
        <v>1166</v>
      </c>
      <c r="D17" s="44"/>
      <c r="E17" s="93"/>
      <c r="F17" s="93"/>
      <c r="G17" s="93"/>
      <c r="H17" s="93"/>
      <c r="I17" s="111">
        <v>37755977</v>
      </c>
    </row>
    <row r="18" spans="1:9" ht="15">
      <c r="A18" s="44"/>
      <c r="B18" s="4"/>
      <c r="C18" s="29" t="s">
        <v>1167</v>
      </c>
      <c r="D18" s="44"/>
      <c r="E18" s="93"/>
      <c r="F18" s="93"/>
      <c r="G18" s="93"/>
      <c r="H18" s="93"/>
      <c r="I18" s="111">
        <v>2061505</v>
      </c>
    </row>
    <row r="19" spans="1:9" ht="15">
      <c r="A19" s="44"/>
      <c r="B19" s="4"/>
      <c r="C19" s="29" t="s">
        <v>636</v>
      </c>
      <c r="D19" s="44"/>
      <c r="E19" s="93"/>
      <c r="F19" s="93"/>
      <c r="G19" s="93"/>
      <c r="H19" s="93"/>
      <c r="I19" s="111">
        <v>14397870</v>
      </c>
    </row>
    <row r="20" spans="1:9" s="4" customFormat="1" ht="15">
      <c r="A20" s="44"/>
      <c r="C20" s="29" t="s">
        <v>820</v>
      </c>
      <c r="D20" s="44"/>
      <c r="E20" s="93"/>
      <c r="F20" s="93"/>
      <c r="G20" s="93"/>
      <c r="H20" s="93"/>
      <c r="I20" s="111">
        <v>1410429</v>
      </c>
    </row>
    <row r="21" spans="1:9" s="4" customFormat="1" ht="15">
      <c r="A21" s="44"/>
      <c r="C21" s="29" t="s">
        <v>1168</v>
      </c>
      <c r="D21" s="44"/>
      <c r="E21" s="93"/>
      <c r="F21" s="93"/>
      <c r="G21" s="93"/>
      <c r="H21" s="93"/>
      <c r="I21" s="111">
        <v>953496</v>
      </c>
    </row>
    <row r="22" spans="1:9" s="4" customFormat="1" ht="15">
      <c r="A22" s="44"/>
      <c r="C22" s="29" t="s">
        <v>1091</v>
      </c>
      <c r="D22" s="44"/>
      <c r="E22" s="93"/>
      <c r="F22" s="93"/>
      <c r="G22" s="93"/>
      <c r="H22" s="93"/>
      <c r="I22" s="111">
        <v>980401</v>
      </c>
    </row>
    <row r="23" spans="1:9" s="4" customFormat="1" ht="15">
      <c r="A23" s="44"/>
      <c r="C23" s="29" t="s">
        <v>923</v>
      </c>
      <c r="D23" s="44"/>
      <c r="E23" s="93"/>
      <c r="F23" s="93"/>
      <c r="G23" s="93"/>
      <c r="H23" s="93"/>
      <c r="I23" s="111">
        <v>2442959</v>
      </c>
    </row>
    <row r="24" spans="1:9" s="4" customFormat="1" ht="15">
      <c r="A24" s="44"/>
      <c r="C24" s="29" t="s">
        <v>924</v>
      </c>
      <c r="D24" s="44"/>
      <c r="E24" s="93"/>
      <c r="F24" s="93"/>
      <c r="G24" s="93"/>
      <c r="H24" s="93"/>
      <c r="I24" s="111">
        <v>4639597</v>
      </c>
    </row>
    <row r="25" spans="1:9" s="4" customFormat="1" ht="15">
      <c r="A25" s="44"/>
      <c r="C25" s="29" t="s">
        <v>1092</v>
      </c>
      <c r="D25" s="44"/>
      <c r="E25" s="93"/>
      <c r="F25" s="93"/>
      <c r="G25" s="93"/>
      <c r="H25" s="93"/>
      <c r="I25" s="111">
        <v>3521633</v>
      </c>
    </row>
    <row r="26" spans="1:9" s="4" customFormat="1" ht="15">
      <c r="A26" s="44"/>
      <c r="C26" s="29" t="s">
        <v>1093</v>
      </c>
      <c r="D26" s="44"/>
      <c r="E26" s="93"/>
      <c r="F26" s="93"/>
      <c r="G26" s="93"/>
      <c r="H26" s="93"/>
      <c r="I26" s="111">
        <v>32974561</v>
      </c>
    </row>
    <row r="27" spans="1:9" s="4" customFormat="1" ht="15">
      <c r="A27" s="44"/>
      <c r="C27" s="29" t="s">
        <v>1140</v>
      </c>
      <c r="D27" s="44"/>
      <c r="E27" s="93"/>
      <c r="F27" s="93"/>
      <c r="G27" s="93"/>
      <c r="H27" s="93"/>
      <c r="I27" s="111">
        <v>1184857</v>
      </c>
    </row>
    <row r="28" spans="1:9" s="4" customFormat="1" ht="15">
      <c r="A28" s="44"/>
      <c r="C28" s="29" t="s">
        <v>1094</v>
      </c>
      <c r="D28" s="44"/>
      <c r="E28" s="93"/>
      <c r="F28" s="93"/>
      <c r="G28" s="93"/>
      <c r="H28" s="93"/>
      <c r="I28" s="112">
        <v>1989835</v>
      </c>
    </row>
    <row r="29" spans="1:9" ht="20.100000000000001" customHeight="1">
      <c r="A29" s="4"/>
      <c r="B29" s="4"/>
      <c r="E29" s="93"/>
      <c r="F29" s="4" t="s">
        <v>874</v>
      </c>
      <c r="G29" s="93"/>
      <c r="H29" s="93"/>
      <c r="I29" s="111">
        <f>SUM(I9:I28)</f>
        <v>116240542</v>
      </c>
    </row>
    <row r="30" spans="1:9" ht="20.100000000000001" customHeight="1">
      <c r="A30" s="4"/>
      <c r="B30" s="4"/>
      <c r="D30" s="4"/>
      <c r="E30" s="93"/>
      <c r="F30" s="44" t="s">
        <v>813</v>
      </c>
      <c r="G30" s="93"/>
      <c r="H30" s="93"/>
      <c r="I30" s="111">
        <v>12401310</v>
      </c>
    </row>
    <row r="31" spans="1:9" ht="20.100000000000001" customHeight="1">
      <c r="A31" s="4"/>
      <c r="C31" s="44"/>
      <c r="D31" s="4"/>
      <c r="E31" s="93"/>
      <c r="F31" s="4" t="s">
        <v>875</v>
      </c>
      <c r="G31" s="93"/>
      <c r="H31" s="93"/>
      <c r="I31" s="155">
        <f>I29+I30</f>
        <v>128641852</v>
      </c>
    </row>
    <row r="32" spans="1:9" ht="20.100000000000001" customHeight="1">
      <c r="A32" s="4"/>
      <c r="B32" s="4" t="s">
        <v>750</v>
      </c>
      <c r="C32" s="44"/>
      <c r="D32" s="4"/>
      <c r="E32" s="93"/>
      <c r="F32" s="93"/>
      <c r="G32" s="93"/>
      <c r="H32" s="93"/>
      <c r="I32" s="111"/>
    </row>
    <row r="33" spans="1:9" ht="15">
      <c r="A33" s="4"/>
      <c r="B33" s="4"/>
      <c r="C33" s="44" t="s">
        <v>925</v>
      </c>
      <c r="D33" s="4"/>
      <c r="E33" s="93"/>
      <c r="F33" s="93"/>
      <c r="G33" s="93"/>
      <c r="H33" s="93"/>
      <c r="I33" s="111">
        <v>2070109</v>
      </c>
    </row>
    <row r="34" spans="1:9" ht="15">
      <c r="A34" s="4"/>
      <c r="B34" s="4"/>
      <c r="C34" s="29" t="s">
        <v>1095</v>
      </c>
      <c r="D34" s="4"/>
      <c r="E34" s="93"/>
      <c r="F34" s="93"/>
      <c r="G34" s="93"/>
      <c r="H34" s="93"/>
      <c r="I34" s="111">
        <v>1777122</v>
      </c>
    </row>
    <row r="35" spans="1:9" ht="15">
      <c r="A35" s="4"/>
      <c r="B35" s="4"/>
      <c r="C35" s="29" t="s">
        <v>1096</v>
      </c>
      <c r="D35" s="4"/>
      <c r="E35" s="93"/>
      <c r="F35" s="93"/>
      <c r="G35" s="93"/>
      <c r="H35" s="93"/>
      <c r="I35" s="111">
        <v>977690</v>
      </c>
    </row>
    <row r="36" spans="1:9" ht="15">
      <c r="A36" s="44"/>
      <c r="B36" s="44"/>
      <c r="C36" s="29" t="s">
        <v>722</v>
      </c>
      <c r="D36" s="44"/>
      <c r="E36" s="93"/>
      <c r="F36" s="93"/>
      <c r="G36" s="93"/>
      <c r="H36" s="93"/>
      <c r="I36" s="111">
        <v>843121</v>
      </c>
    </row>
    <row r="37" spans="1:9" ht="15">
      <c r="A37" s="44"/>
      <c r="B37" s="44"/>
      <c r="C37" s="44" t="s">
        <v>926</v>
      </c>
      <c r="D37" s="44"/>
      <c r="E37" s="93"/>
      <c r="F37" s="93"/>
      <c r="G37" s="93"/>
      <c r="H37" s="93"/>
      <c r="I37" s="111">
        <v>6035811</v>
      </c>
    </row>
    <row r="38" spans="1:9" ht="15">
      <c r="A38" s="44"/>
      <c r="B38" s="44"/>
      <c r="C38" s="44" t="s">
        <v>816</v>
      </c>
      <c r="D38" s="44"/>
      <c r="E38" s="93"/>
      <c r="F38" s="93"/>
      <c r="G38" s="93"/>
      <c r="H38" s="93"/>
      <c r="I38" s="111">
        <v>3773630</v>
      </c>
    </row>
    <row r="39" spans="1:9" ht="15">
      <c r="A39" s="44"/>
      <c r="B39" s="44"/>
      <c r="C39" s="29" t="s">
        <v>1080</v>
      </c>
      <c r="D39" s="44"/>
      <c r="E39" s="93"/>
      <c r="F39" s="93"/>
      <c r="G39" s="93"/>
      <c r="H39" s="93"/>
      <c r="I39" s="111">
        <v>6870300</v>
      </c>
    </row>
    <row r="40" spans="1:9" ht="15">
      <c r="A40" s="44"/>
      <c r="B40" s="44"/>
      <c r="C40" s="29" t="s">
        <v>1083</v>
      </c>
      <c r="D40" s="44"/>
      <c r="E40" s="93"/>
      <c r="F40" s="93"/>
      <c r="G40" s="93"/>
      <c r="H40" s="93"/>
      <c r="I40" s="111">
        <v>1995984</v>
      </c>
    </row>
    <row r="41" spans="1:9" ht="15">
      <c r="A41" s="44"/>
      <c r="B41" s="29"/>
      <c r="C41" s="44" t="s">
        <v>1097</v>
      </c>
      <c r="D41" s="44"/>
      <c r="E41" s="93"/>
      <c r="F41" s="93"/>
      <c r="G41" s="93"/>
      <c r="H41" s="93"/>
      <c r="I41" s="111">
        <v>11724853</v>
      </c>
    </row>
    <row r="42" spans="1:9" ht="15">
      <c r="A42" s="44"/>
      <c r="B42" s="44"/>
      <c r="C42" s="29" t="s">
        <v>817</v>
      </c>
      <c r="D42" s="44"/>
      <c r="E42" s="93"/>
      <c r="F42" s="93"/>
      <c r="G42" s="93"/>
      <c r="H42" s="93"/>
      <c r="I42" s="111">
        <v>20010163</v>
      </c>
    </row>
    <row r="43" spans="1:9" ht="15">
      <c r="A43" s="44"/>
      <c r="B43" s="44"/>
      <c r="C43" s="29" t="s">
        <v>815</v>
      </c>
      <c r="D43" s="44"/>
      <c r="E43" s="93"/>
      <c r="F43" s="93"/>
      <c r="G43" s="93"/>
      <c r="H43" s="93"/>
      <c r="I43" s="111">
        <v>5059809</v>
      </c>
    </row>
    <row r="44" spans="1:9" ht="15">
      <c r="A44" s="44"/>
      <c r="B44" s="95"/>
      <c r="C44" s="29" t="s">
        <v>1098</v>
      </c>
      <c r="D44" s="44"/>
      <c r="E44" s="93"/>
      <c r="F44" s="93"/>
      <c r="G44" s="93"/>
      <c r="H44" s="93"/>
      <c r="I44" s="111">
        <v>638351</v>
      </c>
    </row>
    <row r="45" spans="1:9" ht="15">
      <c r="A45" s="44"/>
      <c r="B45" s="95"/>
      <c r="C45" s="44" t="s">
        <v>1081</v>
      </c>
      <c r="D45" s="44"/>
      <c r="E45" s="93"/>
      <c r="F45" s="93"/>
      <c r="G45" s="93"/>
      <c r="H45" s="93"/>
      <c r="I45" s="112">
        <v>18541302</v>
      </c>
    </row>
    <row r="46" spans="1:9" ht="20.100000000000001" customHeight="1">
      <c r="A46" s="44"/>
      <c r="B46" s="95"/>
      <c r="E46" s="93"/>
      <c r="F46" s="44" t="s">
        <v>872</v>
      </c>
      <c r="G46" s="93"/>
      <c r="H46" s="93"/>
      <c r="I46" s="111">
        <f>SUM(I33:I45)</f>
        <v>80318245</v>
      </c>
    </row>
    <row r="47" spans="1:9" ht="20.100000000000001" customHeight="1">
      <c r="A47" s="44"/>
      <c r="B47" s="95"/>
      <c r="D47" s="44"/>
      <c r="E47" s="93"/>
      <c r="F47" s="44" t="s">
        <v>813</v>
      </c>
      <c r="G47" s="93"/>
      <c r="H47" s="93"/>
      <c r="I47" s="112">
        <v>3065552</v>
      </c>
    </row>
    <row r="48" spans="1:9" ht="20.100000000000001" customHeight="1">
      <c r="A48" s="44"/>
      <c r="C48" s="44"/>
      <c r="D48" s="44"/>
      <c r="E48" s="93"/>
      <c r="F48" s="4" t="s">
        <v>873</v>
      </c>
      <c r="G48" s="93"/>
      <c r="H48" s="93"/>
      <c r="I48" s="112">
        <f>+I46+I47</f>
        <v>83383797</v>
      </c>
    </row>
    <row r="49" spans="1:12" ht="20.100000000000001" customHeight="1">
      <c r="A49" s="44"/>
      <c r="B49" t="s">
        <v>751</v>
      </c>
      <c r="C49" s="44"/>
      <c r="D49" s="44"/>
      <c r="E49" s="93"/>
      <c r="F49" s="4"/>
      <c r="G49" s="93"/>
      <c r="H49" s="93"/>
      <c r="I49" s="138"/>
    </row>
    <row r="50" spans="1:12" ht="20.100000000000001" customHeight="1">
      <c r="A50" s="44"/>
      <c r="C50" s="44"/>
      <c r="D50" s="44"/>
      <c r="E50" s="93"/>
      <c r="F50" s="44" t="s">
        <v>813</v>
      </c>
      <c r="G50" s="93"/>
      <c r="H50" s="93"/>
      <c r="I50" s="112">
        <v>674531</v>
      </c>
    </row>
    <row r="51" spans="1:12" ht="20.100000000000001" customHeight="1">
      <c r="A51" s="44"/>
      <c r="C51" s="44"/>
      <c r="D51" s="44"/>
      <c r="E51" s="93"/>
      <c r="F51" s="4" t="s">
        <v>876</v>
      </c>
      <c r="G51" s="93"/>
      <c r="H51" s="93"/>
      <c r="I51" s="139">
        <f>I50</f>
        <v>674531</v>
      </c>
    </row>
    <row r="52" spans="1:12" ht="20.100000000000001" customHeight="1" thickBot="1">
      <c r="A52" s="44"/>
      <c r="C52" s="44"/>
      <c r="D52" s="44"/>
      <c r="E52" s="93"/>
      <c r="F52" s="4" t="s">
        <v>877</v>
      </c>
      <c r="G52" s="93"/>
      <c r="H52" s="44" t="s">
        <v>172</v>
      </c>
      <c r="I52" s="154">
        <f>I31+I48+I51</f>
        <v>212700180</v>
      </c>
    </row>
    <row r="53" spans="1:12" ht="20.100000000000001" customHeight="1" thickTop="1">
      <c r="A53" s="4" t="s">
        <v>954</v>
      </c>
      <c r="C53" s="44"/>
      <c r="D53" s="44"/>
      <c r="E53" s="93"/>
      <c r="F53" s="4"/>
      <c r="G53" s="93"/>
      <c r="H53" s="44"/>
      <c r="I53" s="217"/>
    </row>
    <row r="54" spans="1:12" ht="12.95" customHeight="1">
      <c r="A54" s="479" t="s">
        <v>496</v>
      </c>
      <c r="B54" s="479"/>
      <c r="C54" s="479"/>
      <c r="D54" s="479"/>
      <c r="E54" s="479"/>
      <c r="F54" s="479"/>
      <c r="G54" s="479"/>
      <c r="H54" s="479"/>
      <c r="I54" s="479"/>
    </row>
    <row r="55" spans="1:12" ht="20.100000000000001" customHeight="1">
      <c r="A55" s="478" t="s">
        <v>7</v>
      </c>
      <c r="B55" s="478"/>
      <c r="C55" s="478"/>
      <c r="D55" s="478"/>
      <c r="E55" s="478"/>
      <c r="F55" s="478"/>
      <c r="G55" s="478"/>
      <c r="H55" s="478"/>
      <c r="I55" s="478"/>
    </row>
    <row r="56" spans="1:12" ht="20.100000000000001" customHeight="1">
      <c r="A56" s="478" t="s">
        <v>464</v>
      </c>
      <c r="B56" s="478"/>
      <c r="C56" s="478"/>
      <c r="D56" s="478"/>
      <c r="E56" s="478"/>
      <c r="F56" s="478"/>
      <c r="G56" s="478"/>
      <c r="H56" s="478"/>
      <c r="I56" s="478"/>
    </row>
    <row r="57" spans="1:12" ht="20.100000000000001" customHeight="1">
      <c r="A57" s="483" t="s">
        <v>969</v>
      </c>
      <c r="B57" s="484"/>
      <c r="C57" s="484"/>
      <c r="D57" s="484"/>
      <c r="E57" s="484"/>
      <c r="F57" s="484"/>
      <c r="G57" s="484"/>
      <c r="H57" s="484"/>
      <c r="I57" s="484"/>
    </row>
    <row r="58" spans="1:12" ht="20.100000000000001" customHeight="1">
      <c r="A58" s="146"/>
      <c r="B58" s="147"/>
      <c r="C58" s="147"/>
      <c r="D58" s="147"/>
      <c r="E58" s="147"/>
      <c r="F58" s="147"/>
      <c r="G58" s="147"/>
      <c r="H58" s="147"/>
      <c r="I58" s="143" t="s">
        <v>835</v>
      </c>
    </row>
    <row r="59" spans="1:12" ht="39" customHeight="1">
      <c r="A59" s="44" t="s">
        <v>1138</v>
      </c>
      <c r="B59" s="44"/>
      <c r="C59" s="4"/>
      <c r="D59" s="4"/>
      <c r="E59" s="4"/>
      <c r="F59" s="29"/>
      <c r="G59" s="102"/>
      <c r="H59" s="102"/>
      <c r="I59" s="44"/>
    </row>
    <row r="60" spans="1:12" ht="20.100000000000001" customHeight="1">
      <c r="A60" s="44"/>
      <c r="B60" s="44" t="s">
        <v>1159</v>
      </c>
      <c r="C60" s="44"/>
      <c r="D60" s="44"/>
      <c r="E60" s="93"/>
      <c r="F60" s="93"/>
      <c r="G60" s="93"/>
      <c r="H60" s="93"/>
      <c r="I60" s="97"/>
    </row>
    <row r="61" spans="1:12" ht="19.5" customHeight="1">
      <c r="A61" s="44"/>
      <c r="B61" s="44" t="s">
        <v>748</v>
      </c>
      <c r="C61" s="96"/>
      <c r="D61" s="44"/>
      <c r="E61" s="93"/>
      <c r="F61" s="93"/>
      <c r="G61" s="93"/>
      <c r="H61" s="93"/>
      <c r="I61" s="97"/>
    </row>
    <row r="62" spans="1:12" ht="12.95" customHeight="1">
      <c r="A62" s="44"/>
      <c r="B62" s="29"/>
      <c r="C62" s="44" t="s">
        <v>1077</v>
      </c>
      <c r="D62" s="29"/>
      <c r="E62" s="93"/>
      <c r="F62" s="93"/>
      <c r="G62" s="93"/>
      <c r="H62" s="44" t="s">
        <v>172</v>
      </c>
      <c r="I62" s="111">
        <v>-658259</v>
      </c>
      <c r="L62" s="109"/>
    </row>
    <row r="63" spans="1:12" ht="12.95" customHeight="1">
      <c r="A63" s="44"/>
      <c r="B63" s="29"/>
      <c r="C63" s="44" t="s">
        <v>1078</v>
      </c>
      <c r="D63" s="95"/>
      <c r="E63" s="93"/>
      <c r="F63" s="93"/>
      <c r="G63" s="93"/>
      <c r="H63" s="44"/>
      <c r="I63" s="111">
        <v>-64628639</v>
      </c>
      <c r="L63" s="105"/>
    </row>
    <row r="64" spans="1:12" ht="12.95" customHeight="1">
      <c r="A64" s="44"/>
      <c r="B64" s="29"/>
      <c r="C64" s="44" t="s">
        <v>819</v>
      </c>
      <c r="D64" s="95"/>
      <c r="E64" s="93"/>
      <c r="F64" s="93"/>
      <c r="G64" s="93"/>
      <c r="H64" s="44"/>
      <c r="I64" s="111">
        <v>-875493</v>
      </c>
      <c r="L64" s="105"/>
    </row>
    <row r="65" spans="1:12" ht="12.95" customHeight="1">
      <c r="A65" s="44"/>
      <c r="B65" s="29"/>
      <c r="C65" s="44" t="s">
        <v>1082</v>
      </c>
      <c r="D65" s="95"/>
      <c r="E65" s="93"/>
      <c r="F65" s="93"/>
      <c r="G65" s="93"/>
      <c r="H65" s="44"/>
      <c r="I65" s="111">
        <v>-11992599</v>
      </c>
      <c r="L65" s="105"/>
    </row>
    <row r="66" spans="1:12" ht="12.95" customHeight="1">
      <c r="A66" s="44"/>
      <c r="B66" s="29"/>
      <c r="C66" s="44" t="s">
        <v>820</v>
      </c>
      <c r="D66" s="95"/>
      <c r="E66" s="93"/>
      <c r="F66" s="93"/>
      <c r="G66" s="93"/>
      <c r="H66" s="44"/>
      <c r="I66" s="111">
        <v>-1410429</v>
      </c>
      <c r="L66" s="105"/>
    </row>
    <row r="67" spans="1:12" ht="12.95" customHeight="1">
      <c r="A67" s="44"/>
      <c r="B67" s="29"/>
      <c r="C67" s="44" t="s">
        <v>923</v>
      </c>
      <c r="D67" s="95"/>
      <c r="E67" s="93"/>
      <c r="F67" s="93"/>
      <c r="G67" s="93"/>
      <c r="H67" s="44"/>
      <c r="I67" s="111">
        <v>-5641191</v>
      </c>
      <c r="L67" s="105"/>
    </row>
    <row r="68" spans="1:12" ht="12.95" customHeight="1">
      <c r="A68" s="44"/>
      <c r="B68" s="29"/>
      <c r="C68" s="44" t="s">
        <v>1140</v>
      </c>
      <c r="D68" s="95"/>
      <c r="E68" s="93"/>
      <c r="F68" s="93"/>
      <c r="G68" s="93"/>
      <c r="H68" s="44"/>
      <c r="I68" s="111">
        <v>-6283943</v>
      </c>
      <c r="L68" s="105"/>
    </row>
    <row r="69" spans="1:12" ht="12.95" customHeight="1">
      <c r="A69" s="44"/>
      <c r="B69" s="29"/>
      <c r="C69" s="44" t="s">
        <v>1079</v>
      </c>
      <c r="D69" s="95"/>
      <c r="E69" s="93"/>
      <c r="F69" s="93"/>
      <c r="G69" s="93"/>
      <c r="H69" s="44"/>
      <c r="I69" s="111">
        <v>-7426478</v>
      </c>
      <c r="L69" s="105"/>
    </row>
    <row r="70" spans="1:12" ht="12.95" customHeight="1">
      <c r="A70" s="44"/>
      <c r="B70" s="29"/>
      <c r="C70" s="44" t="s">
        <v>927</v>
      </c>
      <c r="D70" s="95"/>
      <c r="E70" s="93"/>
      <c r="F70" s="93"/>
      <c r="G70" s="93"/>
      <c r="H70" s="44"/>
      <c r="I70" s="112">
        <v>-2726482</v>
      </c>
    </row>
    <row r="71" spans="1:12" ht="20.100000000000001" customHeight="1">
      <c r="A71" s="44"/>
      <c r="B71" s="44"/>
      <c r="C71" s="4"/>
      <c r="E71" s="93"/>
      <c r="F71" s="44" t="s">
        <v>900</v>
      </c>
      <c r="G71" s="93"/>
      <c r="H71" s="44"/>
      <c r="I71" s="111">
        <f>SUM(I62:I70)</f>
        <v>-101643513</v>
      </c>
    </row>
    <row r="72" spans="1:12" ht="20.100000000000001" customHeight="1">
      <c r="A72" s="44"/>
      <c r="B72" s="44"/>
      <c r="D72" s="44"/>
      <c r="E72" s="93"/>
      <c r="F72" s="96" t="s">
        <v>814</v>
      </c>
      <c r="G72" s="93"/>
      <c r="H72" s="44"/>
      <c r="I72" s="112">
        <v>-7496277</v>
      </c>
      <c r="L72" s="105"/>
    </row>
    <row r="73" spans="1:12" ht="20.100000000000001" customHeight="1">
      <c r="A73" s="44"/>
      <c r="C73" s="29"/>
      <c r="D73" s="44"/>
      <c r="E73" s="93"/>
      <c r="F73" s="4" t="s">
        <v>901</v>
      </c>
      <c r="G73" s="93"/>
      <c r="H73" s="44"/>
      <c r="I73" s="112">
        <f>I71+I72</f>
        <v>-109139790</v>
      </c>
    </row>
    <row r="74" spans="1:12" ht="20.100000000000001" customHeight="1">
      <c r="A74" s="44"/>
      <c r="B74" s="44" t="s">
        <v>750</v>
      </c>
      <c r="C74" s="44"/>
      <c r="D74" s="44"/>
      <c r="E74" s="93"/>
      <c r="F74" s="93"/>
      <c r="G74" s="93"/>
      <c r="H74" s="44"/>
      <c r="I74" s="111"/>
    </row>
    <row r="75" spans="1:12" ht="12.95" customHeight="1">
      <c r="A75" s="44"/>
      <c r="B75" s="44"/>
      <c r="C75" s="44" t="s">
        <v>722</v>
      </c>
      <c r="D75" s="29"/>
      <c r="E75" s="93"/>
      <c r="F75" s="93"/>
      <c r="G75" s="93"/>
      <c r="H75" s="44"/>
      <c r="I75" s="111">
        <v>-8759952</v>
      </c>
      <c r="L75" s="109"/>
    </row>
    <row r="76" spans="1:12" ht="12.95" customHeight="1">
      <c r="A76" s="44"/>
      <c r="B76" s="44"/>
      <c r="C76" s="44" t="s">
        <v>816</v>
      </c>
      <c r="D76" s="29"/>
      <c r="E76" s="93"/>
      <c r="F76" s="93"/>
      <c r="G76" s="93"/>
      <c r="H76" s="44"/>
      <c r="I76" s="111">
        <v>-1379663</v>
      </c>
      <c r="L76" s="105"/>
    </row>
    <row r="77" spans="1:12" ht="12.95" customHeight="1">
      <c r="A77" s="44"/>
      <c r="B77" s="29"/>
      <c r="C77" s="29" t="s">
        <v>1080</v>
      </c>
      <c r="D77" s="44"/>
      <c r="E77" s="93"/>
      <c r="F77" s="93"/>
      <c r="G77" s="93"/>
      <c r="H77" s="44"/>
      <c r="I77" s="111">
        <v>-6870300</v>
      </c>
      <c r="L77" s="105"/>
    </row>
    <row r="78" spans="1:12" ht="12.95" customHeight="1">
      <c r="A78" s="44"/>
      <c r="B78" s="44"/>
      <c r="C78" s="44" t="s">
        <v>1083</v>
      </c>
      <c r="D78" s="29"/>
      <c r="E78" s="93"/>
      <c r="F78" s="93"/>
      <c r="G78" s="93"/>
      <c r="H78" s="44"/>
      <c r="I78" s="111">
        <v>-1995984</v>
      </c>
      <c r="L78" s="105"/>
    </row>
    <row r="79" spans="1:12" ht="12.95" customHeight="1">
      <c r="A79" s="44"/>
      <c r="B79" s="44"/>
      <c r="C79" s="44" t="s">
        <v>817</v>
      </c>
      <c r="D79" s="29"/>
      <c r="E79" s="93"/>
      <c r="F79" s="93"/>
      <c r="G79" s="93"/>
      <c r="H79" s="44"/>
      <c r="I79" s="111">
        <v>-35498673</v>
      </c>
      <c r="L79" s="105"/>
    </row>
    <row r="80" spans="1:12" ht="12.95" customHeight="1">
      <c r="A80" s="44"/>
      <c r="B80" s="44"/>
      <c r="C80" s="29" t="s">
        <v>815</v>
      </c>
      <c r="D80" s="44"/>
      <c r="E80" s="93"/>
      <c r="F80" s="93"/>
      <c r="G80" s="93"/>
      <c r="H80" s="44"/>
      <c r="I80" s="111">
        <v>-3936730</v>
      </c>
      <c r="L80" s="105"/>
    </row>
    <row r="81" spans="1:12" ht="12.95" customHeight="1">
      <c r="A81" s="44"/>
      <c r="B81" s="44"/>
      <c r="C81" s="29" t="s">
        <v>1139</v>
      </c>
      <c r="D81" s="44"/>
      <c r="E81" s="93"/>
      <c r="F81" s="93"/>
      <c r="G81" s="93"/>
      <c r="H81" s="44"/>
      <c r="I81" s="111">
        <v>-1000015</v>
      </c>
      <c r="L81" s="105"/>
    </row>
    <row r="82" spans="1:12" ht="12.95" customHeight="1">
      <c r="A82" s="44"/>
      <c r="B82" s="44"/>
      <c r="C82" s="29" t="s">
        <v>1123</v>
      </c>
      <c r="D82" s="44"/>
      <c r="E82" s="93"/>
      <c r="F82" s="93"/>
      <c r="G82" s="93"/>
      <c r="H82" s="44"/>
      <c r="I82" s="111">
        <v>-1690198</v>
      </c>
    </row>
    <row r="83" spans="1:12" ht="12.95" customHeight="1">
      <c r="A83" s="44"/>
      <c r="B83" s="44"/>
      <c r="C83" s="29" t="s">
        <v>1081</v>
      </c>
      <c r="D83" s="44"/>
      <c r="E83" s="93"/>
      <c r="F83" s="93"/>
      <c r="G83" s="93"/>
      <c r="H83" s="44"/>
      <c r="I83" s="111">
        <v>-2252742</v>
      </c>
    </row>
    <row r="84" spans="1:12" ht="12.95" customHeight="1">
      <c r="A84" s="44"/>
      <c r="B84" s="44"/>
      <c r="C84" s="29" t="s">
        <v>1084</v>
      </c>
      <c r="D84" s="44"/>
      <c r="E84" s="93"/>
      <c r="F84" s="93"/>
      <c r="G84" s="93"/>
      <c r="H84" s="44"/>
      <c r="I84" s="112">
        <v>-1131902</v>
      </c>
    </row>
    <row r="85" spans="1:12" ht="20.100000000000001" customHeight="1">
      <c r="A85" s="44"/>
      <c r="B85" s="44"/>
      <c r="E85" s="93"/>
      <c r="F85" s="44" t="s">
        <v>898</v>
      </c>
      <c r="G85" s="93"/>
      <c r="H85" s="44"/>
      <c r="I85" s="111">
        <f>SUM(I75:I84)</f>
        <v>-64516159</v>
      </c>
    </row>
    <row r="86" spans="1:12" ht="20.100000000000001" customHeight="1">
      <c r="A86" s="44"/>
      <c r="B86" s="44"/>
      <c r="D86" s="44"/>
      <c r="E86" s="93"/>
      <c r="F86" s="96" t="s">
        <v>814</v>
      </c>
      <c r="G86" s="93"/>
      <c r="H86" s="44"/>
      <c r="I86" s="112">
        <v>-2720493</v>
      </c>
      <c r="L86" s="105"/>
    </row>
    <row r="87" spans="1:12" ht="20.100000000000001" customHeight="1">
      <c r="A87" s="44"/>
      <c r="C87" s="44"/>
      <c r="D87" s="44"/>
      <c r="E87" s="93"/>
      <c r="F87" s="4" t="s">
        <v>899</v>
      </c>
      <c r="G87" s="93"/>
      <c r="H87" s="44"/>
      <c r="I87" s="112">
        <f>+I85+I86</f>
        <v>-67236652</v>
      </c>
    </row>
    <row r="88" spans="1:12" ht="19.5" customHeight="1">
      <c r="A88" s="44"/>
      <c r="C88" s="44"/>
      <c r="D88" s="44"/>
      <c r="E88" s="93"/>
      <c r="F88" s="4" t="s">
        <v>1142</v>
      </c>
      <c r="G88" s="93"/>
      <c r="H88" s="44"/>
      <c r="I88" s="111">
        <f>I73+I87</f>
        <v>-176376442</v>
      </c>
    </row>
    <row r="89" spans="1:12" ht="20.100000000000001" customHeight="1" thickBot="1">
      <c r="B89" s="44"/>
      <c r="C89" s="44"/>
      <c r="D89" s="44"/>
      <c r="E89" s="93"/>
      <c r="F89" s="4" t="s">
        <v>1143</v>
      </c>
      <c r="G89" s="93"/>
      <c r="H89" s="44" t="s">
        <v>172</v>
      </c>
      <c r="I89" s="159">
        <f>I52+I88</f>
        <v>36323738</v>
      </c>
    </row>
    <row r="90" spans="1:12" ht="12.75" customHeight="1" thickTop="1"/>
    <row r="91" spans="1:12" s="4" customFormat="1" ht="12.95" customHeight="1">
      <c r="A91" s="4" t="s">
        <v>954</v>
      </c>
      <c r="I91" s="19"/>
    </row>
  </sheetData>
  <customSheetViews>
    <customSheetView guid="{B5CDDD7D-D7D3-4CB2-966B-9F1E454CC0C9}">
      <selection activeCell="A30" sqref="A30:XFD30"/>
      <rowBreaks count="3" manualBreakCount="3">
        <brk id="47" max="16383" man="1"/>
        <brk id="80" max="16383" man="1"/>
        <brk id="119" max="16383" man="1"/>
      </rowBreaks>
      <pageMargins left="0.8" right="0.7" top="1" bottom="0.8" header="0.5" footer="0.5"/>
      <pageSetup scale="80" firstPageNumber="24" orientation="portrait" blackAndWhite="1" useFirstPageNumber="1" r:id="rId1"/>
      <headerFooter alignWithMargins="0">
        <oddHeader xml:space="preserve">&amp;L&amp;"Arial,Bold"&amp;9DRAFT   &amp;D   &amp;T &amp;F </oddHeader>
        <oddFooter xml:space="preserve">&amp;C&amp;P&amp;R
</oddFooter>
      </headerFooter>
    </customSheetView>
    <customSheetView guid="{3FC6D382-0486-4517-8915-5982798F57DA}">
      <selection activeCell="A30" sqref="A30:XFD30"/>
      <rowBreaks count="3" manualBreakCount="3">
        <brk id="47" max="16383" man="1"/>
        <brk id="80" max="16383" man="1"/>
        <brk id="119" max="16383" man="1"/>
      </rowBreaks>
      <pageMargins left="0.8" right="0.7" top="1" bottom="0.8" header="0.5" footer="0.5"/>
      <pageSetup scale="80" firstPageNumber="24" orientation="portrait" blackAndWhite="1" useFirstPageNumber="1" r:id="rId2"/>
      <headerFooter alignWithMargins="0">
        <oddHeader xml:space="preserve">&amp;L&amp;"Arial,Bold"&amp;9DRAFT   &amp;D   &amp;T &amp;F </oddHeader>
        <oddFooter xml:space="preserve">&amp;C&amp;P&amp;R
</oddFooter>
      </headerFooter>
    </customSheetView>
    <customSheetView guid="{453F29F3-031A-4FB3-90E6-201613B5F615}" showPageBreaks="1">
      <rowBreaks count="2" manualBreakCount="2">
        <brk id="68" max="16383" man="1"/>
        <brk id="141" max="16383" man="1"/>
      </rowBreaks>
      <pageMargins left="0.8" right="0.7" top="1" bottom="0.8" header="0.5" footer="0.5"/>
      <pageSetup scale="69" firstPageNumber="24" orientation="portrait" blackAndWhite="1" useFirstPageNumber="1" r:id="rId3"/>
      <headerFooter alignWithMargins="0">
        <oddHeader xml:space="preserve">&amp;L&amp;"Arial,Bold"&amp;9DRAFT   &amp;D   &amp;T &amp;F </oddHeader>
        <oddFooter>&amp;C&amp;P</oddFooter>
      </headerFooter>
    </customSheetView>
    <customSheetView guid="{156071B9-6493-4A83-A8D8-C27747F8D32C}" showPageBreaks="1" topLeftCell="A79">
      <selection activeCell="D107" sqref="D107"/>
      <pageMargins left="0.8" right="0.7" top="1" bottom="0.8" header="0.5" footer="0.5"/>
      <pageSetup firstPageNumber="23" orientation="portrait"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topLeftCell="A79">
      <selection activeCell="D107" sqref="D107"/>
      <pageMargins left="0.8" right="0.7" top="1" bottom="0.8" header="0.5" footer="0.5"/>
      <pageSetup firstPageNumber="23" orientation="portrait"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howPageBreaks="1" topLeftCell="A79">
      <selection activeCell="D107" sqref="D107"/>
      <pageMargins left="0.8" right="0.7" top="1" bottom="0.8" header="0.5" footer="0.5"/>
      <pageSetup firstPageNumber="23" orientation="portrait"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howRuler="0">
      <selection activeCell="D19" sqref="D19"/>
      <pageMargins left="0.8" right="0.7" top="1" bottom="0.8" header="0.5" footer="0.5"/>
      <pageSetup firstPageNumber="23" orientation="portrait"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howPageBreaks="1" topLeftCell="A186">
      <selection activeCell="G27" sqref="G27"/>
      <rowBreaks count="4" manualBreakCount="4">
        <brk id="60" max="16383" man="1"/>
        <brk id="116" max="16383" man="1"/>
        <brk id="175" max="16383" man="1"/>
        <brk id="243" max="16383" man="1"/>
      </rowBreaks>
      <pageMargins left="0.8" right="0.7" top="1" bottom="0.8" header="0.5" footer="0.5"/>
      <pageSetup scale="80" firstPageNumber="24" orientation="portrait" blackAndWhite="1" useFirstPageNumber="1" r:id="rId8"/>
      <headerFooter alignWithMargins="0">
        <oddHeader>&amp;L&amp;"Arial,Bold"&amp;12DRAFT   &amp;D   &amp;T</oddHeader>
        <oddFooter xml:space="preserve">&amp;C&amp;P&amp;R
</oddFooter>
      </headerFooter>
    </customSheetView>
    <customSheetView guid="{0E26C343-6E53-43B0-8984-A8A5BAB40ADF}" showPageBreaks="1">
      <selection activeCell="A30" sqref="A30:XFD30"/>
      <rowBreaks count="3" manualBreakCount="3">
        <brk id="47" max="16383" man="1"/>
        <brk id="80" max="16383" man="1"/>
        <brk id="119" max="16383" man="1"/>
      </rowBreaks>
      <pageMargins left="0.8" right="0.7" top="1" bottom="0.8" header="0.5" footer="0.5"/>
      <pageSetup scale="80" firstPageNumber="24" orientation="portrait" blackAndWhite="1" useFirstPageNumber="1" r:id="rId9"/>
      <headerFooter alignWithMargins="0">
        <oddHeader xml:space="preserve">&amp;L&amp;"Arial,Bold"&amp;9DRAFT   &amp;D   &amp;T &amp;F </oddHeader>
        <oddFooter xml:space="preserve">&amp;C&amp;P&amp;R
</oddFooter>
      </headerFooter>
    </customSheetView>
  </customSheetViews>
  <mergeCells count="4">
    <mergeCell ref="A54:I54"/>
    <mergeCell ref="A55:I55"/>
    <mergeCell ref="A56:I56"/>
    <mergeCell ref="A57:I57"/>
  </mergeCells>
  <phoneticPr fontId="0" type="noConversion"/>
  <pageMargins left="0.8" right="1.1850000000000001" top="1" bottom="0.8" header="0.5" footer="0.5"/>
  <pageSetup scale="79" firstPageNumber="23" orientation="portrait" blackAndWhite="1" useFirstPageNumber="1" r:id="rId10"/>
  <headerFooter differentOddEven="1" differentFirst="1" scaleWithDoc="0" alignWithMargins="0">
    <oddFooter>&amp;C&amp;P&amp;R(Continued)</oddFooter>
    <firstFooter xml:space="preserve">&amp;C23&amp;R(Continued) </firstFooter>
  </headerFooter>
  <rowBreaks count="1" manualBreakCount="1">
    <brk id="53"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M21"/>
  <sheetViews>
    <sheetView workbookViewId="0">
      <selection activeCell="G27" sqref="G27"/>
    </sheetView>
  </sheetViews>
  <sheetFormatPr defaultColWidth="8.85546875" defaultRowHeight="12.9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12.7109375" style="4" customWidth="1"/>
    <col min="15" max="256" width="8.85546875" style="4"/>
    <col min="257" max="262" width="2.28515625" style="4" customWidth="1"/>
    <col min="263" max="263" width="28" style="4" customWidth="1"/>
    <col min="264" max="264" width="2.42578125" style="4" customWidth="1"/>
    <col min="265" max="265" width="13.85546875" style="4" customWidth="1"/>
    <col min="266" max="266" width="2.42578125" style="4" customWidth="1"/>
    <col min="267" max="267" width="13.85546875" style="4" customWidth="1"/>
    <col min="268" max="268" width="2.7109375" style="4" customWidth="1"/>
    <col min="269" max="269" width="13.85546875" style="4" customWidth="1"/>
    <col min="270" max="270" width="12.7109375" style="4" customWidth="1"/>
    <col min="271" max="512" width="8.85546875" style="4"/>
    <col min="513" max="518" width="2.28515625" style="4" customWidth="1"/>
    <col min="519" max="519" width="28" style="4" customWidth="1"/>
    <col min="520" max="520" width="2.42578125" style="4" customWidth="1"/>
    <col min="521" max="521" width="13.85546875" style="4" customWidth="1"/>
    <col min="522" max="522" width="2.42578125" style="4" customWidth="1"/>
    <col min="523" max="523" width="13.85546875" style="4" customWidth="1"/>
    <col min="524" max="524" width="2.7109375" style="4" customWidth="1"/>
    <col min="525" max="525" width="13.85546875" style="4" customWidth="1"/>
    <col min="526" max="526" width="12.7109375" style="4" customWidth="1"/>
    <col min="527" max="768" width="8.85546875" style="4"/>
    <col min="769" max="774" width="2.28515625" style="4" customWidth="1"/>
    <col min="775" max="775" width="28" style="4" customWidth="1"/>
    <col min="776" max="776" width="2.42578125" style="4" customWidth="1"/>
    <col min="777" max="777" width="13.85546875" style="4" customWidth="1"/>
    <col min="778" max="778" width="2.42578125" style="4" customWidth="1"/>
    <col min="779" max="779" width="13.85546875" style="4" customWidth="1"/>
    <col min="780" max="780" width="2.7109375" style="4" customWidth="1"/>
    <col min="781" max="781" width="13.85546875" style="4" customWidth="1"/>
    <col min="782" max="782" width="12.7109375" style="4" customWidth="1"/>
    <col min="783" max="1024" width="8.85546875" style="4"/>
    <col min="1025" max="1030" width="2.28515625" style="4" customWidth="1"/>
    <col min="1031" max="1031" width="28" style="4" customWidth="1"/>
    <col min="1032" max="1032" width="2.42578125" style="4" customWidth="1"/>
    <col min="1033" max="1033" width="13.85546875" style="4" customWidth="1"/>
    <col min="1034" max="1034" width="2.42578125" style="4" customWidth="1"/>
    <col min="1035" max="1035" width="13.85546875" style="4" customWidth="1"/>
    <col min="1036" max="1036" width="2.7109375" style="4" customWidth="1"/>
    <col min="1037" max="1037" width="13.85546875" style="4" customWidth="1"/>
    <col min="1038" max="1038" width="12.7109375" style="4" customWidth="1"/>
    <col min="1039" max="1280" width="8.85546875" style="4"/>
    <col min="1281" max="1286" width="2.28515625" style="4" customWidth="1"/>
    <col min="1287" max="1287" width="28" style="4" customWidth="1"/>
    <col min="1288" max="1288" width="2.42578125" style="4" customWidth="1"/>
    <col min="1289" max="1289" width="13.85546875" style="4" customWidth="1"/>
    <col min="1290" max="1290" width="2.42578125" style="4" customWidth="1"/>
    <col min="1291" max="1291" width="13.85546875" style="4" customWidth="1"/>
    <col min="1292" max="1292" width="2.7109375" style="4" customWidth="1"/>
    <col min="1293" max="1293" width="13.85546875" style="4" customWidth="1"/>
    <col min="1294" max="1294" width="12.7109375" style="4" customWidth="1"/>
    <col min="1295" max="1536" width="8.85546875" style="4"/>
    <col min="1537" max="1542" width="2.28515625" style="4" customWidth="1"/>
    <col min="1543" max="1543" width="28" style="4" customWidth="1"/>
    <col min="1544" max="1544" width="2.42578125" style="4" customWidth="1"/>
    <col min="1545" max="1545" width="13.85546875" style="4" customWidth="1"/>
    <col min="1546" max="1546" width="2.42578125" style="4" customWidth="1"/>
    <col min="1547" max="1547" width="13.85546875" style="4" customWidth="1"/>
    <col min="1548" max="1548" width="2.7109375" style="4" customWidth="1"/>
    <col min="1549" max="1549" width="13.85546875" style="4" customWidth="1"/>
    <col min="1550" max="1550" width="12.7109375" style="4" customWidth="1"/>
    <col min="1551" max="1792" width="8.85546875" style="4"/>
    <col min="1793" max="1798" width="2.28515625" style="4" customWidth="1"/>
    <col min="1799" max="1799" width="28" style="4" customWidth="1"/>
    <col min="1800" max="1800" width="2.42578125" style="4" customWidth="1"/>
    <col min="1801" max="1801" width="13.85546875" style="4" customWidth="1"/>
    <col min="1802" max="1802" width="2.42578125" style="4" customWidth="1"/>
    <col min="1803" max="1803" width="13.85546875" style="4" customWidth="1"/>
    <col min="1804" max="1804" width="2.7109375" style="4" customWidth="1"/>
    <col min="1805" max="1805" width="13.85546875" style="4" customWidth="1"/>
    <col min="1806" max="1806" width="12.7109375" style="4" customWidth="1"/>
    <col min="1807" max="2048" width="8.85546875" style="4"/>
    <col min="2049" max="2054" width="2.28515625" style="4" customWidth="1"/>
    <col min="2055" max="2055" width="28" style="4" customWidth="1"/>
    <col min="2056" max="2056" width="2.42578125" style="4" customWidth="1"/>
    <col min="2057" max="2057" width="13.85546875" style="4" customWidth="1"/>
    <col min="2058" max="2058" width="2.42578125" style="4" customWidth="1"/>
    <col min="2059" max="2059" width="13.85546875" style="4" customWidth="1"/>
    <col min="2060" max="2060" width="2.7109375" style="4" customWidth="1"/>
    <col min="2061" max="2061" width="13.85546875" style="4" customWidth="1"/>
    <col min="2062" max="2062" width="12.7109375" style="4" customWidth="1"/>
    <col min="2063" max="2304" width="8.85546875" style="4"/>
    <col min="2305" max="2310" width="2.28515625" style="4" customWidth="1"/>
    <col min="2311" max="2311" width="28" style="4" customWidth="1"/>
    <col min="2312" max="2312" width="2.42578125" style="4" customWidth="1"/>
    <col min="2313" max="2313" width="13.85546875" style="4" customWidth="1"/>
    <col min="2314" max="2314" width="2.42578125" style="4" customWidth="1"/>
    <col min="2315" max="2315" width="13.85546875" style="4" customWidth="1"/>
    <col min="2316" max="2316" width="2.7109375" style="4" customWidth="1"/>
    <col min="2317" max="2317" width="13.85546875" style="4" customWidth="1"/>
    <col min="2318" max="2318" width="12.7109375" style="4" customWidth="1"/>
    <col min="2319" max="2560" width="8.85546875" style="4"/>
    <col min="2561" max="2566" width="2.28515625" style="4" customWidth="1"/>
    <col min="2567" max="2567" width="28" style="4" customWidth="1"/>
    <col min="2568" max="2568" width="2.42578125" style="4" customWidth="1"/>
    <col min="2569" max="2569" width="13.85546875" style="4" customWidth="1"/>
    <col min="2570" max="2570" width="2.42578125" style="4" customWidth="1"/>
    <col min="2571" max="2571" width="13.85546875" style="4" customWidth="1"/>
    <col min="2572" max="2572" width="2.7109375" style="4" customWidth="1"/>
    <col min="2573" max="2573" width="13.85546875" style="4" customWidth="1"/>
    <col min="2574" max="2574" width="12.7109375" style="4" customWidth="1"/>
    <col min="2575" max="2816" width="8.85546875" style="4"/>
    <col min="2817" max="2822" width="2.28515625" style="4" customWidth="1"/>
    <col min="2823" max="2823" width="28" style="4" customWidth="1"/>
    <col min="2824" max="2824" width="2.42578125" style="4" customWidth="1"/>
    <col min="2825" max="2825" width="13.85546875" style="4" customWidth="1"/>
    <col min="2826" max="2826" width="2.42578125" style="4" customWidth="1"/>
    <col min="2827" max="2827" width="13.85546875" style="4" customWidth="1"/>
    <col min="2828" max="2828" width="2.7109375" style="4" customWidth="1"/>
    <col min="2829" max="2829" width="13.85546875" style="4" customWidth="1"/>
    <col min="2830" max="2830" width="12.7109375" style="4" customWidth="1"/>
    <col min="2831" max="3072" width="8.85546875" style="4"/>
    <col min="3073" max="3078" width="2.28515625" style="4" customWidth="1"/>
    <col min="3079" max="3079" width="28" style="4" customWidth="1"/>
    <col min="3080" max="3080" width="2.42578125" style="4" customWidth="1"/>
    <col min="3081" max="3081" width="13.85546875" style="4" customWidth="1"/>
    <col min="3082" max="3082" width="2.42578125" style="4" customWidth="1"/>
    <col min="3083" max="3083" width="13.85546875" style="4" customWidth="1"/>
    <col min="3084" max="3084" width="2.7109375" style="4" customWidth="1"/>
    <col min="3085" max="3085" width="13.85546875" style="4" customWidth="1"/>
    <col min="3086" max="3086" width="12.7109375" style="4" customWidth="1"/>
    <col min="3087" max="3328" width="8.85546875" style="4"/>
    <col min="3329" max="3334" width="2.28515625" style="4" customWidth="1"/>
    <col min="3335" max="3335" width="28" style="4" customWidth="1"/>
    <col min="3336" max="3336" width="2.42578125" style="4" customWidth="1"/>
    <col min="3337" max="3337" width="13.85546875" style="4" customWidth="1"/>
    <col min="3338" max="3338" width="2.42578125" style="4" customWidth="1"/>
    <col min="3339" max="3339" width="13.85546875" style="4" customWidth="1"/>
    <col min="3340" max="3340" width="2.7109375" style="4" customWidth="1"/>
    <col min="3341" max="3341" width="13.85546875" style="4" customWidth="1"/>
    <col min="3342" max="3342" width="12.7109375" style="4" customWidth="1"/>
    <col min="3343" max="3584" width="8.85546875" style="4"/>
    <col min="3585" max="3590" width="2.28515625" style="4" customWidth="1"/>
    <col min="3591" max="3591" width="28" style="4" customWidth="1"/>
    <col min="3592" max="3592" width="2.42578125" style="4" customWidth="1"/>
    <col min="3593" max="3593" width="13.85546875" style="4" customWidth="1"/>
    <col min="3594" max="3594" width="2.42578125" style="4" customWidth="1"/>
    <col min="3595" max="3595" width="13.85546875" style="4" customWidth="1"/>
    <col min="3596" max="3596" width="2.7109375" style="4" customWidth="1"/>
    <col min="3597" max="3597" width="13.85546875" style="4" customWidth="1"/>
    <col min="3598" max="3598" width="12.7109375" style="4" customWidth="1"/>
    <col min="3599" max="3840" width="8.85546875" style="4"/>
    <col min="3841" max="3846" width="2.28515625" style="4" customWidth="1"/>
    <col min="3847" max="3847" width="28" style="4" customWidth="1"/>
    <col min="3848" max="3848" width="2.42578125" style="4" customWidth="1"/>
    <col min="3849" max="3849" width="13.85546875" style="4" customWidth="1"/>
    <col min="3850" max="3850" width="2.42578125" style="4" customWidth="1"/>
    <col min="3851" max="3851" width="13.85546875" style="4" customWidth="1"/>
    <col min="3852" max="3852" width="2.7109375" style="4" customWidth="1"/>
    <col min="3853" max="3853" width="13.85546875" style="4" customWidth="1"/>
    <col min="3854" max="3854" width="12.7109375" style="4" customWidth="1"/>
    <col min="3855" max="4096" width="8.85546875" style="4"/>
    <col min="4097" max="4102" width="2.28515625" style="4" customWidth="1"/>
    <col min="4103" max="4103" width="28" style="4" customWidth="1"/>
    <col min="4104" max="4104" width="2.42578125" style="4" customWidth="1"/>
    <col min="4105" max="4105" width="13.85546875" style="4" customWidth="1"/>
    <col min="4106" max="4106" width="2.42578125" style="4" customWidth="1"/>
    <col min="4107" max="4107" width="13.85546875" style="4" customWidth="1"/>
    <col min="4108" max="4108" width="2.7109375" style="4" customWidth="1"/>
    <col min="4109" max="4109" width="13.85546875" style="4" customWidth="1"/>
    <col min="4110" max="4110" width="12.7109375" style="4" customWidth="1"/>
    <col min="4111" max="4352" width="8.85546875" style="4"/>
    <col min="4353" max="4358" width="2.28515625" style="4" customWidth="1"/>
    <col min="4359" max="4359" width="28" style="4" customWidth="1"/>
    <col min="4360" max="4360" width="2.42578125" style="4" customWidth="1"/>
    <col min="4361" max="4361" width="13.85546875" style="4" customWidth="1"/>
    <col min="4362" max="4362" width="2.42578125" style="4" customWidth="1"/>
    <col min="4363" max="4363" width="13.85546875" style="4" customWidth="1"/>
    <col min="4364" max="4364" width="2.7109375" style="4" customWidth="1"/>
    <col min="4365" max="4365" width="13.85546875" style="4" customWidth="1"/>
    <col min="4366" max="4366" width="12.7109375" style="4" customWidth="1"/>
    <col min="4367" max="4608" width="8.85546875" style="4"/>
    <col min="4609" max="4614" width="2.28515625" style="4" customWidth="1"/>
    <col min="4615" max="4615" width="28" style="4" customWidth="1"/>
    <col min="4616" max="4616" width="2.42578125" style="4" customWidth="1"/>
    <col min="4617" max="4617" width="13.85546875" style="4" customWidth="1"/>
    <col min="4618" max="4618" width="2.42578125" style="4" customWidth="1"/>
    <col min="4619" max="4619" width="13.85546875" style="4" customWidth="1"/>
    <col min="4620" max="4620" width="2.7109375" style="4" customWidth="1"/>
    <col min="4621" max="4621" width="13.85546875" style="4" customWidth="1"/>
    <col min="4622" max="4622" width="12.7109375" style="4" customWidth="1"/>
    <col min="4623" max="4864" width="8.85546875" style="4"/>
    <col min="4865" max="4870" width="2.28515625" style="4" customWidth="1"/>
    <col min="4871" max="4871" width="28" style="4" customWidth="1"/>
    <col min="4872" max="4872" width="2.42578125" style="4" customWidth="1"/>
    <col min="4873" max="4873" width="13.85546875" style="4" customWidth="1"/>
    <col min="4874" max="4874" width="2.42578125" style="4" customWidth="1"/>
    <col min="4875" max="4875" width="13.85546875" style="4" customWidth="1"/>
    <col min="4876" max="4876" width="2.7109375" style="4" customWidth="1"/>
    <col min="4877" max="4877" width="13.85546875" style="4" customWidth="1"/>
    <col min="4878" max="4878" width="12.7109375" style="4" customWidth="1"/>
    <col min="4879" max="5120" width="8.85546875" style="4"/>
    <col min="5121" max="5126" width="2.28515625" style="4" customWidth="1"/>
    <col min="5127" max="5127" width="28" style="4" customWidth="1"/>
    <col min="5128" max="5128" width="2.42578125" style="4" customWidth="1"/>
    <col min="5129" max="5129" width="13.85546875" style="4" customWidth="1"/>
    <col min="5130" max="5130" width="2.42578125" style="4" customWidth="1"/>
    <col min="5131" max="5131" width="13.85546875" style="4" customWidth="1"/>
    <col min="5132" max="5132" width="2.7109375" style="4" customWidth="1"/>
    <col min="5133" max="5133" width="13.85546875" style="4" customWidth="1"/>
    <col min="5134" max="5134" width="12.7109375" style="4" customWidth="1"/>
    <col min="5135" max="5376" width="8.85546875" style="4"/>
    <col min="5377" max="5382" width="2.28515625" style="4" customWidth="1"/>
    <col min="5383" max="5383" width="28" style="4" customWidth="1"/>
    <col min="5384" max="5384" width="2.42578125" style="4" customWidth="1"/>
    <col min="5385" max="5385" width="13.85546875" style="4" customWidth="1"/>
    <col min="5386" max="5386" width="2.42578125" style="4" customWidth="1"/>
    <col min="5387" max="5387" width="13.85546875" style="4" customWidth="1"/>
    <col min="5388" max="5388" width="2.7109375" style="4" customWidth="1"/>
    <col min="5389" max="5389" width="13.85546875" style="4" customWidth="1"/>
    <col min="5390" max="5390" width="12.7109375" style="4" customWidth="1"/>
    <col min="5391" max="5632" width="8.85546875" style="4"/>
    <col min="5633" max="5638" width="2.28515625" style="4" customWidth="1"/>
    <col min="5639" max="5639" width="28" style="4" customWidth="1"/>
    <col min="5640" max="5640" width="2.42578125" style="4" customWidth="1"/>
    <col min="5641" max="5641" width="13.85546875" style="4" customWidth="1"/>
    <col min="5642" max="5642" width="2.42578125" style="4" customWidth="1"/>
    <col min="5643" max="5643" width="13.85546875" style="4" customWidth="1"/>
    <col min="5644" max="5644" width="2.7109375" style="4" customWidth="1"/>
    <col min="5645" max="5645" width="13.85546875" style="4" customWidth="1"/>
    <col min="5646" max="5646" width="12.7109375" style="4" customWidth="1"/>
    <col min="5647" max="5888" width="8.85546875" style="4"/>
    <col min="5889" max="5894" width="2.28515625" style="4" customWidth="1"/>
    <col min="5895" max="5895" width="28" style="4" customWidth="1"/>
    <col min="5896" max="5896" width="2.42578125" style="4" customWidth="1"/>
    <col min="5897" max="5897" width="13.85546875" style="4" customWidth="1"/>
    <col min="5898" max="5898" width="2.42578125" style="4" customWidth="1"/>
    <col min="5899" max="5899" width="13.85546875" style="4" customWidth="1"/>
    <col min="5900" max="5900" width="2.7109375" style="4" customWidth="1"/>
    <col min="5901" max="5901" width="13.85546875" style="4" customWidth="1"/>
    <col min="5902" max="5902" width="12.7109375" style="4" customWidth="1"/>
    <col min="5903" max="6144" width="8.85546875" style="4"/>
    <col min="6145" max="6150" width="2.28515625" style="4" customWidth="1"/>
    <col min="6151" max="6151" width="28" style="4" customWidth="1"/>
    <col min="6152" max="6152" width="2.42578125" style="4" customWidth="1"/>
    <col min="6153" max="6153" width="13.85546875" style="4" customWidth="1"/>
    <col min="6154" max="6154" width="2.42578125" style="4" customWidth="1"/>
    <col min="6155" max="6155" width="13.85546875" style="4" customWidth="1"/>
    <col min="6156" max="6156" width="2.7109375" style="4" customWidth="1"/>
    <col min="6157" max="6157" width="13.85546875" style="4" customWidth="1"/>
    <col min="6158" max="6158" width="12.7109375" style="4" customWidth="1"/>
    <col min="6159" max="6400" width="8.85546875" style="4"/>
    <col min="6401" max="6406" width="2.28515625" style="4" customWidth="1"/>
    <col min="6407" max="6407" width="28" style="4" customWidth="1"/>
    <col min="6408" max="6408" width="2.42578125" style="4" customWidth="1"/>
    <col min="6409" max="6409" width="13.85546875" style="4" customWidth="1"/>
    <col min="6410" max="6410" width="2.42578125" style="4" customWidth="1"/>
    <col min="6411" max="6411" width="13.85546875" style="4" customWidth="1"/>
    <col min="6412" max="6412" width="2.7109375" style="4" customWidth="1"/>
    <col min="6413" max="6413" width="13.85546875" style="4" customWidth="1"/>
    <col min="6414" max="6414" width="12.7109375" style="4" customWidth="1"/>
    <col min="6415" max="6656" width="8.85546875" style="4"/>
    <col min="6657" max="6662" width="2.28515625" style="4" customWidth="1"/>
    <col min="6663" max="6663" width="28" style="4" customWidth="1"/>
    <col min="6664" max="6664" width="2.42578125" style="4" customWidth="1"/>
    <col min="6665" max="6665" width="13.85546875" style="4" customWidth="1"/>
    <col min="6666" max="6666" width="2.42578125" style="4" customWidth="1"/>
    <col min="6667" max="6667" width="13.85546875" style="4" customWidth="1"/>
    <col min="6668" max="6668" width="2.7109375" style="4" customWidth="1"/>
    <col min="6669" max="6669" width="13.85546875" style="4" customWidth="1"/>
    <col min="6670" max="6670" width="12.7109375" style="4" customWidth="1"/>
    <col min="6671" max="6912" width="8.85546875" style="4"/>
    <col min="6913" max="6918" width="2.28515625" style="4" customWidth="1"/>
    <col min="6919" max="6919" width="28" style="4" customWidth="1"/>
    <col min="6920" max="6920" width="2.42578125" style="4" customWidth="1"/>
    <col min="6921" max="6921" width="13.85546875" style="4" customWidth="1"/>
    <col min="6922" max="6922" width="2.42578125" style="4" customWidth="1"/>
    <col min="6923" max="6923" width="13.85546875" style="4" customWidth="1"/>
    <col min="6924" max="6924" width="2.7109375" style="4" customWidth="1"/>
    <col min="6925" max="6925" width="13.85546875" style="4" customWidth="1"/>
    <col min="6926" max="6926" width="12.7109375" style="4" customWidth="1"/>
    <col min="6927" max="7168" width="8.85546875" style="4"/>
    <col min="7169" max="7174" width="2.28515625" style="4" customWidth="1"/>
    <col min="7175" max="7175" width="28" style="4" customWidth="1"/>
    <col min="7176" max="7176" width="2.42578125" style="4" customWidth="1"/>
    <col min="7177" max="7177" width="13.85546875" style="4" customWidth="1"/>
    <col min="7178" max="7178" width="2.42578125" style="4" customWidth="1"/>
    <col min="7179" max="7179" width="13.85546875" style="4" customWidth="1"/>
    <col min="7180" max="7180" width="2.7109375" style="4" customWidth="1"/>
    <col min="7181" max="7181" width="13.85546875" style="4" customWidth="1"/>
    <col min="7182" max="7182" width="12.7109375" style="4" customWidth="1"/>
    <col min="7183" max="7424" width="8.85546875" style="4"/>
    <col min="7425" max="7430" width="2.28515625" style="4" customWidth="1"/>
    <col min="7431" max="7431" width="28" style="4" customWidth="1"/>
    <col min="7432" max="7432" width="2.42578125" style="4" customWidth="1"/>
    <col min="7433" max="7433" width="13.85546875" style="4" customWidth="1"/>
    <col min="7434" max="7434" width="2.42578125" style="4" customWidth="1"/>
    <col min="7435" max="7435" width="13.85546875" style="4" customWidth="1"/>
    <col min="7436" max="7436" width="2.7109375" style="4" customWidth="1"/>
    <col min="7437" max="7437" width="13.85546875" style="4" customWidth="1"/>
    <col min="7438" max="7438" width="12.7109375" style="4" customWidth="1"/>
    <col min="7439" max="7680" width="8.85546875" style="4"/>
    <col min="7681" max="7686" width="2.28515625" style="4" customWidth="1"/>
    <col min="7687" max="7687" width="28" style="4" customWidth="1"/>
    <col min="7688" max="7688" width="2.42578125" style="4" customWidth="1"/>
    <col min="7689" max="7689" width="13.85546875" style="4" customWidth="1"/>
    <col min="7690" max="7690" width="2.42578125" style="4" customWidth="1"/>
    <col min="7691" max="7691" width="13.85546875" style="4" customWidth="1"/>
    <col min="7692" max="7692" width="2.7109375" style="4" customWidth="1"/>
    <col min="7693" max="7693" width="13.85546875" style="4" customWidth="1"/>
    <col min="7694" max="7694" width="12.7109375" style="4" customWidth="1"/>
    <col min="7695" max="7936" width="8.85546875" style="4"/>
    <col min="7937" max="7942" width="2.28515625" style="4" customWidth="1"/>
    <col min="7943" max="7943" width="28" style="4" customWidth="1"/>
    <col min="7944" max="7944" width="2.42578125" style="4" customWidth="1"/>
    <col min="7945" max="7945" width="13.85546875" style="4" customWidth="1"/>
    <col min="7946" max="7946" width="2.42578125" style="4" customWidth="1"/>
    <col min="7947" max="7947" width="13.85546875" style="4" customWidth="1"/>
    <col min="7948" max="7948" width="2.7109375" style="4" customWidth="1"/>
    <col min="7949" max="7949" width="13.85546875" style="4" customWidth="1"/>
    <col min="7950" max="7950" width="12.7109375" style="4" customWidth="1"/>
    <col min="7951" max="8192" width="8.85546875" style="4"/>
    <col min="8193" max="8198" width="2.28515625" style="4" customWidth="1"/>
    <col min="8199" max="8199" width="28" style="4" customWidth="1"/>
    <col min="8200" max="8200" width="2.42578125" style="4" customWidth="1"/>
    <col min="8201" max="8201" width="13.85546875" style="4" customWidth="1"/>
    <col min="8202" max="8202" width="2.42578125" style="4" customWidth="1"/>
    <col min="8203" max="8203" width="13.85546875" style="4" customWidth="1"/>
    <col min="8204" max="8204" width="2.7109375" style="4" customWidth="1"/>
    <col min="8205" max="8205" width="13.85546875" style="4" customWidth="1"/>
    <col min="8206" max="8206" width="12.7109375" style="4" customWidth="1"/>
    <col min="8207" max="8448" width="8.85546875" style="4"/>
    <col min="8449" max="8454" width="2.28515625" style="4" customWidth="1"/>
    <col min="8455" max="8455" width="28" style="4" customWidth="1"/>
    <col min="8456" max="8456" width="2.42578125" style="4" customWidth="1"/>
    <col min="8457" max="8457" width="13.85546875" style="4" customWidth="1"/>
    <col min="8458" max="8458" width="2.42578125" style="4" customWidth="1"/>
    <col min="8459" max="8459" width="13.85546875" style="4" customWidth="1"/>
    <col min="8460" max="8460" width="2.7109375" style="4" customWidth="1"/>
    <col min="8461" max="8461" width="13.85546875" style="4" customWidth="1"/>
    <col min="8462" max="8462" width="12.7109375" style="4" customWidth="1"/>
    <col min="8463" max="8704" width="8.85546875" style="4"/>
    <col min="8705" max="8710" width="2.28515625" style="4" customWidth="1"/>
    <col min="8711" max="8711" width="28" style="4" customWidth="1"/>
    <col min="8712" max="8712" width="2.42578125" style="4" customWidth="1"/>
    <col min="8713" max="8713" width="13.85546875" style="4" customWidth="1"/>
    <col min="8714" max="8714" width="2.42578125" style="4" customWidth="1"/>
    <col min="8715" max="8715" width="13.85546875" style="4" customWidth="1"/>
    <col min="8716" max="8716" width="2.7109375" style="4" customWidth="1"/>
    <col min="8717" max="8717" width="13.85546875" style="4" customWidth="1"/>
    <col min="8718" max="8718" width="12.7109375" style="4" customWidth="1"/>
    <col min="8719" max="8960" width="8.85546875" style="4"/>
    <col min="8961" max="8966" width="2.28515625" style="4" customWidth="1"/>
    <col min="8967" max="8967" width="28" style="4" customWidth="1"/>
    <col min="8968" max="8968" width="2.42578125" style="4" customWidth="1"/>
    <col min="8969" max="8969" width="13.85546875" style="4" customWidth="1"/>
    <col min="8970" max="8970" width="2.42578125" style="4" customWidth="1"/>
    <col min="8971" max="8971" width="13.85546875" style="4" customWidth="1"/>
    <col min="8972" max="8972" width="2.7109375" style="4" customWidth="1"/>
    <col min="8973" max="8973" width="13.85546875" style="4" customWidth="1"/>
    <col min="8974" max="8974" width="12.7109375" style="4" customWidth="1"/>
    <col min="8975" max="9216" width="8.85546875" style="4"/>
    <col min="9217" max="9222" width="2.28515625" style="4" customWidth="1"/>
    <col min="9223" max="9223" width="28" style="4" customWidth="1"/>
    <col min="9224" max="9224" width="2.42578125" style="4" customWidth="1"/>
    <col min="9225" max="9225" width="13.85546875" style="4" customWidth="1"/>
    <col min="9226" max="9226" width="2.42578125" style="4" customWidth="1"/>
    <col min="9227" max="9227" width="13.85546875" style="4" customWidth="1"/>
    <col min="9228" max="9228" width="2.7109375" style="4" customWidth="1"/>
    <col min="9229" max="9229" width="13.85546875" style="4" customWidth="1"/>
    <col min="9230" max="9230" width="12.7109375" style="4" customWidth="1"/>
    <col min="9231" max="9472" width="8.85546875" style="4"/>
    <col min="9473" max="9478" width="2.28515625" style="4" customWidth="1"/>
    <col min="9479" max="9479" width="28" style="4" customWidth="1"/>
    <col min="9480" max="9480" width="2.42578125" style="4" customWidth="1"/>
    <col min="9481" max="9481" width="13.85546875" style="4" customWidth="1"/>
    <col min="9482" max="9482" width="2.42578125" style="4" customWidth="1"/>
    <col min="9483" max="9483" width="13.85546875" style="4" customWidth="1"/>
    <col min="9484" max="9484" width="2.7109375" style="4" customWidth="1"/>
    <col min="9485" max="9485" width="13.85546875" style="4" customWidth="1"/>
    <col min="9486" max="9486" width="12.7109375" style="4" customWidth="1"/>
    <col min="9487" max="9728" width="8.85546875" style="4"/>
    <col min="9729" max="9734" width="2.28515625" style="4" customWidth="1"/>
    <col min="9735" max="9735" width="28" style="4" customWidth="1"/>
    <col min="9736" max="9736" width="2.42578125" style="4" customWidth="1"/>
    <col min="9737" max="9737" width="13.85546875" style="4" customWidth="1"/>
    <col min="9738" max="9738" width="2.42578125" style="4" customWidth="1"/>
    <col min="9739" max="9739" width="13.85546875" style="4" customWidth="1"/>
    <col min="9740" max="9740" width="2.7109375" style="4" customWidth="1"/>
    <col min="9741" max="9741" width="13.85546875" style="4" customWidth="1"/>
    <col min="9742" max="9742" width="12.7109375" style="4" customWidth="1"/>
    <col min="9743" max="9984" width="8.85546875" style="4"/>
    <col min="9985" max="9990" width="2.28515625" style="4" customWidth="1"/>
    <col min="9991" max="9991" width="28" style="4" customWidth="1"/>
    <col min="9992" max="9992" width="2.42578125" style="4" customWidth="1"/>
    <col min="9993" max="9993" width="13.85546875" style="4" customWidth="1"/>
    <col min="9994" max="9994" width="2.42578125" style="4" customWidth="1"/>
    <col min="9995" max="9995" width="13.85546875" style="4" customWidth="1"/>
    <col min="9996" max="9996" width="2.7109375" style="4" customWidth="1"/>
    <col min="9997" max="9997" width="13.85546875" style="4" customWidth="1"/>
    <col min="9998" max="9998" width="12.7109375" style="4" customWidth="1"/>
    <col min="9999" max="10240" width="8.85546875" style="4"/>
    <col min="10241" max="10246" width="2.28515625" style="4" customWidth="1"/>
    <col min="10247" max="10247" width="28" style="4" customWidth="1"/>
    <col min="10248" max="10248" width="2.42578125" style="4" customWidth="1"/>
    <col min="10249" max="10249" width="13.85546875" style="4" customWidth="1"/>
    <col min="10250" max="10250" width="2.42578125" style="4" customWidth="1"/>
    <col min="10251" max="10251" width="13.85546875" style="4" customWidth="1"/>
    <col min="10252" max="10252" width="2.7109375" style="4" customWidth="1"/>
    <col min="10253" max="10253" width="13.85546875" style="4" customWidth="1"/>
    <col min="10254" max="10254" width="12.7109375" style="4" customWidth="1"/>
    <col min="10255" max="10496" width="8.85546875" style="4"/>
    <col min="10497" max="10502" width="2.28515625" style="4" customWidth="1"/>
    <col min="10503" max="10503" width="28" style="4" customWidth="1"/>
    <col min="10504" max="10504" width="2.42578125" style="4" customWidth="1"/>
    <col min="10505" max="10505" width="13.85546875" style="4" customWidth="1"/>
    <col min="10506" max="10506" width="2.42578125" style="4" customWidth="1"/>
    <col min="10507" max="10507" width="13.85546875" style="4" customWidth="1"/>
    <col min="10508" max="10508" width="2.7109375" style="4" customWidth="1"/>
    <col min="10509" max="10509" width="13.85546875" style="4" customWidth="1"/>
    <col min="10510" max="10510" width="12.7109375" style="4" customWidth="1"/>
    <col min="10511" max="10752" width="8.85546875" style="4"/>
    <col min="10753" max="10758" width="2.28515625" style="4" customWidth="1"/>
    <col min="10759" max="10759" width="28" style="4" customWidth="1"/>
    <col min="10760" max="10760" width="2.42578125" style="4" customWidth="1"/>
    <col min="10761" max="10761" width="13.85546875" style="4" customWidth="1"/>
    <col min="10762" max="10762" width="2.42578125" style="4" customWidth="1"/>
    <col min="10763" max="10763" width="13.85546875" style="4" customWidth="1"/>
    <col min="10764" max="10764" width="2.7109375" style="4" customWidth="1"/>
    <col min="10765" max="10765" width="13.85546875" style="4" customWidth="1"/>
    <col min="10766" max="10766" width="12.7109375" style="4" customWidth="1"/>
    <col min="10767" max="11008" width="8.85546875" style="4"/>
    <col min="11009" max="11014" width="2.28515625" style="4" customWidth="1"/>
    <col min="11015" max="11015" width="28" style="4" customWidth="1"/>
    <col min="11016" max="11016" width="2.42578125" style="4" customWidth="1"/>
    <col min="11017" max="11017" width="13.85546875" style="4" customWidth="1"/>
    <col min="11018" max="11018" width="2.42578125" style="4" customWidth="1"/>
    <col min="11019" max="11019" width="13.85546875" style="4" customWidth="1"/>
    <col min="11020" max="11020" width="2.7109375" style="4" customWidth="1"/>
    <col min="11021" max="11021" width="13.85546875" style="4" customWidth="1"/>
    <col min="11022" max="11022" width="12.7109375" style="4" customWidth="1"/>
    <col min="11023" max="11264" width="8.85546875" style="4"/>
    <col min="11265" max="11270" width="2.28515625" style="4" customWidth="1"/>
    <col min="11271" max="11271" width="28" style="4" customWidth="1"/>
    <col min="11272" max="11272" width="2.42578125" style="4" customWidth="1"/>
    <col min="11273" max="11273" width="13.85546875" style="4" customWidth="1"/>
    <col min="11274" max="11274" width="2.42578125" style="4" customWidth="1"/>
    <col min="11275" max="11275" width="13.85546875" style="4" customWidth="1"/>
    <col min="11276" max="11276" width="2.7109375" style="4" customWidth="1"/>
    <col min="11277" max="11277" width="13.85546875" style="4" customWidth="1"/>
    <col min="11278" max="11278" width="12.7109375" style="4" customWidth="1"/>
    <col min="11279" max="11520" width="8.85546875" style="4"/>
    <col min="11521" max="11526" width="2.28515625" style="4" customWidth="1"/>
    <col min="11527" max="11527" width="28" style="4" customWidth="1"/>
    <col min="11528" max="11528" width="2.42578125" style="4" customWidth="1"/>
    <col min="11529" max="11529" width="13.85546875" style="4" customWidth="1"/>
    <col min="11530" max="11530" width="2.42578125" style="4" customWidth="1"/>
    <col min="11531" max="11531" width="13.85546875" style="4" customWidth="1"/>
    <col min="11532" max="11532" width="2.7109375" style="4" customWidth="1"/>
    <col min="11533" max="11533" width="13.85546875" style="4" customWidth="1"/>
    <col min="11534" max="11534" width="12.7109375" style="4" customWidth="1"/>
    <col min="11535" max="11776" width="8.85546875" style="4"/>
    <col min="11777" max="11782" width="2.28515625" style="4" customWidth="1"/>
    <col min="11783" max="11783" width="28" style="4" customWidth="1"/>
    <col min="11784" max="11784" width="2.42578125" style="4" customWidth="1"/>
    <col min="11785" max="11785" width="13.85546875" style="4" customWidth="1"/>
    <col min="11786" max="11786" width="2.42578125" style="4" customWidth="1"/>
    <col min="11787" max="11787" width="13.85546875" style="4" customWidth="1"/>
    <col min="11788" max="11788" width="2.7109375" style="4" customWidth="1"/>
    <col min="11789" max="11789" width="13.85546875" style="4" customWidth="1"/>
    <col min="11790" max="11790" width="12.7109375" style="4" customWidth="1"/>
    <col min="11791" max="12032" width="8.85546875" style="4"/>
    <col min="12033" max="12038" width="2.28515625" style="4" customWidth="1"/>
    <col min="12039" max="12039" width="28" style="4" customWidth="1"/>
    <col min="12040" max="12040" width="2.42578125" style="4" customWidth="1"/>
    <col min="12041" max="12041" width="13.85546875" style="4" customWidth="1"/>
    <col min="12042" max="12042" width="2.42578125" style="4" customWidth="1"/>
    <col min="12043" max="12043" width="13.85546875" style="4" customWidth="1"/>
    <col min="12044" max="12044" width="2.7109375" style="4" customWidth="1"/>
    <col min="12045" max="12045" width="13.85546875" style="4" customWidth="1"/>
    <col min="12046" max="12046" width="12.7109375" style="4" customWidth="1"/>
    <col min="12047" max="12288" width="8.85546875" style="4"/>
    <col min="12289" max="12294" width="2.28515625" style="4" customWidth="1"/>
    <col min="12295" max="12295" width="28" style="4" customWidth="1"/>
    <col min="12296" max="12296" width="2.42578125" style="4" customWidth="1"/>
    <col min="12297" max="12297" width="13.85546875" style="4" customWidth="1"/>
    <col min="12298" max="12298" width="2.42578125" style="4" customWidth="1"/>
    <col min="12299" max="12299" width="13.85546875" style="4" customWidth="1"/>
    <col min="12300" max="12300" width="2.7109375" style="4" customWidth="1"/>
    <col min="12301" max="12301" width="13.85546875" style="4" customWidth="1"/>
    <col min="12302" max="12302" width="12.7109375" style="4" customWidth="1"/>
    <col min="12303" max="12544" width="8.85546875" style="4"/>
    <col min="12545" max="12550" width="2.28515625" style="4" customWidth="1"/>
    <col min="12551" max="12551" width="28" style="4" customWidth="1"/>
    <col min="12552" max="12552" width="2.42578125" style="4" customWidth="1"/>
    <col min="12553" max="12553" width="13.85546875" style="4" customWidth="1"/>
    <col min="12554" max="12554" width="2.42578125" style="4" customWidth="1"/>
    <col min="12555" max="12555" width="13.85546875" style="4" customWidth="1"/>
    <col min="12556" max="12556" width="2.7109375" style="4" customWidth="1"/>
    <col min="12557" max="12557" width="13.85546875" style="4" customWidth="1"/>
    <col min="12558" max="12558" width="12.7109375" style="4" customWidth="1"/>
    <col min="12559" max="12800" width="8.85546875" style="4"/>
    <col min="12801" max="12806" width="2.28515625" style="4" customWidth="1"/>
    <col min="12807" max="12807" width="28" style="4" customWidth="1"/>
    <col min="12808" max="12808" width="2.42578125" style="4" customWidth="1"/>
    <col min="12809" max="12809" width="13.85546875" style="4" customWidth="1"/>
    <col min="12810" max="12810" width="2.42578125" style="4" customWidth="1"/>
    <col min="12811" max="12811" width="13.85546875" style="4" customWidth="1"/>
    <col min="12812" max="12812" width="2.7109375" style="4" customWidth="1"/>
    <col min="12813" max="12813" width="13.85546875" style="4" customWidth="1"/>
    <col min="12814" max="12814" width="12.7109375" style="4" customWidth="1"/>
    <col min="12815" max="13056" width="8.85546875" style="4"/>
    <col min="13057" max="13062" width="2.28515625" style="4" customWidth="1"/>
    <col min="13063" max="13063" width="28" style="4" customWidth="1"/>
    <col min="13064" max="13064" width="2.42578125" style="4" customWidth="1"/>
    <col min="13065" max="13065" width="13.85546875" style="4" customWidth="1"/>
    <col min="13066" max="13066" width="2.42578125" style="4" customWidth="1"/>
    <col min="13067" max="13067" width="13.85546875" style="4" customWidth="1"/>
    <col min="13068" max="13068" width="2.7109375" style="4" customWidth="1"/>
    <col min="13069" max="13069" width="13.85546875" style="4" customWidth="1"/>
    <col min="13070" max="13070" width="12.7109375" style="4" customWidth="1"/>
    <col min="13071" max="13312" width="8.85546875" style="4"/>
    <col min="13313" max="13318" width="2.28515625" style="4" customWidth="1"/>
    <col min="13319" max="13319" width="28" style="4" customWidth="1"/>
    <col min="13320" max="13320" width="2.42578125" style="4" customWidth="1"/>
    <col min="13321" max="13321" width="13.85546875" style="4" customWidth="1"/>
    <col min="13322" max="13322" width="2.42578125" style="4" customWidth="1"/>
    <col min="13323" max="13323" width="13.85546875" style="4" customWidth="1"/>
    <col min="13324" max="13324" width="2.7109375" style="4" customWidth="1"/>
    <col min="13325" max="13325" width="13.85546875" style="4" customWidth="1"/>
    <col min="13326" max="13326" width="12.7109375" style="4" customWidth="1"/>
    <col min="13327" max="13568" width="8.85546875" style="4"/>
    <col min="13569" max="13574" width="2.28515625" style="4" customWidth="1"/>
    <col min="13575" max="13575" width="28" style="4" customWidth="1"/>
    <col min="13576" max="13576" width="2.42578125" style="4" customWidth="1"/>
    <col min="13577" max="13577" width="13.85546875" style="4" customWidth="1"/>
    <col min="13578" max="13578" width="2.42578125" style="4" customWidth="1"/>
    <col min="13579" max="13579" width="13.85546875" style="4" customWidth="1"/>
    <col min="13580" max="13580" width="2.7109375" style="4" customWidth="1"/>
    <col min="13581" max="13581" width="13.85546875" style="4" customWidth="1"/>
    <col min="13582" max="13582" width="12.7109375" style="4" customWidth="1"/>
    <col min="13583" max="13824" width="8.85546875" style="4"/>
    <col min="13825" max="13830" width="2.28515625" style="4" customWidth="1"/>
    <col min="13831" max="13831" width="28" style="4" customWidth="1"/>
    <col min="13832" max="13832" width="2.42578125" style="4" customWidth="1"/>
    <col min="13833" max="13833" width="13.85546875" style="4" customWidth="1"/>
    <col min="13834" max="13834" width="2.42578125" style="4" customWidth="1"/>
    <col min="13835" max="13835" width="13.85546875" style="4" customWidth="1"/>
    <col min="13836" max="13836" width="2.7109375" style="4" customWidth="1"/>
    <col min="13837" max="13837" width="13.85546875" style="4" customWidth="1"/>
    <col min="13838" max="13838" width="12.7109375" style="4" customWidth="1"/>
    <col min="13839" max="14080" width="8.85546875" style="4"/>
    <col min="14081" max="14086" width="2.28515625" style="4" customWidth="1"/>
    <col min="14087" max="14087" width="28" style="4" customWidth="1"/>
    <col min="14088" max="14088" width="2.42578125" style="4" customWidth="1"/>
    <col min="14089" max="14089" width="13.85546875" style="4" customWidth="1"/>
    <col min="14090" max="14090" width="2.42578125" style="4" customWidth="1"/>
    <col min="14091" max="14091" width="13.85546875" style="4" customWidth="1"/>
    <col min="14092" max="14092" width="2.7109375" style="4" customWidth="1"/>
    <col min="14093" max="14093" width="13.85546875" style="4" customWidth="1"/>
    <col min="14094" max="14094" width="12.7109375" style="4" customWidth="1"/>
    <col min="14095" max="14336" width="8.85546875" style="4"/>
    <col min="14337" max="14342" width="2.28515625" style="4" customWidth="1"/>
    <col min="14343" max="14343" width="28" style="4" customWidth="1"/>
    <col min="14344" max="14344" width="2.42578125" style="4" customWidth="1"/>
    <col min="14345" max="14345" width="13.85546875" style="4" customWidth="1"/>
    <col min="14346" max="14346" width="2.42578125" style="4" customWidth="1"/>
    <col min="14347" max="14347" width="13.85546875" style="4" customWidth="1"/>
    <col min="14348" max="14348" width="2.7109375" style="4" customWidth="1"/>
    <col min="14349" max="14349" width="13.85546875" style="4" customWidth="1"/>
    <col min="14350" max="14350" width="12.7109375" style="4" customWidth="1"/>
    <col min="14351" max="14592" width="8.85546875" style="4"/>
    <col min="14593" max="14598" width="2.28515625" style="4" customWidth="1"/>
    <col min="14599" max="14599" width="28" style="4" customWidth="1"/>
    <col min="14600" max="14600" width="2.42578125" style="4" customWidth="1"/>
    <col min="14601" max="14601" width="13.85546875" style="4" customWidth="1"/>
    <col min="14602" max="14602" width="2.42578125" style="4" customWidth="1"/>
    <col min="14603" max="14603" width="13.85546875" style="4" customWidth="1"/>
    <col min="14604" max="14604" width="2.7109375" style="4" customWidth="1"/>
    <col min="14605" max="14605" width="13.85546875" style="4" customWidth="1"/>
    <col min="14606" max="14606" width="12.7109375" style="4" customWidth="1"/>
    <col min="14607" max="14848" width="8.85546875" style="4"/>
    <col min="14849" max="14854" width="2.28515625" style="4" customWidth="1"/>
    <col min="14855" max="14855" width="28" style="4" customWidth="1"/>
    <col min="14856" max="14856" width="2.42578125" style="4" customWidth="1"/>
    <col min="14857" max="14857" width="13.85546875" style="4" customWidth="1"/>
    <col min="14858" max="14858" width="2.42578125" style="4" customWidth="1"/>
    <col min="14859" max="14859" width="13.85546875" style="4" customWidth="1"/>
    <col min="14860" max="14860" width="2.7109375" style="4" customWidth="1"/>
    <col min="14861" max="14861" width="13.85546875" style="4" customWidth="1"/>
    <col min="14862" max="14862" width="12.7109375" style="4" customWidth="1"/>
    <col min="14863" max="15104" width="8.85546875" style="4"/>
    <col min="15105" max="15110" width="2.28515625" style="4" customWidth="1"/>
    <col min="15111" max="15111" width="28" style="4" customWidth="1"/>
    <col min="15112" max="15112" width="2.42578125" style="4" customWidth="1"/>
    <col min="15113" max="15113" width="13.85546875" style="4" customWidth="1"/>
    <col min="15114" max="15114" width="2.42578125" style="4" customWidth="1"/>
    <col min="15115" max="15115" width="13.85546875" style="4" customWidth="1"/>
    <col min="15116" max="15116" width="2.7109375" style="4" customWidth="1"/>
    <col min="15117" max="15117" width="13.85546875" style="4" customWidth="1"/>
    <col min="15118" max="15118" width="12.7109375" style="4" customWidth="1"/>
    <col min="15119" max="15360" width="8.85546875" style="4"/>
    <col min="15361" max="15366" width="2.28515625" style="4" customWidth="1"/>
    <col min="15367" max="15367" width="28" style="4" customWidth="1"/>
    <col min="15368" max="15368" width="2.42578125" style="4" customWidth="1"/>
    <col min="15369" max="15369" width="13.85546875" style="4" customWidth="1"/>
    <col min="15370" max="15370" width="2.42578125" style="4" customWidth="1"/>
    <col min="15371" max="15371" width="13.85546875" style="4" customWidth="1"/>
    <col min="15372" max="15372" width="2.7109375" style="4" customWidth="1"/>
    <col min="15373" max="15373" width="13.85546875" style="4" customWidth="1"/>
    <col min="15374" max="15374" width="12.7109375" style="4" customWidth="1"/>
    <col min="15375" max="15616" width="8.85546875" style="4"/>
    <col min="15617" max="15622" width="2.28515625" style="4" customWidth="1"/>
    <col min="15623" max="15623" width="28" style="4" customWidth="1"/>
    <col min="15624" max="15624" width="2.42578125" style="4" customWidth="1"/>
    <col min="15625" max="15625" width="13.85546875" style="4" customWidth="1"/>
    <col min="15626" max="15626" width="2.42578125" style="4" customWidth="1"/>
    <col min="15627" max="15627" width="13.85546875" style="4" customWidth="1"/>
    <col min="15628" max="15628" width="2.7109375" style="4" customWidth="1"/>
    <col min="15629" max="15629" width="13.85546875" style="4" customWidth="1"/>
    <col min="15630" max="15630" width="12.7109375" style="4" customWidth="1"/>
    <col min="15631" max="15872" width="8.85546875" style="4"/>
    <col min="15873" max="15878" width="2.28515625" style="4" customWidth="1"/>
    <col min="15879" max="15879" width="28" style="4" customWidth="1"/>
    <col min="15880" max="15880" width="2.42578125" style="4" customWidth="1"/>
    <col min="15881" max="15881" width="13.85546875" style="4" customWidth="1"/>
    <col min="15882" max="15882" width="2.42578125" style="4" customWidth="1"/>
    <col min="15883" max="15883" width="13.85546875" style="4" customWidth="1"/>
    <col min="15884" max="15884" width="2.7109375" style="4" customWidth="1"/>
    <col min="15885" max="15885" width="13.85546875" style="4" customWidth="1"/>
    <col min="15886" max="15886" width="12.7109375" style="4" customWidth="1"/>
    <col min="15887" max="16128" width="8.85546875" style="4"/>
    <col min="16129" max="16134" width="2.28515625" style="4" customWidth="1"/>
    <col min="16135" max="16135" width="28" style="4" customWidth="1"/>
    <col min="16136" max="16136" width="2.42578125" style="4" customWidth="1"/>
    <col min="16137" max="16137" width="13.85546875" style="4" customWidth="1"/>
    <col min="16138" max="16138" width="2.42578125" style="4" customWidth="1"/>
    <col min="16139" max="16139" width="13.85546875" style="4" customWidth="1"/>
    <col min="16140" max="16140" width="2.7109375" style="4" customWidth="1"/>
    <col min="16141" max="16141" width="13.85546875" style="4" customWidth="1"/>
    <col min="16142" max="16142" width="12.7109375" style="4" customWidth="1"/>
    <col min="16143" max="16384" width="8.85546875" style="4"/>
  </cols>
  <sheetData>
    <row r="1" spans="1:13" ht="12.95" customHeight="1">
      <c r="A1" s="1" t="s">
        <v>496</v>
      </c>
      <c r="B1" s="1"/>
      <c r="C1" s="1"/>
      <c r="D1" s="1"/>
      <c r="E1" s="1"/>
      <c r="F1" s="1"/>
      <c r="G1" s="1"/>
      <c r="H1" s="1"/>
      <c r="I1" s="1"/>
      <c r="J1" s="1"/>
      <c r="K1" s="1"/>
      <c r="L1" s="1"/>
      <c r="M1" s="1"/>
    </row>
    <row r="2" spans="1:13" ht="20.100000000000001" customHeight="1">
      <c r="A2" s="2" t="s">
        <v>7</v>
      </c>
      <c r="B2" s="1"/>
      <c r="C2" s="1"/>
      <c r="D2" s="1"/>
      <c r="E2" s="1"/>
      <c r="F2" s="1"/>
      <c r="G2" s="1"/>
      <c r="H2" s="1"/>
      <c r="I2" s="1"/>
      <c r="J2" s="1"/>
      <c r="K2" s="1"/>
      <c r="L2" s="1"/>
      <c r="M2" s="1"/>
    </row>
    <row r="3" spans="1:13" ht="20.100000000000001" customHeight="1">
      <c r="A3" s="2" t="s">
        <v>431</v>
      </c>
      <c r="B3" s="1"/>
      <c r="C3" s="1"/>
      <c r="D3" s="1"/>
      <c r="E3" s="1"/>
      <c r="F3" s="1"/>
      <c r="G3" s="1"/>
      <c r="H3" s="1"/>
      <c r="I3" s="1"/>
      <c r="J3" s="1"/>
      <c r="K3" s="1"/>
      <c r="L3" s="1"/>
      <c r="M3" s="1"/>
    </row>
    <row r="4" spans="1:13" ht="20.100000000000001" customHeight="1">
      <c r="A4" s="37" t="s">
        <v>976</v>
      </c>
      <c r="B4" s="1"/>
      <c r="C4" s="1"/>
      <c r="D4" s="1"/>
      <c r="E4" s="1"/>
      <c r="F4" s="1"/>
      <c r="G4" s="1"/>
      <c r="H4" s="1"/>
      <c r="I4" s="1"/>
      <c r="J4" s="1"/>
      <c r="K4" s="1"/>
      <c r="L4" s="1"/>
      <c r="M4" s="1"/>
    </row>
    <row r="5" spans="1:13" ht="20.100000000000001" customHeight="1">
      <c r="A5" s="2"/>
      <c r="B5" s="1"/>
      <c r="C5" s="1"/>
      <c r="D5" s="1"/>
      <c r="E5" s="1"/>
      <c r="F5" s="1"/>
      <c r="G5" s="1"/>
      <c r="H5" s="1"/>
      <c r="I5" s="1"/>
      <c r="J5" s="1"/>
      <c r="K5" s="1"/>
      <c r="L5" s="1"/>
      <c r="M5" s="143" t="s">
        <v>836</v>
      </c>
    </row>
    <row r="6" spans="1:13" ht="39" customHeight="1">
      <c r="M6" s="3" t="s">
        <v>497</v>
      </c>
    </row>
    <row r="7" spans="1:13" ht="12.95" customHeight="1">
      <c r="I7" s="13">
        <v>2014</v>
      </c>
      <c r="J7" s="11"/>
      <c r="K7" s="13">
        <v>2013</v>
      </c>
      <c r="M7" s="13" t="s">
        <v>498</v>
      </c>
    </row>
    <row r="8" spans="1:13" ht="20.100000000000001" customHeight="1">
      <c r="A8" t="s">
        <v>432</v>
      </c>
      <c r="B8"/>
      <c r="C8"/>
      <c r="D8"/>
    </row>
    <row r="9" spans="1:13" ht="12.95" customHeight="1">
      <c r="A9"/>
      <c r="B9" t="s">
        <v>103</v>
      </c>
      <c r="C9"/>
      <c r="D9"/>
      <c r="H9" s="19" t="s">
        <v>172</v>
      </c>
      <c r="I9" s="132">
        <v>323016176</v>
      </c>
      <c r="K9" s="132">
        <v>301062625</v>
      </c>
      <c r="M9" s="106">
        <f>I9-K9</f>
        <v>21953551</v>
      </c>
    </row>
    <row r="10" spans="1:13" ht="12.95" customHeight="1">
      <c r="A10"/>
      <c r="B10" t="s">
        <v>104</v>
      </c>
      <c r="C10"/>
      <c r="D10"/>
      <c r="H10" s="19"/>
      <c r="I10" s="132">
        <v>160333854</v>
      </c>
      <c r="K10" s="132">
        <v>149378954</v>
      </c>
      <c r="M10" s="106">
        <f>I10-K10</f>
        <v>10954900</v>
      </c>
    </row>
    <row r="11" spans="1:13" ht="12.95" customHeight="1">
      <c r="A11"/>
      <c r="B11" t="s">
        <v>105</v>
      </c>
      <c r="C11"/>
      <c r="D11"/>
      <c r="H11" s="19"/>
      <c r="I11" s="132">
        <v>18929967</v>
      </c>
      <c r="K11" s="132">
        <v>15665392</v>
      </c>
      <c r="M11" s="106">
        <f>I11-K11</f>
        <v>3264575</v>
      </c>
    </row>
    <row r="12" spans="1:13" ht="20.100000000000001" customHeight="1">
      <c r="A12"/>
      <c r="B12" t="s">
        <v>132</v>
      </c>
      <c r="C12"/>
      <c r="D12"/>
      <c r="H12" s="19"/>
      <c r="I12" s="141"/>
      <c r="K12" s="141"/>
      <c r="M12" s="58"/>
    </row>
    <row r="13" spans="1:13" ht="12.95" customHeight="1">
      <c r="A13"/>
      <c r="B13"/>
      <c r="C13" t="s">
        <v>133</v>
      </c>
      <c r="D13"/>
      <c r="H13" s="19"/>
      <c r="I13" s="141">
        <v>156940061</v>
      </c>
      <c r="K13" s="141">
        <v>153552590</v>
      </c>
      <c r="M13" s="106">
        <f>I13-K13</f>
        <v>3387471</v>
      </c>
    </row>
    <row r="14" spans="1:13" ht="12.95" customHeight="1">
      <c r="A14"/>
      <c r="B14"/>
      <c r="C14" t="s">
        <v>957</v>
      </c>
      <c r="D14"/>
      <c r="H14" s="19"/>
      <c r="I14" s="129">
        <v>42233364</v>
      </c>
      <c r="K14" s="129">
        <v>46706721</v>
      </c>
      <c r="L14" s="30"/>
      <c r="M14" s="9">
        <f>I14-K14</f>
        <v>-4473357</v>
      </c>
    </row>
    <row r="15" spans="1:13" ht="20.100000000000001" customHeight="1">
      <c r="A15"/>
      <c r="B15"/>
      <c r="C15"/>
      <c r="E15" s="54"/>
      <c r="F15" t="s">
        <v>256</v>
      </c>
      <c r="G15" s="54"/>
      <c r="H15" s="19"/>
      <c r="I15" s="9">
        <f>SUM(I13:I14)</f>
        <v>199173425</v>
      </c>
      <c r="K15" s="9">
        <f>SUM(K13:K14)</f>
        <v>200259311</v>
      </c>
      <c r="M15" s="9">
        <f>IF(SUM(M13:M14)=SUM(I15-K15),SUM(M13:M14),"Off")</f>
        <v>-1085886</v>
      </c>
    </row>
    <row r="16" spans="1:13" ht="20.100000000000001" customHeight="1">
      <c r="A16"/>
      <c r="B16" t="s">
        <v>134</v>
      </c>
      <c r="C16"/>
      <c r="D16"/>
      <c r="H16" s="19"/>
      <c r="I16" s="20">
        <v>223744079</v>
      </c>
      <c r="K16" s="20">
        <v>232322000</v>
      </c>
      <c r="M16" s="20">
        <f>I16-K16</f>
        <v>-8577921</v>
      </c>
    </row>
    <row r="17" spans="1:13" ht="20.100000000000001" customHeight="1">
      <c r="A17"/>
      <c r="B17"/>
      <c r="C17"/>
      <c r="D17"/>
      <c r="F17" t="s">
        <v>257</v>
      </c>
      <c r="H17" s="19"/>
      <c r="I17" s="106"/>
      <c r="K17" s="106"/>
      <c r="M17" s="106"/>
    </row>
    <row r="18" spans="1:13" ht="14.1" customHeight="1" thickBot="1">
      <c r="B18"/>
      <c r="C18"/>
      <c r="D18"/>
      <c r="G18" s="4" t="s">
        <v>433</v>
      </c>
      <c r="H18" s="19" t="s">
        <v>172</v>
      </c>
      <c r="I18" s="150">
        <f>I9+I10+I11+I15+I16</f>
        <v>925197501</v>
      </c>
      <c r="K18" s="150">
        <f>K9+K10+K11+K15+K16</f>
        <v>898688282</v>
      </c>
      <c r="M18" s="150">
        <f>IF(SUM(M9:M11,M15,M16)=SUM(I18-K18),SUM(M9:M11,M15,M16),"Off")</f>
        <v>26509219</v>
      </c>
    </row>
    <row r="19" spans="1:13" ht="39" customHeight="1" thickTop="1">
      <c r="A19" s="60"/>
    </row>
    <row r="20" spans="1:13" ht="15" customHeight="1">
      <c r="A20" s="60"/>
    </row>
    <row r="21" spans="1:13" ht="12.95" customHeight="1">
      <c r="A21" s="4" t="s">
        <v>954</v>
      </c>
    </row>
  </sheetData>
  <customSheetViews>
    <customSheetView guid="{B5CDDD7D-D7D3-4CB2-966B-9F1E454CC0C9}">
      <selection activeCell="I8" sqref="I8"/>
      <pageMargins left="0.8" right="0.7" top="1" bottom="0.8" header="0.5" footer="0.5"/>
      <pageSetup firstPageNumber="2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8" sqref="I8"/>
      <pageMargins left="0.8" right="0.7" top="1" bottom="0.8" header="0.5" footer="0.5"/>
      <pageSetup firstPageNumber="2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2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16" sqref="I16"/>
      <pageMargins left="0.8" right="0.7" top="1" bottom="0.8" header="0.5" footer="0.5"/>
      <pageSetup firstPageNumber="2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16" sqref="I16"/>
      <pageMargins left="0.8" right="0.7" top="1" bottom="0.8" header="0.5" footer="0.5"/>
      <pageSetup firstPageNumber="2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D8" sqref="D8"/>
      <pageMargins left="0.5" right="0.56000000000000005" top="1" bottom="0.61" header="0.5" footer="0.5"/>
      <pageSetup orientation="portrait" r:id="rId6"/>
      <headerFooter alignWithMargins="0"/>
    </customSheetView>
    <customSheetView guid="{86A10747-8B25-4B25-9409-B006EA4C681C}" showGridLines="0">
      <selection activeCell="D8" sqref="D8"/>
      <pageMargins left="0.5" right="0.56000000000000005" top="1" bottom="0.61" header="0.5" footer="0.5"/>
      <pageSetup orientation="portrait" r:id="rId7"/>
      <headerFooter alignWithMargins="0"/>
    </customSheetView>
    <customSheetView guid="{4F3C9522-85FB-4FAA-B4DC-154FBE4218D9}" showGridLines="0" showRuler="0" topLeftCell="A32">
      <selection activeCell="D57" sqref="D57"/>
      <pageMargins left="0.5" right="0.56000000000000005" top="1" bottom="0.61" header="0.5" footer="0.5"/>
      <pageSetup orientation="portrait" r:id="rId8"/>
      <headerFooter alignWithMargins="0"/>
    </customSheetView>
    <customSheetView guid="{8E3DA08C-766A-41DE-BB05-B83E79C2E3D5}" showGridLines="0">
      <selection activeCell="D8" sqref="D8"/>
      <pageMargins left="0.5" right="0.56000000000000005" top="1" bottom="0.61" header="0.5" footer="0.5"/>
      <pageSetup orientation="portrait" r:id="rId9"/>
      <headerFooter alignWithMargins="0"/>
    </customSheetView>
    <customSheetView guid="{9B4DC162-833A-4BD6-BF3D-CDBE24FDA56E}" showGridLines="0" showRuler="0" topLeftCell="A10">
      <selection activeCell="E19" sqref="E19"/>
      <pageMargins left="0.5" right="0.56000000000000005" top="1" bottom="0.61" header="0.5" footer="0.5"/>
      <pageSetup orientation="portrait" r:id="rId10"/>
      <headerFooter alignWithMargins="0"/>
    </customSheetView>
    <customSheetView guid="{DF496B77-1547-4044-ABC6-DF925EDDC1DD}" showPageBreaks="1" showRuler="0">
      <selection sqref="A1:I1"/>
      <pageMargins left="0.75" right="0.75" top="0.75" bottom="0.5" header="0.25" footer="0.5"/>
      <pageSetup firstPageNumber="26" orientation="portrait" useFirstPageNumber="1" r:id="rId11"/>
      <headerFooter alignWithMargins="0">
        <oddFooter>&amp;C(&amp;P)</oddFooter>
      </headerFooter>
    </customSheetView>
    <customSheetView guid="{3BA57DF8-659F-42F0-86F4-A7E79B2C34EB}" showRuler="0">
      <selection sqref="A1:I1"/>
      <pageMargins left="0.5" right="0.56000000000000005" top="1" bottom="0.61" header="0.5" footer="0.5"/>
      <pageSetup orientation="portrait" r:id="rId12"/>
      <headerFooter alignWithMargins="0"/>
    </customSheetView>
    <customSheetView guid="{21417578-E70F-4802-A5A7-5D6C59E90F40}" showRuler="0">
      <selection sqref="A1:I1"/>
      <pageMargins left="0.5" right="0.56000000000000005" top="1" bottom="0.61" header="0.5" footer="0.5"/>
      <pageSetup orientation="portrait" r:id="rId13"/>
      <headerFooter alignWithMargins="0"/>
    </customSheetView>
    <customSheetView guid="{DC1EC383-AA5A-444D-88DE-3C6EE7652F16}" showPageBreaks="1" showGridLines="0" printArea="1" showRuler="0">
      <selection activeCell="G20" sqref="G20"/>
      <pageMargins left="0.5" right="0.56000000000000005" top="1" bottom="0.61" header="0.5" footer="0.5"/>
      <pageSetup orientation="portrait" r:id="rId14"/>
      <headerFooter alignWithMargins="0"/>
    </customSheetView>
    <customSheetView guid="{BD6501F3-C314-11D5-A64A-00B0D0B3D295}" showPageBreaks="1" showGridLines="0" printArea="1" showRuler="0">
      <selection sqref="A1:I26"/>
      <pageMargins left="0.75" right="0.75" top="1" bottom="1" header="0.5" footer="0.5"/>
      <pageSetup orientation="portrait" r:id="rId15"/>
      <headerFooter alignWithMargins="0"/>
    </customSheetView>
    <customSheetView guid="{A7ADF766-DF6C-40EF-AD33-2C5637ABABD9}" showPageBreaks="1" showGridLines="0" showRuler="0">
      <selection activeCell="D30" sqref="D30"/>
      <pageMargins left="0.75" right="0.75" top="1" bottom="1" header="0.5" footer="0.5"/>
      <pageSetup orientation="portrait" r:id="rId16"/>
      <headerFooter alignWithMargins="0"/>
    </customSheetView>
    <customSheetView guid="{0E959B21-C4C4-11D5-A65F-00B0D0B3D27F}" showPageBreaks="1" showGridLines="0" printArea="1" showRuler="0" topLeftCell="A32">
      <selection activeCell="D57" sqref="D57"/>
      <pageMargins left="0.5" right="0.56000000000000005" top="1" bottom="0.61" header="0.5" footer="0.5"/>
      <pageSetup orientation="portrait" r:id="rId17"/>
      <headerFooter alignWithMargins="0"/>
    </customSheetView>
    <customSheetView guid="{61FFD26A-6C55-4FAA-B7B3-304380B2CF2A}" showPageBreaks="1" showGridLines="0" showRuler="0">
      <selection activeCell="D30" sqref="D30"/>
      <pageMargins left="0.75" right="0.75" top="1" bottom="1" header="0.5" footer="0.5"/>
      <pageSetup orientation="portrait" r:id="rId18"/>
      <headerFooter alignWithMargins="0"/>
    </customSheetView>
    <customSheetView guid="{4FB49B53-1D2E-4571-8896-B15F682249F5}" showPageBreaks="1" showRuler="0">
      <selection sqref="A1:I1"/>
      <pageMargins left="0.5" right="0.56000000000000005" top="1" bottom="0.61" header="0.5" footer="0.5"/>
      <pageSetup orientation="portrait" r:id="rId19"/>
      <headerFooter alignWithMargins="0"/>
    </customSheetView>
    <customSheetView guid="{2F4E79F8-C95D-43CD-9692-8694CC8FDD51}" showPageBreaks="1" showRuler="0">
      <selection sqref="A1:I1"/>
      <pageMargins left="0.5" right="0.56000000000000005" top="1" bottom="0.61" header="0.5" footer="0.5"/>
      <pageSetup orientation="portrait" r:id="rId20"/>
      <headerFooter alignWithMargins="0"/>
    </customSheetView>
    <customSheetView guid="{315D65B5-6F13-4260-BB1D-E2FA280C16D9}" showRuler="0">
      <selection activeCell="I16" sqref="I16"/>
      <pageMargins left="0.8" right="0.7" top="1" bottom="0.8" header="0.5" footer="0.5"/>
      <pageSetup firstPageNumber="26"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showPageBreaks="1">
      <selection activeCell="I16" sqref="I16"/>
      <pageMargins left="0.8" right="0.7" top="1" bottom="0.8" header="0.5" footer="0.5"/>
      <pageSetup firstPageNumber="26"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I8" sqref="I8"/>
      <pageMargins left="0.8" right="0.7" top="1" bottom="0.8" header="0.5" footer="0.5"/>
      <pageSetup firstPageNumber="27"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25" orientation="portrait" blackAndWhite="1" useFirstPageNumber="1" r:id="rId24"/>
  <headerFooter scaleWithDoc="0" alignWithMargins="0">
    <oddFooter>&amp;C&amp;P&amp;R(Continued)</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pageSetUpPr fitToPage="1"/>
  </sheetPr>
  <dimension ref="A1:M25"/>
  <sheetViews>
    <sheetView workbookViewId="0">
      <selection activeCell="G27" sqref="G27"/>
    </sheetView>
  </sheetViews>
  <sheetFormatPr defaultColWidth="10.140625" defaultRowHeight="11.2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10.1406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10.1406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10.1406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10.1406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10.1406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10.1406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10.1406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10.1406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10.1406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10.1406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10.1406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10.1406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10.1406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10.1406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10.1406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10.1406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10.1406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10.1406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10.1406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10.1406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10.1406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10.1406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10.1406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10.1406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10.1406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10.1406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10.1406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10.1406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10.1406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10.1406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10.1406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10.1406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10.1406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10.1406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10.1406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10.1406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10.1406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10.1406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10.1406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10.1406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10.1406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10.1406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10.1406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10.1406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10.1406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10.1406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10.1406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10.1406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10.1406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10.1406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10.1406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10.1406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10.1406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10.1406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10.1406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10.1406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10.1406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10.1406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10.1406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10.1406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10.1406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10.1406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10.1406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10.140625" style="4"/>
  </cols>
  <sheetData>
    <row r="1" spans="1:13" ht="12.95" customHeight="1">
      <c r="A1" s="1" t="s">
        <v>496</v>
      </c>
      <c r="B1" s="1"/>
      <c r="C1" s="1"/>
      <c r="D1" s="1"/>
      <c r="E1" s="1"/>
      <c r="F1" s="1"/>
      <c r="G1" s="1"/>
      <c r="H1" s="1"/>
      <c r="I1" s="1"/>
      <c r="J1" s="1"/>
      <c r="K1" s="1"/>
      <c r="L1" s="1"/>
      <c r="M1" s="1"/>
    </row>
    <row r="2" spans="1:13" ht="20.100000000000001" customHeight="1">
      <c r="A2" s="2" t="s">
        <v>7</v>
      </c>
      <c r="B2" s="1"/>
      <c r="C2" s="1"/>
      <c r="D2" s="1"/>
      <c r="E2" s="1"/>
      <c r="F2" s="1"/>
      <c r="G2" s="1"/>
      <c r="H2" s="1"/>
      <c r="I2" s="1"/>
      <c r="J2" s="1"/>
      <c r="K2" s="1"/>
      <c r="L2" s="1"/>
      <c r="M2" s="1"/>
    </row>
    <row r="3" spans="1:13" ht="20.100000000000001" customHeight="1">
      <c r="A3" s="2" t="s">
        <v>431</v>
      </c>
      <c r="B3" s="1"/>
      <c r="C3" s="1"/>
      <c r="D3" s="1"/>
      <c r="E3" s="1"/>
      <c r="F3" s="1"/>
      <c r="G3" s="1"/>
      <c r="H3" s="1"/>
      <c r="I3" s="1"/>
      <c r="J3" s="1"/>
      <c r="K3" s="1"/>
      <c r="L3" s="1"/>
      <c r="M3" s="1"/>
    </row>
    <row r="4" spans="1:13" ht="20.100000000000001" customHeight="1">
      <c r="A4" s="2" t="s">
        <v>251</v>
      </c>
      <c r="B4" s="1"/>
      <c r="C4" s="1"/>
      <c r="D4" s="1"/>
      <c r="E4" s="1"/>
      <c r="F4" s="1"/>
      <c r="G4" s="1"/>
      <c r="H4" s="1"/>
      <c r="I4" s="1"/>
      <c r="J4" s="1"/>
      <c r="K4" s="1"/>
      <c r="L4" s="1"/>
      <c r="M4" s="1"/>
    </row>
    <row r="5" spans="1:13" ht="20.100000000000001" customHeight="1">
      <c r="A5" s="2" t="s">
        <v>252</v>
      </c>
      <c r="B5" s="1"/>
      <c r="C5" s="1"/>
      <c r="D5" s="1"/>
      <c r="E5" s="1"/>
      <c r="F5" s="1"/>
      <c r="G5" s="1"/>
      <c r="H5" s="1"/>
      <c r="I5" s="1"/>
      <c r="J5" s="1"/>
      <c r="K5" s="1"/>
      <c r="L5" s="1"/>
      <c r="M5" s="1"/>
    </row>
    <row r="6" spans="1:13" ht="20.100000000000001" customHeight="1">
      <c r="A6" s="2" t="s">
        <v>978</v>
      </c>
      <c r="B6" s="1"/>
      <c r="C6" s="1"/>
      <c r="D6" s="1"/>
      <c r="E6" s="1"/>
      <c r="F6" s="1"/>
      <c r="G6" s="1"/>
      <c r="H6" s="1"/>
      <c r="I6" s="1"/>
      <c r="J6" s="1"/>
      <c r="K6" s="1"/>
      <c r="L6" s="1"/>
      <c r="M6" s="1"/>
    </row>
    <row r="7" spans="1:13" ht="20.100000000000001" customHeight="1">
      <c r="A7" s="2"/>
      <c r="B7" s="1"/>
      <c r="C7" s="1"/>
      <c r="D7" s="1"/>
      <c r="E7" s="1"/>
      <c r="F7" s="1"/>
      <c r="G7" s="1"/>
      <c r="H7" s="1"/>
      <c r="I7" s="1"/>
      <c r="J7" s="1"/>
      <c r="K7" s="1"/>
      <c r="L7" s="1"/>
      <c r="M7" s="143" t="s">
        <v>836</v>
      </c>
    </row>
    <row r="8" spans="1:13" ht="39" customHeight="1">
      <c r="A8" s="2"/>
      <c r="B8" s="1"/>
      <c r="C8" s="1"/>
      <c r="D8" s="1"/>
      <c r="E8" s="1"/>
      <c r="F8" s="1"/>
      <c r="G8" s="1"/>
      <c r="H8" s="1"/>
      <c r="I8" s="3" t="s">
        <v>135</v>
      </c>
      <c r="J8" s="1"/>
      <c r="K8" s="3" t="s">
        <v>135</v>
      </c>
      <c r="L8" s="1"/>
      <c r="M8" s="1"/>
    </row>
    <row r="9" spans="1:13" ht="12.95" customHeight="1">
      <c r="A9" s="2"/>
      <c r="B9" s="1"/>
      <c r="C9" s="1"/>
      <c r="D9" s="1"/>
      <c r="E9" s="1"/>
      <c r="F9" s="1"/>
      <c r="G9" s="1"/>
      <c r="H9" s="1"/>
      <c r="I9" s="59" t="s">
        <v>660</v>
      </c>
      <c r="J9" s="1"/>
      <c r="K9" s="59" t="s">
        <v>661</v>
      </c>
      <c r="L9" s="1"/>
      <c r="M9" s="61" t="s">
        <v>22</v>
      </c>
    </row>
    <row r="10" spans="1:13" ht="20.100000000000001" customHeight="1">
      <c r="A10" s="40" t="s">
        <v>977</v>
      </c>
      <c r="B10" s="1"/>
      <c r="C10" s="1"/>
      <c r="D10" s="1"/>
      <c r="E10" s="1"/>
      <c r="F10" s="1"/>
      <c r="G10" s="1"/>
      <c r="H10" s="19" t="s">
        <v>172</v>
      </c>
      <c r="I10" s="106">
        <f>'Accts Payable'!I13</f>
        <v>156940061</v>
      </c>
      <c r="J10" s="1"/>
      <c r="K10" s="106">
        <f>'Accts Payable'!I14</f>
        <v>42233364</v>
      </c>
      <c r="L10" s="1"/>
      <c r="M10" s="106">
        <f>SUM(I10:K10)</f>
        <v>199173425</v>
      </c>
    </row>
    <row r="11" spans="1:13" ht="15" customHeight="1">
      <c r="A11" s="40" t="s">
        <v>905</v>
      </c>
      <c r="B11" s="1"/>
      <c r="C11" s="1"/>
      <c r="D11" s="1"/>
      <c r="E11" s="1"/>
      <c r="F11" s="1"/>
      <c r="G11" s="1"/>
      <c r="I11" s="106">
        <v>153552590</v>
      </c>
      <c r="J11" s="1"/>
      <c r="K11" s="106">
        <v>46706721</v>
      </c>
      <c r="L11" s="19"/>
      <c r="M11" s="106">
        <f>SUM(I11:K11)</f>
        <v>200259311</v>
      </c>
    </row>
    <row r="12" spans="1:13" ht="15" customHeight="1">
      <c r="A12" s="40" t="s">
        <v>791</v>
      </c>
      <c r="B12" s="1"/>
      <c r="C12" s="1"/>
      <c r="D12" s="1"/>
      <c r="E12" s="1"/>
      <c r="F12" s="1"/>
      <c r="G12" s="1"/>
      <c r="I12" s="106">
        <v>149643585</v>
      </c>
      <c r="J12" s="1"/>
      <c r="K12" s="106">
        <v>51408709</v>
      </c>
      <c r="M12" s="106">
        <f>SUM(I12:K12)</f>
        <v>201052294</v>
      </c>
    </row>
    <row r="13" spans="1:13" ht="15">
      <c r="A13" s="40" t="s">
        <v>717</v>
      </c>
      <c r="I13" s="106">
        <v>143255886</v>
      </c>
      <c r="J13" s="19"/>
      <c r="K13" s="106">
        <v>58032422</v>
      </c>
      <c r="L13" s="19"/>
      <c r="M13" s="106">
        <f>SUM(I13:K13)</f>
        <v>201288308</v>
      </c>
    </row>
    <row r="14" spans="1:13" ht="15">
      <c r="A14" s="40" t="s">
        <v>632</v>
      </c>
      <c r="I14" s="106">
        <v>146485196</v>
      </c>
      <c r="K14" s="106">
        <v>68502921</v>
      </c>
      <c r="L14" s="54"/>
      <c r="M14" s="58">
        <f t="shared" ref="M14:M19" si="0">SUM(I14:K14)</f>
        <v>214988117</v>
      </c>
    </row>
    <row r="15" spans="1:13" ht="15" customHeight="1">
      <c r="A15" s="40" t="s">
        <v>608</v>
      </c>
      <c r="I15" s="106">
        <v>143532929</v>
      </c>
      <c r="K15" s="106">
        <v>74001733</v>
      </c>
      <c r="L15" s="30"/>
      <c r="M15" s="58">
        <f t="shared" si="0"/>
        <v>217534662</v>
      </c>
    </row>
    <row r="16" spans="1:13" ht="15">
      <c r="A16" s="40" t="s">
        <v>604</v>
      </c>
      <c r="I16" s="106">
        <v>135304812</v>
      </c>
      <c r="K16" s="106">
        <v>78003438</v>
      </c>
      <c r="M16" s="58">
        <f t="shared" si="0"/>
        <v>213308250</v>
      </c>
    </row>
    <row r="17" spans="1:13" ht="15" customHeight="1">
      <c r="A17" s="40" t="s">
        <v>266</v>
      </c>
      <c r="I17" s="106">
        <v>127407585</v>
      </c>
      <c r="K17" s="106">
        <v>81773448</v>
      </c>
      <c r="L17" s="31"/>
      <c r="M17" s="58">
        <f t="shared" si="0"/>
        <v>209181033</v>
      </c>
    </row>
    <row r="18" spans="1:13" ht="15">
      <c r="A18" s="40" t="s">
        <v>267</v>
      </c>
      <c r="I18" s="106">
        <v>122653572</v>
      </c>
      <c r="K18" s="106">
        <v>84653590</v>
      </c>
      <c r="L18" s="19"/>
      <c r="M18" s="58">
        <f t="shared" si="0"/>
        <v>207307162</v>
      </c>
    </row>
    <row r="19" spans="1:13" ht="15">
      <c r="A19" s="40" t="s">
        <v>268</v>
      </c>
      <c r="I19" s="58">
        <v>115467685</v>
      </c>
      <c r="J19" s="54"/>
      <c r="K19" s="58">
        <v>90607349</v>
      </c>
      <c r="L19" s="19"/>
      <c r="M19" s="58">
        <f t="shared" si="0"/>
        <v>206075034</v>
      </c>
    </row>
    <row r="20" spans="1:13" ht="12.95" customHeight="1">
      <c r="A20" s="40"/>
      <c r="I20" s="58"/>
      <c r="J20" s="54"/>
      <c r="K20" s="58"/>
      <c r="L20" s="54"/>
      <c r="M20" s="58"/>
    </row>
    <row r="25" spans="1:13" ht="12.95" customHeight="1">
      <c r="A25" s="4" t="s">
        <v>954</v>
      </c>
    </row>
  </sheetData>
  <customSheetViews>
    <customSheetView guid="{B5CDDD7D-D7D3-4CB2-966B-9F1E454CC0C9}">
      <selection activeCell="I9" sqref="I9"/>
      <pageMargins left="0.8" right="0.7" top="1" bottom="0.8" header="0.5" footer="0.5"/>
      <printOptions horizontalCentered="1"/>
      <pageSetup firstPageNumber="2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9" sqref="I9"/>
      <pageMargins left="0.8" right="0.7" top="1" bottom="0.8" header="0.5" footer="0.5"/>
      <printOptions horizontalCentered="1"/>
      <pageSetup firstPageNumber="2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2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L9" sqref="L9"/>
      <pageMargins left="0.8" right="0.7" top="1" bottom="0.8" header="0.5" footer="0.5"/>
      <printOptions horizontalCentered="1"/>
      <pageSetup firstPageNumber="2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L9" sqref="L9"/>
      <pageMargins left="0.8" right="0.7" top="1" bottom="0.8" header="0.5" footer="0.5"/>
      <printOptions horizontalCentered="1"/>
      <pageSetup firstPageNumber="2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I14" sqref="I14"/>
      <pageMargins left="0.25" right="0.25" top="0.75" bottom="0.28000000000000003" header="0" footer="0"/>
      <printOptions horizontalCentered="1"/>
      <pageSetup orientation="portrait" r:id="rId6"/>
      <headerFooter alignWithMargins="0"/>
    </customSheetView>
    <customSheetView guid="{86A10747-8B25-4B25-9409-B006EA4C681C}" showGridLines="0">
      <selection activeCell="I14" sqref="I14"/>
      <pageMargins left="0.25" right="0.25" top="0.75" bottom="0.28000000000000003" header="0" footer="0"/>
      <printOptions horizontalCentered="1"/>
      <pageSetup orientation="portrait" r:id="rId7"/>
      <headerFooter alignWithMargins="0"/>
    </customSheetView>
    <customSheetView guid="{4F3C9522-85FB-4FAA-B4DC-154FBE4218D9}" showGridLines="0" zeroValues="0" showRuler="0" topLeftCell="A35">
      <selection activeCell="E63" sqref="E63"/>
      <pageMargins left="0.25" right="0.25" top="0.75" bottom="0.28000000000000003" header="0" footer="0"/>
      <printOptions horizontalCentered="1"/>
      <pageSetup orientation="portrait" r:id="rId8"/>
      <headerFooter alignWithMargins="0"/>
    </customSheetView>
    <customSheetView guid="{8E3DA08C-766A-41DE-BB05-B83E79C2E3D5}" showGridLines="0">
      <selection activeCell="I14" sqref="I14"/>
      <pageMargins left="0.25" right="0.25" top="0.75" bottom="0.28000000000000003" header="0" footer="0"/>
      <printOptions horizontalCentered="1"/>
      <pageSetup orientation="portrait" r:id="rId9"/>
      <headerFooter alignWithMargins="0"/>
    </customSheetView>
    <customSheetView guid="{9B4DC162-833A-4BD6-BF3D-CDBE24FDA56E}" showGridLines="0" showRuler="0" topLeftCell="A7">
      <selection activeCell="G13" sqref="G13"/>
      <pageMargins left="0.25" right="0.25" top="0.75" bottom="0.28000000000000003" header="0" footer="0"/>
      <printOptions horizontalCentered="1"/>
      <pageSetup orientation="portrait" r:id="rId10"/>
      <headerFooter alignWithMargins="0"/>
    </customSheetView>
    <customSheetView guid="{DF496B77-1547-4044-ABC6-DF925EDDC1DD}" showPageBreaks="1" showRuler="0">
      <selection activeCell="F63" sqref="A63:IV112"/>
      <pageMargins left="0.75" right="0.75" top="0.75" bottom="0.5" header="0" footer="0.5"/>
      <printOptions horizontalCentered="1"/>
      <pageSetup firstPageNumber="27" orientation="portrait" useFirstPageNumber="1" r:id="rId11"/>
      <headerFooter alignWithMargins="0">
        <oddFooter>&amp;C(&amp;P)</oddFooter>
      </headerFooter>
    </customSheetView>
    <customSheetView guid="{3BA57DF8-659F-42F0-86F4-A7E79B2C34EB}" showRuler="0">
      <selection activeCell="F37" sqref="F37"/>
      <pageMargins left="0.25" right="0.25" top="0.75" bottom="0.28000000000000003" header="0" footer="0"/>
      <printOptions horizontalCentered="1"/>
      <pageSetup orientation="portrait" r:id="rId12"/>
      <headerFooter alignWithMargins="0"/>
    </customSheetView>
    <customSheetView guid="{21417578-E70F-4802-A5A7-5D6C59E90F40}" showRuler="0">
      <selection activeCell="F37" sqref="F37"/>
      <pageMargins left="0.25" right="0.25" top="0.75" bottom="0.28000000000000003" header="0" footer="0"/>
      <printOptions horizontalCentered="1"/>
      <pageSetup orientation="portrait" r:id="rId13"/>
      <headerFooter alignWithMargins="0"/>
    </customSheetView>
    <customSheetView guid="{DC1EC383-AA5A-444D-88DE-3C6EE7652F16}" showPageBreaks="1" showGridLines="0" zeroValues="0" printArea="1" showRuler="0">
      <selection sqref="A1:I1"/>
      <pageMargins left="0.25" right="0.25" top="0.75" bottom="0.28000000000000003" header="0" footer="0"/>
      <printOptions horizontalCentered="1"/>
      <pageSetup orientation="portrait" r:id="rId14"/>
      <headerFooter alignWithMargins="0"/>
    </customSheetView>
    <customSheetView guid="{B9A944B1-D459-11D5-A666-00B0D0B3D203}" showPageBreaks="1" showGridLines="0" zeroValues="0" showRuler="0">
      <selection activeCell="K26" sqref="K26"/>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C23" sqref="C23"/>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selection activeCell="F16" sqref="F16"/>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selection activeCell="K26" sqref="K26"/>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C23" sqref="C23"/>
      <pageMargins left="0.2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selection activeCell="G13" sqref="G13"/>
      <pageMargins left="0.25" right="0.25" top="0.75" bottom="0.28000000000000003" header="0" footer="0"/>
      <printOptions horizontalCentered="1"/>
      <pageSetup orientation="portrait" r:id="rId20"/>
      <headerFooter alignWithMargins="0"/>
    </customSheetView>
    <customSheetView guid="{0E959B21-C4C4-11D5-A65F-00B0D0B3D27F}" showPageBreaks="1" showGridLines="0" zeroValues="0" printArea="1" showRuler="0" topLeftCell="A35">
      <selection activeCell="E63" sqref="E63"/>
      <pageMargins left="0.25" right="0.25" top="0.75" bottom="0.28000000000000003" header="0" footer="0"/>
      <printOptions horizontalCentered="1"/>
      <pageSetup orientation="portrait" r:id="rId21"/>
      <headerFooter alignWithMargins="0"/>
    </customSheetView>
    <customSheetView guid="{61FFD26A-6C55-4FAA-B7B3-304380B2CF2A}" showPageBreaks="1" showGridLines="0" zeroValues="0" printArea="1" showRuler="0">
      <selection activeCell="G13" sqref="G13"/>
      <pageMargins left="0.25" right="0.25" top="0.75" bottom="0.28000000000000003" header="0" footer="0"/>
      <printOptions horizontalCentered="1"/>
      <pageSetup orientation="portrait" r:id="rId22"/>
      <headerFooter alignWithMargins="0"/>
    </customSheetView>
    <customSheetView guid="{4FB49B53-1D2E-4571-8896-B15F682249F5}" showPageBreaks="1" showRuler="0">
      <selection activeCell="F37" sqref="F37"/>
      <pageMargins left="0.25" right="0.25" top="0.75" bottom="0.28000000000000003" header="0" footer="0"/>
      <printOptions horizontalCentered="1"/>
      <pageSetup orientation="portrait" r:id="rId23"/>
      <headerFooter alignWithMargins="0"/>
    </customSheetView>
    <customSheetView guid="{2F4E79F8-C95D-43CD-9692-8694CC8FDD51}" showPageBreaks="1" showRuler="0">
      <selection sqref="A1:I1"/>
      <pageMargins left="0.25" right="0.25" top="0.75" bottom="0.28000000000000003" header="0" footer="0"/>
      <printOptions horizontalCentered="1"/>
      <pageSetup orientation="portrait" r:id="rId24"/>
      <headerFooter alignWithMargins="0"/>
    </customSheetView>
    <customSheetView guid="{315D65B5-6F13-4260-BB1D-E2FA280C16D9}" showRuler="0">
      <selection activeCell="L9" sqref="L9"/>
      <pageMargins left="0.8" right="0.7" top="1" bottom="0.8" header="0.5" footer="0.5"/>
      <printOptions horizontalCentered="1"/>
      <pageSetup firstPageNumber="27"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B20" sqref="B20"/>
      <pageMargins left="0.8" right="0.7" top="1" bottom="0.8" header="0.5" footer="0.5"/>
      <printOptions horizontalCentered="1"/>
      <pageSetup firstPageNumber="27"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I9" sqref="I9"/>
      <pageMargins left="0.8" right="0.7" top="1" bottom="0.8" header="0.5" footer="0.5"/>
      <printOptions horizontalCentered="1"/>
      <pageSetup firstPageNumber="28"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26" fitToHeight="0" orientation="portrait" blackAndWhite="1" useFirstPageNumber="1" r:id="rId28"/>
  <headerFooter scaleWithDoc="0" alignWithMargins="0">
    <oddFooter>&amp;C&amp;"Times New Roman,Regular"&amp;11&amp;P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CC"/>
    <pageSetUpPr fitToPage="1"/>
  </sheetPr>
  <dimension ref="A1:Q107"/>
  <sheetViews>
    <sheetView workbookViewId="0">
      <selection activeCell="M3" sqref="M3:P3"/>
    </sheetView>
  </sheetViews>
  <sheetFormatPr defaultColWidth="8.5703125" defaultRowHeight="12.95" customHeight="1"/>
  <cols>
    <col min="1" max="6" width="2.28515625" style="4" customWidth="1"/>
    <col min="7" max="7" width="37.7109375" style="4" customWidth="1"/>
    <col min="8" max="8" width="2.42578125" style="4" customWidth="1"/>
    <col min="9" max="9" width="15" style="4" customWidth="1"/>
    <col min="10" max="10" width="2.42578125" style="4" customWidth="1"/>
    <col min="11" max="11" width="15" style="4" customWidth="1"/>
    <col min="12" max="256" width="8.5703125" style="4"/>
    <col min="257" max="262" width="2.28515625" style="4" customWidth="1"/>
    <col min="263" max="263" width="63.28515625" style="4" customWidth="1"/>
    <col min="264" max="264" width="2.42578125" style="4" customWidth="1"/>
    <col min="265" max="265" width="15" style="4" customWidth="1"/>
    <col min="266" max="266" width="2.42578125" style="4" customWidth="1"/>
    <col min="267" max="267" width="16.28515625" style="4" bestFit="1" customWidth="1"/>
    <col min="268" max="512" width="8.5703125" style="4"/>
    <col min="513" max="518" width="2.28515625" style="4" customWidth="1"/>
    <col min="519" max="519" width="63.28515625" style="4" customWidth="1"/>
    <col min="520" max="520" width="2.42578125" style="4" customWidth="1"/>
    <col min="521" max="521" width="15" style="4" customWidth="1"/>
    <col min="522" max="522" width="2.42578125" style="4" customWidth="1"/>
    <col min="523" max="523" width="16.28515625" style="4" bestFit="1" customWidth="1"/>
    <col min="524" max="768" width="8.5703125" style="4"/>
    <col min="769" max="774" width="2.28515625" style="4" customWidth="1"/>
    <col min="775" max="775" width="63.28515625" style="4" customWidth="1"/>
    <col min="776" max="776" width="2.42578125" style="4" customWidth="1"/>
    <col min="777" max="777" width="15" style="4" customWidth="1"/>
    <col min="778" max="778" width="2.42578125" style="4" customWidth="1"/>
    <col min="779" max="779" width="16.28515625" style="4" bestFit="1" customWidth="1"/>
    <col min="780" max="1024" width="8.5703125" style="4"/>
    <col min="1025" max="1030" width="2.28515625" style="4" customWidth="1"/>
    <col min="1031" max="1031" width="63.28515625" style="4" customWidth="1"/>
    <col min="1032" max="1032" width="2.42578125" style="4" customWidth="1"/>
    <col min="1033" max="1033" width="15" style="4" customWidth="1"/>
    <col min="1034" max="1034" width="2.42578125" style="4" customWidth="1"/>
    <col min="1035" max="1035" width="16.28515625" style="4" bestFit="1" customWidth="1"/>
    <col min="1036" max="1280" width="8.5703125" style="4"/>
    <col min="1281" max="1286" width="2.28515625" style="4" customWidth="1"/>
    <col min="1287" max="1287" width="63.28515625" style="4" customWidth="1"/>
    <col min="1288" max="1288" width="2.42578125" style="4" customWidth="1"/>
    <col min="1289" max="1289" width="15" style="4" customWidth="1"/>
    <col min="1290" max="1290" width="2.42578125" style="4" customWidth="1"/>
    <col min="1291" max="1291" width="16.28515625" style="4" bestFit="1" customWidth="1"/>
    <col min="1292" max="1536" width="8.5703125" style="4"/>
    <col min="1537" max="1542" width="2.28515625" style="4" customWidth="1"/>
    <col min="1543" max="1543" width="63.28515625" style="4" customWidth="1"/>
    <col min="1544" max="1544" width="2.42578125" style="4" customWidth="1"/>
    <col min="1545" max="1545" width="15" style="4" customWidth="1"/>
    <col min="1546" max="1546" width="2.42578125" style="4" customWidth="1"/>
    <col min="1547" max="1547" width="16.28515625" style="4" bestFit="1" customWidth="1"/>
    <col min="1548" max="1792" width="8.5703125" style="4"/>
    <col min="1793" max="1798" width="2.28515625" style="4" customWidth="1"/>
    <col min="1799" max="1799" width="63.28515625" style="4" customWidth="1"/>
    <col min="1800" max="1800" width="2.42578125" style="4" customWidth="1"/>
    <col min="1801" max="1801" width="15" style="4" customWidth="1"/>
    <col min="1802" max="1802" width="2.42578125" style="4" customWidth="1"/>
    <col min="1803" max="1803" width="16.28515625" style="4" bestFit="1" customWidth="1"/>
    <col min="1804" max="2048" width="8.5703125" style="4"/>
    <col min="2049" max="2054" width="2.28515625" style="4" customWidth="1"/>
    <col min="2055" max="2055" width="63.28515625" style="4" customWidth="1"/>
    <col min="2056" max="2056" width="2.42578125" style="4" customWidth="1"/>
    <col min="2057" max="2057" width="15" style="4" customWidth="1"/>
    <col min="2058" max="2058" width="2.42578125" style="4" customWidth="1"/>
    <col min="2059" max="2059" width="16.28515625" style="4" bestFit="1" customWidth="1"/>
    <col min="2060" max="2304" width="8.5703125" style="4"/>
    <col min="2305" max="2310" width="2.28515625" style="4" customWidth="1"/>
    <col min="2311" max="2311" width="63.28515625" style="4" customWidth="1"/>
    <col min="2312" max="2312" width="2.42578125" style="4" customWidth="1"/>
    <col min="2313" max="2313" width="15" style="4" customWidth="1"/>
    <col min="2314" max="2314" width="2.42578125" style="4" customWidth="1"/>
    <col min="2315" max="2315" width="16.28515625" style="4" bestFit="1" customWidth="1"/>
    <col min="2316" max="2560" width="8.5703125" style="4"/>
    <col min="2561" max="2566" width="2.28515625" style="4" customWidth="1"/>
    <col min="2567" max="2567" width="63.28515625" style="4" customWidth="1"/>
    <col min="2568" max="2568" width="2.42578125" style="4" customWidth="1"/>
    <col min="2569" max="2569" width="15" style="4" customWidth="1"/>
    <col min="2570" max="2570" width="2.42578125" style="4" customWidth="1"/>
    <col min="2571" max="2571" width="16.28515625" style="4" bestFit="1" customWidth="1"/>
    <col min="2572" max="2816" width="8.5703125" style="4"/>
    <col min="2817" max="2822" width="2.28515625" style="4" customWidth="1"/>
    <col min="2823" max="2823" width="63.28515625" style="4" customWidth="1"/>
    <col min="2824" max="2824" width="2.42578125" style="4" customWidth="1"/>
    <col min="2825" max="2825" width="15" style="4" customWidth="1"/>
    <col min="2826" max="2826" width="2.42578125" style="4" customWidth="1"/>
    <col min="2827" max="2827" width="16.28515625" style="4" bestFit="1" customWidth="1"/>
    <col min="2828" max="3072" width="8.5703125" style="4"/>
    <col min="3073" max="3078" width="2.28515625" style="4" customWidth="1"/>
    <col min="3079" max="3079" width="63.28515625" style="4" customWidth="1"/>
    <col min="3080" max="3080" width="2.42578125" style="4" customWidth="1"/>
    <col min="3081" max="3081" width="15" style="4" customWidth="1"/>
    <col min="3082" max="3082" width="2.42578125" style="4" customWidth="1"/>
    <col min="3083" max="3083" width="16.28515625" style="4" bestFit="1" customWidth="1"/>
    <col min="3084" max="3328" width="8.5703125" style="4"/>
    <col min="3329" max="3334" width="2.28515625" style="4" customWidth="1"/>
    <col min="3335" max="3335" width="63.28515625" style="4" customWidth="1"/>
    <col min="3336" max="3336" width="2.42578125" style="4" customWidth="1"/>
    <col min="3337" max="3337" width="15" style="4" customWidth="1"/>
    <col min="3338" max="3338" width="2.42578125" style="4" customWidth="1"/>
    <col min="3339" max="3339" width="16.28515625" style="4" bestFit="1" customWidth="1"/>
    <col min="3340" max="3584" width="8.5703125" style="4"/>
    <col min="3585" max="3590" width="2.28515625" style="4" customWidth="1"/>
    <col min="3591" max="3591" width="63.28515625" style="4" customWidth="1"/>
    <col min="3592" max="3592" width="2.42578125" style="4" customWidth="1"/>
    <col min="3593" max="3593" width="15" style="4" customWidth="1"/>
    <col min="3594" max="3594" width="2.42578125" style="4" customWidth="1"/>
    <col min="3595" max="3595" width="16.28515625" style="4" bestFit="1" customWidth="1"/>
    <col min="3596" max="3840" width="8.5703125" style="4"/>
    <col min="3841" max="3846" width="2.28515625" style="4" customWidth="1"/>
    <col min="3847" max="3847" width="63.28515625" style="4" customWidth="1"/>
    <col min="3848" max="3848" width="2.42578125" style="4" customWidth="1"/>
    <col min="3849" max="3849" width="15" style="4" customWidth="1"/>
    <col min="3850" max="3850" width="2.42578125" style="4" customWidth="1"/>
    <col min="3851" max="3851" width="16.28515625" style="4" bestFit="1" customWidth="1"/>
    <col min="3852" max="4096" width="8.5703125" style="4"/>
    <col min="4097" max="4102" width="2.28515625" style="4" customWidth="1"/>
    <col min="4103" max="4103" width="63.28515625" style="4" customWidth="1"/>
    <col min="4104" max="4104" width="2.42578125" style="4" customWidth="1"/>
    <col min="4105" max="4105" width="15" style="4" customWidth="1"/>
    <col min="4106" max="4106" width="2.42578125" style="4" customWidth="1"/>
    <col min="4107" max="4107" width="16.28515625" style="4" bestFit="1" customWidth="1"/>
    <col min="4108" max="4352" width="8.5703125" style="4"/>
    <col min="4353" max="4358" width="2.28515625" style="4" customWidth="1"/>
    <col min="4359" max="4359" width="63.28515625" style="4" customWidth="1"/>
    <col min="4360" max="4360" width="2.42578125" style="4" customWidth="1"/>
    <col min="4361" max="4361" width="15" style="4" customWidth="1"/>
    <col min="4362" max="4362" width="2.42578125" style="4" customWidth="1"/>
    <col min="4363" max="4363" width="16.28515625" style="4" bestFit="1" customWidth="1"/>
    <col min="4364" max="4608" width="8.5703125" style="4"/>
    <col min="4609" max="4614" width="2.28515625" style="4" customWidth="1"/>
    <col min="4615" max="4615" width="63.28515625" style="4" customWidth="1"/>
    <col min="4616" max="4616" width="2.42578125" style="4" customWidth="1"/>
    <col min="4617" max="4617" width="15" style="4" customWidth="1"/>
    <col min="4618" max="4618" width="2.42578125" style="4" customWidth="1"/>
    <col min="4619" max="4619" width="16.28515625" style="4" bestFit="1" customWidth="1"/>
    <col min="4620" max="4864" width="8.5703125" style="4"/>
    <col min="4865" max="4870" width="2.28515625" style="4" customWidth="1"/>
    <col min="4871" max="4871" width="63.28515625" style="4" customWidth="1"/>
    <col min="4872" max="4872" width="2.42578125" style="4" customWidth="1"/>
    <col min="4873" max="4873" width="15" style="4" customWidth="1"/>
    <col min="4874" max="4874" width="2.42578125" style="4" customWidth="1"/>
    <col min="4875" max="4875" width="16.28515625" style="4" bestFit="1" customWidth="1"/>
    <col min="4876" max="5120" width="8.5703125" style="4"/>
    <col min="5121" max="5126" width="2.28515625" style="4" customWidth="1"/>
    <col min="5127" max="5127" width="63.28515625" style="4" customWidth="1"/>
    <col min="5128" max="5128" width="2.42578125" style="4" customWidth="1"/>
    <col min="5129" max="5129" width="15" style="4" customWidth="1"/>
    <col min="5130" max="5130" width="2.42578125" style="4" customWidth="1"/>
    <col min="5131" max="5131" width="16.28515625" style="4" bestFit="1" customWidth="1"/>
    <col min="5132" max="5376" width="8.5703125" style="4"/>
    <col min="5377" max="5382" width="2.28515625" style="4" customWidth="1"/>
    <col min="5383" max="5383" width="63.28515625" style="4" customWidth="1"/>
    <col min="5384" max="5384" width="2.42578125" style="4" customWidth="1"/>
    <col min="5385" max="5385" width="15" style="4" customWidth="1"/>
    <col min="5386" max="5386" width="2.42578125" style="4" customWidth="1"/>
    <col min="5387" max="5387" width="16.28515625" style="4" bestFit="1" customWidth="1"/>
    <col min="5388" max="5632" width="8.5703125" style="4"/>
    <col min="5633" max="5638" width="2.28515625" style="4" customWidth="1"/>
    <col min="5639" max="5639" width="63.28515625" style="4" customWidth="1"/>
    <col min="5640" max="5640" width="2.42578125" style="4" customWidth="1"/>
    <col min="5641" max="5641" width="15" style="4" customWidth="1"/>
    <col min="5642" max="5642" width="2.42578125" style="4" customWidth="1"/>
    <col min="5643" max="5643" width="16.28515625" style="4" bestFit="1" customWidth="1"/>
    <col min="5644" max="5888" width="8.5703125" style="4"/>
    <col min="5889" max="5894" width="2.28515625" style="4" customWidth="1"/>
    <col min="5895" max="5895" width="63.28515625" style="4" customWidth="1"/>
    <col min="5896" max="5896" width="2.42578125" style="4" customWidth="1"/>
    <col min="5897" max="5897" width="15" style="4" customWidth="1"/>
    <col min="5898" max="5898" width="2.42578125" style="4" customWidth="1"/>
    <col min="5899" max="5899" width="16.28515625" style="4" bestFit="1" customWidth="1"/>
    <col min="5900" max="6144" width="8.5703125" style="4"/>
    <col min="6145" max="6150" width="2.28515625" style="4" customWidth="1"/>
    <col min="6151" max="6151" width="63.28515625" style="4" customWidth="1"/>
    <col min="6152" max="6152" width="2.42578125" style="4" customWidth="1"/>
    <col min="6153" max="6153" width="15" style="4" customWidth="1"/>
    <col min="6154" max="6154" width="2.42578125" style="4" customWidth="1"/>
    <col min="6155" max="6155" width="16.28515625" style="4" bestFit="1" customWidth="1"/>
    <col min="6156" max="6400" width="8.5703125" style="4"/>
    <col min="6401" max="6406" width="2.28515625" style="4" customWidth="1"/>
    <col min="6407" max="6407" width="63.28515625" style="4" customWidth="1"/>
    <col min="6408" max="6408" width="2.42578125" style="4" customWidth="1"/>
    <col min="6409" max="6409" width="15" style="4" customWidth="1"/>
    <col min="6410" max="6410" width="2.42578125" style="4" customWidth="1"/>
    <col min="6411" max="6411" width="16.28515625" style="4" bestFit="1" customWidth="1"/>
    <col min="6412" max="6656" width="8.5703125" style="4"/>
    <col min="6657" max="6662" width="2.28515625" style="4" customWidth="1"/>
    <col min="6663" max="6663" width="63.28515625" style="4" customWidth="1"/>
    <col min="6664" max="6664" width="2.42578125" style="4" customWidth="1"/>
    <col min="6665" max="6665" width="15" style="4" customWidth="1"/>
    <col min="6666" max="6666" width="2.42578125" style="4" customWidth="1"/>
    <col min="6667" max="6667" width="16.28515625" style="4" bestFit="1" customWidth="1"/>
    <col min="6668" max="6912" width="8.5703125" style="4"/>
    <col min="6913" max="6918" width="2.28515625" style="4" customWidth="1"/>
    <col min="6919" max="6919" width="63.28515625" style="4" customWidth="1"/>
    <col min="6920" max="6920" width="2.42578125" style="4" customWidth="1"/>
    <col min="6921" max="6921" width="15" style="4" customWidth="1"/>
    <col min="6922" max="6922" width="2.42578125" style="4" customWidth="1"/>
    <col min="6923" max="6923" width="16.28515625" style="4" bestFit="1" customWidth="1"/>
    <col min="6924" max="7168" width="8.5703125" style="4"/>
    <col min="7169" max="7174" width="2.28515625" style="4" customWidth="1"/>
    <col min="7175" max="7175" width="63.28515625" style="4" customWidth="1"/>
    <col min="7176" max="7176" width="2.42578125" style="4" customWidth="1"/>
    <col min="7177" max="7177" width="15" style="4" customWidth="1"/>
    <col min="7178" max="7178" width="2.42578125" style="4" customWidth="1"/>
    <col min="7179" max="7179" width="16.28515625" style="4" bestFit="1" customWidth="1"/>
    <col min="7180" max="7424" width="8.5703125" style="4"/>
    <col min="7425" max="7430" width="2.28515625" style="4" customWidth="1"/>
    <col min="7431" max="7431" width="63.28515625" style="4" customWidth="1"/>
    <col min="7432" max="7432" width="2.42578125" style="4" customWidth="1"/>
    <col min="7433" max="7433" width="15" style="4" customWidth="1"/>
    <col min="7434" max="7434" width="2.42578125" style="4" customWidth="1"/>
    <col min="7435" max="7435" width="16.28515625" style="4" bestFit="1" customWidth="1"/>
    <col min="7436" max="7680" width="8.5703125" style="4"/>
    <col min="7681" max="7686" width="2.28515625" style="4" customWidth="1"/>
    <col min="7687" max="7687" width="63.28515625" style="4" customWidth="1"/>
    <col min="7688" max="7688" width="2.42578125" style="4" customWidth="1"/>
    <col min="7689" max="7689" width="15" style="4" customWidth="1"/>
    <col min="7690" max="7690" width="2.42578125" style="4" customWidth="1"/>
    <col min="7691" max="7691" width="16.28515625" style="4" bestFit="1" customWidth="1"/>
    <col min="7692" max="7936" width="8.5703125" style="4"/>
    <col min="7937" max="7942" width="2.28515625" style="4" customWidth="1"/>
    <col min="7943" max="7943" width="63.28515625" style="4" customWidth="1"/>
    <col min="7944" max="7944" width="2.42578125" style="4" customWidth="1"/>
    <col min="7945" max="7945" width="15" style="4" customWidth="1"/>
    <col min="7946" max="7946" width="2.42578125" style="4" customWidth="1"/>
    <col min="7947" max="7947" width="16.28515625" style="4" bestFit="1" customWidth="1"/>
    <col min="7948" max="8192" width="8.5703125" style="4"/>
    <col min="8193" max="8198" width="2.28515625" style="4" customWidth="1"/>
    <col min="8199" max="8199" width="63.28515625" style="4" customWidth="1"/>
    <col min="8200" max="8200" width="2.42578125" style="4" customWidth="1"/>
    <col min="8201" max="8201" width="15" style="4" customWidth="1"/>
    <col min="8202" max="8202" width="2.42578125" style="4" customWidth="1"/>
    <col min="8203" max="8203" width="16.28515625" style="4" bestFit="1" customWidth="1"/>
    <col min="8204" max="8448" width="8.5703125" style="4"/>
    <col min="8449" max="8454" width="2.28515625" style="4" customWidth="1"/>
    <col min="8455" max="8455" width="63.28515625" style="4" customWidth="1"/>
    <col min="8456" max="8456" width="2.42578125" style="4" customWidth="1"/>
    <col min="8457" max="8457" width="15" style="4" customWidth="1"/>
    <col min="8458" max="8458" width="2.42578125" style="4" customWidth="1"/>
    <col min="8459" max="8459" width="16.28515625" style="4" bestFit="1" customWidth="1"/>
    <col min="8460" max="8704" width="8.5703125" style="4"/>
    <col min="8705" max="8710" width="2.28515625" style="4" customWidth="1"/>
    <col min="8711" max="8711" width="63.28515625" style="4" customWidth="1"/>
    <col min="8712" max="8712" width="2.42578125" style="4" customWidth="1"/>
    <col min="8713" max="8713" width="15" style="4" customWidth="1"/>
    <col min="8714" max="8714" width="2.42578125" style="4" customWidth="1"/>
    <col min="8715" max="8715" width="16.28515625" style="4" bestFit="1" customWidth="1"/>
    <col min="8716" max="8960" width="8.5703125" style="4"/>
    <col min="8961" max="8966" width="2.28515625" style="4" customWidth="1"/>
    <col min="8967" max="8967" width="63.28515625" style="4" customWidth="1"/>
    <col min="8968" max="8968" width="2.42578125" style="4" customWidth="1"/>
    <col min="8969" max="8969" width="15" style="4" customWidth="1"/>
    <col min="8970" max="8970" width="2.42578125" style="4" customWidth="1"/>
    <col min="8971" max="8971" width="16.28515625" style="4" bestFit="1" customWidth="1"/>
    <col min="8972" max="9216" width="8.5703125" style="4"/>
    <col min="9217" max="9222" width="2.28515625" style="4" customWidth="1"/>
    <col min="9223" max="9223" width="63.28515625" style="4" customWidth="1"/>
    <col min="9224" max="9224" width="2.42578125" style="4" customWidth="1"/>
    <col min="9225" max="9225" width="15" style="4" customWidth="1"/>
    <col min="9226" max="9226" width="2.42578125" style="4" customWidth="1"/>
    <col min="9227" max="9227" width="16.28515625" style="4" bestFit="1" customWidth="1"/>
    <col min="9228" max="9472" width="8.5703125" style="4"/>
    <col min="9473" max="9478" width="2.28515625" style="4" customWidth="1"/>
    <col min="9479" max="9479" width="63.28515625" style="4" customWidth="1"/>
    <col min="9480" max="9480" width="2.42578125" style="4" customWidth="1"/>
    <col min="9481" max="9481" width="15" style="4" customWidth="1"/>
    <col min="9482" max="9482" width="2.42578125" style="4" customWidth="1"/>
    <col min="9483" max="9483" width="16.28515625" style="4" bestFit="1" customWidth="1"/>
    <col min="9484" max="9728" width="8.5703125" style="4"/>
    <col min="9729" max="9734" width="2.28515625" style="4" customWidth="1"/>
    <col min="9735" max="9735" width="63.28515625" style="4" customWidth="1"/>
    <col min="9736" max="9736" width="2.42578125" style="4" customWidth="1"/>
    <col min="9737" max="9737" width="15" style="4" customWidth="1"/>
    <col min="9738" max="9738" width="2.42578125" style="4" customWidth="1"/>
    <col min="9739" max="9739" width="16.28515625" style="4" bestFit="1" customWidth="1"/>
    <col min="9740" max="9984" width="8.5703125" style="4"/>
    <col min="9985" max="9990" width="2.28515625" style="4" customWidth="1"/>
    <col min="9991" max="9991" width="63.28515625" style="4" customWidth="1"/>
    <col min="9992" max="9992" width="2.42578125" style="4" customWidth="1"/>
    <col min="9993" max="9993" width="15" style="4" customWidth="1"/>
    <col min="9994" max="9994" width="2.42578125" style="4" customWidth="1"/>
    <col min="9995" max="9995" width="16.28515625" style="4" bestFit="1" customWidth="1"/>
    <col min="9996" max="10240" width="8.5703125" style="4"/>
    <col min="10241" max="10246" width="2.28515625" style="4" customWidth="1"/>
    <col min="10247" max="10247" width="63.28515625" style="4" customWidth="1"/>
    <col min="10248" max="10248" width="2.42578125" style="4" customWidth="1"/>
    <col min="10249" max="10249" width="15" style="4" customWidth="1"/>
    <col min="10250" max="10250" width="2.42578125" style="4" customWidth="1"/>
    <col min="10251" max="10251" width="16.28515625" style="4" bestFit="1" customWidth="1"/>
    <col min="10252" max="10496" width="8.5703125" style="4"/>
    <col min="10497" max="10502" width="2.28515625" style="4" customWidth="1"/>
    <col min="10503" max="10503" width="63.28515625" style="4" customWidth="1"/>
    <col min="10504" max="10504" width="2.42578125" style="4" customWidth="1"/>
    <col min="10505" max="10505" width="15" style="4" customWidth="1"/>
    <col min="10506" max="10506" width="2.42578125" style="4" customWidth="1"/>
    <col min="10507" max="10507" width="16.28515625" style="4" bestFit="1" customWidth="1"/>
    <col min="10508" max="10752" width="8.5703125" style="4"/>
    <col min="10753" max="10758" width="2.28515625" style="4" customWidth="1"/>
    <col min="10759" max="10759" width="63.28515625" style="4" customWidth="1"/>
    <col min="10760" max="10760" width="2.42578125" style="4" customWidth="1"/>
    <col min="10761" max="10761" width="15" style="4" customWidth="1"/>
    <col min="10762" max="10762" width="2.42578125" style="4" customWidth="1"/>
    <col min="10763" max="10763" width="16.28515625" style="4" bestFit="1" customWidth="1"/>
    <col min="10764" max="11008" width="8.5703125" style="4"/>
    <col min="11009" max="11014" width="2.28515625" style="4" customWidth="1"/>
    <col min="11015" max="11015" width="63.28515625" style="4" customWidth="1"/>
    <col min="11016" max="11016" width="2.42578125" style="4" customWidth="1"/>
    <col min="11017" max="11017" width="15" style="4" customWidth="1"/>
    <col min="11018" max="11018" width="2.42578125" style="4" customWidth="1"/>
    <col min="11019" max="11019" width="16.28515625" style="4" bestFit="1" customWidth="1"/>
    <col min="11020" max="11264" width="8.5703125" style="4"/>
    <col min="11265" max="11270" width="2.28515625" style="4" customWidth="1"/>
    <col min="11271" max="11271" width="63.28515625" style="4" customWidth="1"/>
    <col min="11272" max="11272" width="2.42578125" style="4" customWidth="1"/>
    <col min="11273" max="11273" width="15" style="4" customWidth="1"/>
    <col min="11274" max="11274" width="2.42578125" style="4" customWidth="1"/>
    <col min="11275" max="11275" width="16.28515625" style="4" bestFit="1" customWidth="1"/>
    <col min="11276" max="11520" width="8.5703125" style="4"/>
    <col min="11521" max="11526" width="2.28515625" style="4" customWidth="1"/>
    <col min="11527" max="11527" width="63.28515625" style="4" customWidth="1"/>
    <col min="11528" max="11528" width="2.42578125" style="4" customWidth="1"/>
    <col min="11529" max="11529" width="15" style="4" customWidth="1"/>
    <col min="11530" max="11530" width="2.42578125" style="4" customWidth="1"/>
    <col min="11531" max="11531" width="16.28515625" style="4" bestFit="1" customWidth="1"/>
    <col min="11532" max="11776" width="8.5703125" style="4"/>
    <col min="11777" max="11782" width="2.28515625" style="4" customWidth="1"/>
    <col min="11783" max="11783" width="63.28515625" style="4" customWidth="1"/>
    <col min="11784" max="11784" width="2.42578125" style="4" customWidth="1"/>
    <col min="11785" max="11785" width="15" style="4" customWidth="1"/>
    <col min="11786" max="11786" width="2.42578125" style="4" customWidth="1"/>
    <col min="11787" max="11787" width="16.28515625" style="4" bestFit="1" customWidth="1"/>
    <col min="11788" max="12032" width="8.5703125" style="4"/>
    <col min="12033" max="12038" width="2.28515625" style="4" customWidth="1"/>
    <col min="12039" max="12039" width="63.28515625" style="4" customWidth="1"/>
    <col min="12040" max="12040" width="2.42578125" style="4" customWidth="1"/>
    <col min="12041" max="12041" width="15" style="4" customWidth="1"/>
    <col min="12042" max="12042" width="2.42578125" style="4" customWidth="1"/>
    <col min="12043" max="12043" width="16.28515625" style="4" bestFit="1" customWidth="1"/>
    <col min="12044" max="12288" width="8.5703125" style="4"/>
    <col min="12289" max="12294" width="2.28515625" style="4" customWidth="1"/>
    <col min="12295" max="12295" width="63.28515625" style="4" customWidth="1"/>
    <col min="12296" max="12296" width="2.42578125" style="4" customWidth="1"/>
    <col min="12297" max="12297" width="15" style="4" customWidth="1"/>
    <col min="12298" max="12298" width="2.42578125" style="4" customWidth="1"/>
    <col min="12299" max="12299" width="16.28515625" style="4" bestFit="1" customWidth="1"/>
    <col min="12300" max="12544" width="8.5703125" style="4"/>
    <col min="12545" max="12550" width="2.28515625" style="4" customWidth="1"/>
    <col min="12551" max="12551" width="63.28515625" style="4" customWidth="1"/>
    <col min="12552" max="12552" width="2.42578125" style="4" customWidth="1"/>
    <col min="12553" max="12553" width="15" style="4" customWidth="1"/>
    <col min="12554" max="12554" width="2.42578125" style="4" customWidth="1"/>
    <col min="12555" max="12555" width="16.28515625" style="4" bestFit="1" customWidth="1"/>
    <col min="12556" max="12800" width="8.5703125" style="4"/>
    <col min="12801" max="12806" width="2.28515625" style="4" customWidth="1"/>
    <col min="12807" max="12807" width="63.28515625" style="4" customWidth="1"/>
    <col min="12808" max="12808" width="2.42578125" style="4" customWidth="1"/>
    <col min="12809" max="12809" width="15" style="4" customWidth="1"/>
    <col min="12810" max="12810" width="2.42578125" style="4" customWidth="1"/>
    <col min="12811" max="12811" width="16.28515625" style="4" bestFit="1" customWidth="1"/>
    <col min="12812" max="13056" width="8.5703125" style="4"/>
    <col min="13057" max="13062" width="2.28515625" style="4" customWidth="1"/>
    <col min="13063" max="13063" width="63.28515625" style="4" customWidth="1"/>
    <col min="13064" max="13064" width="2.42578125" style="4" customWidth="1"/>
    <col min="13065" max="13065" width="15" style="4" customWidth="1"/>
    <col min="13066" max="13066" width="2.42578125" style="4" customWidth="1"/>
    <col min="13067" max="13067" width="16.28515625" style="4" bestFit="1" customWidth="1"/>
    <col min="13068" max="13312" width="8.5703125" style="4"/>
    <col min="13313" max="13318" width="2.28515625" style="4" customWidth="1"/>
    <col min="13319" max="13319" width="63.28515625" style="4" customWidth="1"/>
    <col min="13320" max="13320" width="2.42578125" style="4" customWidth="1"/>
    <col min="13321" max="13321" width="15" style="4" customWidth="1"/>
    <col min="13322" max="13322" width="2.42578125" style="4" customWidth="1"/>
    <col min="13323" max="13323" width="16.28515625" style="4" bestFit="1" customWidth="1"/>
    <col min="13324" max="13568" width="8.5703125" style="4"/>
    <col min="13569" max="13574" width="2.28515625" style="4" customWidth="1"/>
    <col min="13575" max="13575" width="63.28515625" style="4" customWidth="1"/>
    <col min="13576" max="13576" width="2.42578125" style="4" customWidth="1"/>
    <col min="13577" max="13577" width="15" style="4" customWidth="1"/>
    <col min="13578" max="13578" width="2.42578125" style="4" customWidth="1"/>
    <col min="13579" max="13579" width="16.28515625" style="4" bestFit="1" customWidth="1"/>
    <col min="13580" max="13824" width="8.5703125" style="4"/>
    <col min="13825" max="13830" width="2.28515625" style="4" customWidth="1"/>
    <col min="13831" max="13831" width="63.28515625" style="4" customWidth="1"/>
    <col min="13832" max="13832" width="2.42578125" style="4" customWidth="1"/>
    <col min="13833" max="13833" width="15" style="4" customWidth="1"/>
    <col min="13834" max="13834" width="2.42578125" style="4" customWidth="1"/>
    <col min="13835" max="13835" width="16.28515625" style="4" bestFit="1" customWidth="1"/>
    <col min="13836" max="14080" width="8.5703125" style="4"/>
    <col min="14081" max="14086" width="2.28515625" style="4" customWidth="1"/>
    <col min="14087" max="14087" width="63.28515625" style="4" customWidth="1"/>
    <col min="14088" max="14088" width="2.42578125" style="4" customWidth="1"/>
    <col min="14089" max="14089" width="15" style="4" customWidth="1"/>
    <col min="14090" max="14090" width="2.42578125" style="4" customWidth="1"/>
    <col min="14091" max="14091" width="16.28515625" style="4" bestFit="1" customWidth="1"/>
    <col min="14092" max="14336" width="8.5703125" style="4"/>
    <col min="14337" max="14342" width="2.28515625" style="4" customWidth="1"/>
    <col min="14343" max="14343" width="63.28515625" style="4" customWidth="1"/>
    <col min="14344" max="14344" width="2.42578125" style="4" customWidth="1"/>
    <col min="14345" max="14345" width="15" style="4" customWidth="1"/>
    <col min="14346" max="14346" width="2.42578125" style="4" customWidth="1"/>
    <col min="14347" max="14347" width="16.28515625" style="4" bestFit="1" customWidth="1"/>
    <col min="14348" max="14592" width="8.5703125" style="4"/>
    <col min="14593" max="14598" width="2.28515625" style="4" customWidth="1"/>
    <col min="14599" max="14599" width="63.28515625" style="4" customWidth="1"/>
    <col min="14600" max="14600" width="2.42578125" style="4" customWidth="1"/>
    <col min="14601" max="14601" width="15" style="4" customWidth="1"/>
    <col min="14602" max="14602" width="2.42578125" style="4" customWidth="1"/>
    <col min="14603" max="14603" width="16.28515625" style="4" bestFit="1" customWidth="1"/>
    <col min="14604" max="14848" width="8.5703125" style="4"/>
    <col min="14849" max="14854" width="2.28515625" style="4" customWidth="1"/>
    <col min="14855" max="14855" width="63.28515625" style="4" customWidth="1"/>
    <col min="14856" max="14856" width="2.42578125" style="4" customWidth="1"/>
    <col min="14857" max="14857" width="15" style="4" customWidth="1"/>
    <col min="14858" max="14858" width="2.42578125" style="4" customWidth="1"/>
    <col min="14859" max="14859" width="16.28515625" style="4" bestFit="1" customWidth="1"/>
    <col min="14860" max="15104" width="8.5703125" style="4"/>
    <col min="15105" max="15110" width="2.28515625" style="4" customWidth="1"/>
    <col min="15111" max="15111" width="63.28515625" style="4" customWidth="1"/>
    <col min="15112" max="15112" width="2.42578125" style="4" customWidth="1"/>
    <col min="15113" max="15113" width="15" style="4" customWidth="1"/>
    <col min="15114" max="15114" width="2.42578125" style="4" customWidth="1"/>
    <col min="15115" max="15115" width="16.28515625" style="4" bestFit="1" customWidth="1"/>
    <col min="15116" max="15360" width="8.5703125" style="4"/>
    <col min="15361" max="15366" width="2.28515625" style="4" customWidth="1"/>
    <col min="15367" max="15367" width="63.28515625" style="4" customWidth="1"/>
    <col min="15368" max="15368" width="2.42578125" style="4" customWidth="1"/>
    <col min="15369" max="15369" width="15" style="4" customWidth="1"/>
    <col min="15370" max="15370" width="2.42578125" style="4" customWidth="1"/>
    <col min="15371" max="15371" width="16.28515625" style="4" bestFit="1" customWidth="1"/>
    <col min="15372" max="15616" width="8.5703125" style="4"/>
    <col min="15617" max="15622" width="2.28515625" style="4" customWidth="1"/>
    <col min="15623" max="15623" width="63.28515625" style="4" customWidth="1"/>
    <col min="15624" max="15624" width="2.42578125" style="4" customWidth="1"/>
    <col min="15625" max="15625" width="15" style="4" customWidth="1"/>
    <col min="15626" max="15626" width="2.42578125" style="4" customWidth="1"/>
    <col min="15627" max="15627" width="16.28515625" style="4" bestFit="1" customWidth="1"/>
    <col min="15628" max="15872" width="8.5703125" style="4"/>
    <col min="15873" max="15878" width="2.28515625" style="4" customWidth="1"/>
    <col min="15879" max="15879" width="63.28515625" style="4" customWidth="1"/>
    <col min="15880" max="15880" width="2.42578125" style="4" customWidth="1"/>
    <col min="15881" max="15881" width="15" style="4" customWidth="1"/>
    <col min="15882" max="15882" width="2.42578125" style="4" customWidth="1"/>
    <col min="15883" max="15883" width="16.28515625" style="4" bestFit="1" customWidth="1"/>
    <col min="15884" max="16128" width="8.5703125" style="4"/>
    <col min="16129" max="16134" width="2.28515625" style="4" customWidth="1"/>
    <col min="16135" max="16135" width="63.28515625" style="4" customWidth="1"/>
    <col min="16136" max="16136" width="2.42578125" style="4" customWidth="1"/>
    <col min="16137" max="16137" width="15" style="4" customWidth="1"/>
    <col min="16138" max="16138" width="2.42578125" style="4" customWidth="1"/>
    <col min="16139" max="16139" width="16.28515625" style="4" bestFit="1" customWidth="1"/>
    <col min="16140" max="16384" width="8.5703125" style="4"/>
  </cols>
  <sheetData>
    <row r="1" spans="1:17" ht="15">
      <c r="A1" s="1" t="s">
        <v>496</v>
      </c>
      <c r="B1" s="2"/>
      <c r="C1" s="2"/>
      <c r="D1" s="2"/>
      <c r="E1" s="2"/>
      <c r="F1" s="2"/>
      <c r="G1" s="2"/>
      <c r="H1" s="2"/>
      <c r="I1" s="2"/>
      <c r="J1" s="2"/>
      <c r="K1" s="2"/>
    </row>
    <row r="2" spans="1:17" ht="15">
      <c r="A2" s="2" t="s">
        <v>805</v>
      </c>
      <c r="B2" s="1"/>
      <c r="C2" s="1"/>
      <c r="D2" s="1"/>
      <c r="E2" s="1"/>
      <c r="F2" s="1"/>
      <c r="G2" s="1"/>
      <c r="H2" s="1"/>
      <c r="I2" s="1"/>
      <c r="J2" s="1"/>
      <c r="K2" s="1"/>
      <c r="M2" s="471" t="s">
        <v>1324</v>
      </c>
      <c r="N2" s="472"/>
      <c r="O2" s="472"/>
      <c r="P2" s="473"/>
    </row>
    <row r="3" spans="1:17" ht="15">
      <c r="A3" s="2" t="s">
        <v>1320</v>
      </c>
      <c r="B3" s="2"/>
      <c r="C3" s="2"/>
      <c r="D3" s="2"/>
      <c r="E3" s="2"/>
      <c r="F3" s="2"/>
      <c r="G3" s="2"/>
      <c r="H3" s="2"/>
      <c r="I3" s="2"/>
      <c r="J3" s="2"/>
      <c r="K3" s="2"/>
      <c r="M3" s="474" t="s">
        <v>1319</v>
      </c>
      <c r="N3" s="475"/>
      <c r="O3" s="475"/>
      <c r="P3" s="475"/>
      <c r="Q3" s="448"/>
    </row>
    <row r="4" spans="1:17" ht="15">
      <c r="A4" s="2"/>
      <c r="B4" s="2"/>
      <c r="C4" s="2"/>
      <c r="D4" s="2"/>
      <c r="E4" s="2"/>
      <c r="F4" s="2"/>
      <c r="G4" s="2"/>
      <c r="H4" s="2"/>
      <c r="I4" s="2"/>
      <c r="J4" s="2"/>
      <c r="K4" s="3" t="s">
        <v>831</v>
      </c>
    </row>
    <row r="5" spans="1:17" ht="24.75" customHeight="1">
      <c r="G5" s="117"/>
      <c r="I5" s="350" t="s">
        <v>1321</v>
      </c>
      <c r="J5" s="122"/>
      <c r="K5" s="350" t="s">
        <v>1286</v>
      </c>
    </row>
    <row r="6" spans="1:17" ht="12.95" customHeight="1">
      <c r="I6" s="59">
        <v>2023</v>
      </c>
      <c r="J6" s="11"/>
      <c r="K6" s="59">
        <v>2022</v>
      </c>
    </row>
    <row r="7" spans="1:17" ht="12.95" customHeight="1">
      <c r="A7" s="11" t="s">
        <v>1231</v>
      </c>
      <c r="I7" s="3"/>
      <c r="J7" s="11"/>
      <c r="K7" s="3"/>
    </row>
    <row r="8" spans="1:17" ht="12.95" customHeight="1">
      <c r="B8" s="4" t="s">
        <v>157</v>
      </c>
      <c r="H8" s="19" t="s">
        <v>172</v>
      </c>
      <c r="I8" s="406">
        <v>60683700</v>
      </c>
      <c r="J8" s="6"/>
      <c r="K8" s="381">
        <v>55683700</v>
      </c>
    </row>
    <row r="9" spans="1:17" ht="12.95" customHeight="1">
      <c r="B9" s="4" t="s">
        <v>4</v>
      </c>
      <c r="H9" s="19"/>
      <c r="I9" s="119"/>
      <c r="K9" s="119"/>
    </row>
    <row r="10" spans="1:17" ht="12.95" customHeight="1">
      <c r="C10" s="4" t="s">
        <v>1237</v>
      </c>
      <c r="H10" s="19"/>
      <c r="I10" s="119">
        <v>40380600</v>
      </c>
      <c r="K10" s="382">
        <v>40380600</v>
      </c>
    </row>
    <row r="11" spans="1:17" ht="12.95" customHeight="1">
      <c r="C11" s="4" t="s">
        <v>1235</v>
      </c>
      <c r="H11" s="19"/>
      <c r="I11" s="119">
        <v>14803100</v>
      </c>
      <c r="K11" s="382">
        <v>14803100</v>
      </c>
    </row>
    <row r="12" spans="1:17" ht="12.95" customHeight="1">
      <c r="C12" s="4" t="s">
        <v>1243</v>
      </c>
      <c r="H12" s="19"/>
      <c r="I12" s="119">
        <v>500000</v>
      </c>
      <c r="K12" s="382">
        <v>500000</v>
      </c>
    </row>
    <row r="13" spans="1:17" ht="12.95" customHeight="1">
      <c r="C13" s="4" t="s">
        <v>1322</v>
      </c>
      <c r="H13" s="19"/>
      <c r="I13" s="119">
        <v>1509655</v>
      </c>
      <c r="K13" s="382">
        <v>0</v>
      </c>
    </row>
    <row r="14" spans="1:17" ht="12.95" customHeight="1">
      <c r="C14" s="4" t="s">
        <v>1323</v>
      </c>
      <c r="H14" s="19"/>
      <c r="I14" s="119">
        <v>471638</v>
      </c>
      <c r="K14" s="382">
        <v>0</v>
      </c>
    </row>
    <row r="15" spans="1:17" ht="12.95" customHeight="1">
      <c r="F15" s="4" t="s">
        <v>912</v>
      </c>
      <c r="I15" s="458">
        <f>SUM(I10:I14)</f>
        <v>57664993</v>
      </c>
      <c r="K15" s="383">
        <v>55683700</v>
      </c>
    </row>
    <row r="16" spans="1:17" ht="12.95" customHeight="1" thickBot="1">
      <c r="F16" s="4" t="s">
        <v>913</v>
      </c>
      <c r="H16" s="19" t="s">
        <v>172</v>
      </c>
      <c r="I16" s="459">
        <f>I8-I15</f>
        <v>3018707</v>
      </c>
      <c r="J16" s="6"/>
      <c r="K16" s="384">
        <v>0</v>
      </c>
    </row>
    <row r="17" spans="1:11" ht="12.95" customHeight="1" thickTop="1">
      <c r="H17" s="19"/>
      <c r="I17" s="119"/>
      <c r="K17" s="119"/>
    </row>
    <row r="18" spans="1:11" ht="12.95" customHeight="1">
      <c r="A18" s="11" t="s">
        <v>801</v>
      </c>
      <c r="H18" s="19"/>
      <c r="I18" s="119"/>
    </row>
    <row r="19" spans="1:11" ht="12.95" customHeight="1">
      <c r="B19" s="4" t="s">
        <v>157</v>
      </c>
      <c r="H19" s="19" t="s">
        <v>172</v>
      </c>
      <c r="I19" s="406">
        <v>594557900</v>
      </c>
      <c r="J19" s="6"/>
      <c r="K19" s="381">
        <v>594482700</v>
      </c>
    </row>
    <row r="20" spans="1:11" ht="12.95" customHeight="1">
      <c r="B20" s="4" t="s">
        <v>4</v>
      </c>
      <c r="H20" s="19"/>
      <c r="I20" s="119"/>
      <c r="K20" s="119"/>
    </row>
    <row r="21" spans="1:11" ht="12.95" customHeight="1">
      <c r="C21" s="4" t="s">
        <v>1216</v>
      </c>
      <c r="H21" s="19"/>
      <c r="I21" s="119">
        <v>698800</v>
      </c>
      <c r="K21" s="382">
        <v>698800</v>
      </c>
    </row>
    <row r="22" spans="1:11" ht="12.95" customHeight="1">
      <c r="C22" s="4" t="s">
        <v>802</v>
      </c>
      <c r="H22" s="19"/>
      <c r="I22" s="119">
        <v>276600</v>
      </c>
      <c r="K22" s="382">
        <v>276600</v>
      </c>
    </row>
    <row r="23" spans="1:11" ht="12.95" customHeight="1">
      <c r="C23" s="4" t="s">
        <v>803</v>
      </c>
      <c r="H23" s="19"/>
      <c r="I23" s="119">
        <v>294800</v>
      </c>
      <c r="K23" s="382">
        <v>294800</v>
      </c>
    </row>
    <row r="24" spans="1:11" ht="12.95" customHeight="1">
      <c r="C24" s="4" t="s">
        <v>633</v>
      </c>
      <c r="H24" s="19"/>
      <c r="I24" s="119">
        <v>523170165</v>
      </c>
      <c r="K24" s="382">
        <v>521420200</v>
      </c>
    </row>
    <row r="25" spans="1:11" ht="12.95" customHeight="1">
      <c r="C25" s="4" t="s">
        <v>634</v>
      </c>
      <c r="H25" s="19"/>
      <c r="I25" s="119">
        <v>34025000</v>
      </c>
      <c r="K25" s="382">
        <v>35775000</v>
      </c>
    </row>
    <row r="26" spans="1:11" ht="12.95" customHeight="1">
      <c r="C26" s="4" t="s">
        <v>199</v>
      </c>
      <c r="H26" s="19"/>
      <c r="I26" s="119">
        <v>24893200</v>
      </c>
      <c r="K26" s="382">
        <v>24893200</v>
      </c>
    </row>
    <row r="27" spans="1:11" ht="12.95" customHeight="1">
      <c r="C27" s="4" t="s">
        <v>169</v>
      </c>
      <c r="H27" s="19"/>
      <c r="I27" s="119">
        <v>8566200</v>
      </c>
      <c r="K27" s="382">
        <v>8566200</v>
      </c>
    </row>
    <row r="28" spans="1:11" ht="12.95" customHeight="1">
      <c r="C28" s="4" t="s">
        <v>107</v>
      </c>
      <c r="H28" s="19"/>
      <c r="I28" s="119">
        <v>1052700</v>
      </c>
      <c r="K28" s="382">
        <v>1052700</v>
      </c>
    </row>
    <row r="29" spans="1:11" ht="12.95" customHeight="1">
      <c r="C29" s="4" t="s">
        <v>1162</v>
      </c>
      <c r="H29" s="19"/>
      <c r="I29" s="119">
        <v>687100</v>
      </c>
      <c r="K29" s="382">
        <v>654400</v>
      </c>
    </row>
    <row r="30" spans="1:11" ht="12.95" customHeight="1">
      <c r="C30" s="4" t="s">
        <v>1163</v>
      </c>
      <c r="H30" s="19"/>
      <c r="I30" s="119">
        <v>893300</v>
      </c>
      <c r="K30" s="382">
        <v>850800</v>
      </c>
    </row>
    <row r="31" spans="1:11" ht="15">
      <c r="F31" s="4" t="s">
        <v>912</v>
      </c>
      <c r="I31" s="458">
        <f>SUM(I21:I30)</f>
        <v>594557865</v>
      </c>
      <c r="K31" s="383">
        <v>594482700</v>
      </c>
    </row>
    <row r="32" spans="1:11" ht="15.75" thickBot="1">
      <c r="F32" s="4" t="s">
        <v>913</v>
      </c>
      <c r="H32" s="19" t="s">
        <v>172</v>
      </c>
      <c r="I32" s="459">
        <f>I19-I31</f>
        <v>35</v>
      </c>
      <c r="J32" s="6"/>
      <c r="K32" s="384">
        <v>0</v>
      </c>
    </row>
    <row r="33" spans="1:11" ht="12.95" customHeight="1" thickTop="1">
      <c r="H33" s="19"/>
      <c r="I33" s="119"/>
      <c r="J33" s="6"/>
      <c r="K33" s="119"/>
    </row>
    <row r="34" spans="1:11" ht="12.95" customHeight="1">
      <c r="A34" s="11" t="s">
        <v>175</v>
      </c>
      <c r="H34" s="19"/>
      <c r="I34" s="119"/>
      <c r="K34" s="119"/>
    </row>
    <row r="35" spans="1:11" ht="12.95" customHeight="1">
      <c r="B35" s="4" t="s">
        <v>157</v>
      </c>
      <c r="H35" s="19" t="s">
        <v>172</v>
      </c>
      <c r="I35" s="119">
        <v>5127300</v>
      </c>
      <c r="J35" s="6"/>
      <c r="K35" s="382">
        <v>4694700</v>
      </c>
    </row>
    <row r="36" spans="1:11" ht="12.95" customHeight="1">
      <c r="B36" s="4" t="s">
        <v>499</v>
      </c>
      <c r="H36" s="19"/>
      <c r="I36" s="406">
        <v>5127300</v>
      </c>
      <c r="J36" s="6"/>
      <c r="K36" s="381">
        <v>4694700</v>
      </c>
    </row>
    <row r="37" spans="1:11" ht="15.75" thickBot="1">
      <c r="F37" s="4" t="s">
        <v>913</v>
      </c>
      <c r="H37" s="19" t="s">
        <v>172</v>
      </c>
      <c r="I37" s="459">
        <f>+I35-I36</f>
        <v>0</v>
      </c>
      <c r="J37" s="6"/>
      <c r="K37" s="384">
        <v>0</v>
      </c>
    </row>
    <row r="38" spans="1:11" ht="12.95" customHeight="1" thickTop="1">
      <c r="H38" s="19"/>
      <c r="I38" s="119"/>
      <c r="J38" s="6"/>
      <c r="K38" s="119"/>
    </row>
    <row r="39" spans="1:11" ht="12.95" customHeight="1">
      <c r="A39" s="11" t="s">
        <v>9</v>
      </c>
      <c r="H39" s="19"/>
      <c r="I39" s="119"/>
      <c r="K39" s="119"/>
    </row>
    <row r="40" spans="1:11" ht="12.95" customHeight="1">
      <c r="B40" s="4" t="s">
        <v>157</v>
      </c>
      <c r="H40" s="19" t="s">
        <v>172</v>
      </c>
      <c r="I40" s="119">
        <v>250000</v>
      </c>
      <c r="J40" s="6"/>
      <c r="K40" s="382">
        <v>250000</v>
      </c>
    </row>
    <row r="41" spans="1:11" ht="12.95" customHeight="1">
      <c r="B41" s="4" t="s">
        <v>499</v>
      </c>
      <c r="H41" s="19"/>
      <c r="I41" s="406">
        <v>171650</v>
      </c>
      <c r="K41" s="381">
        <v>173400</v>
      </c>
    </row>
    <row r="42" spans="1:11" ht="15.75" thickBot="1">
      <c r="F42" s="4" t="s">
        <v>913</v>
      </c>
      <c r="H42" s="19" t="s">
        <v>172</v>
      </c>
      <c r="I42" s="459">
        <f>+I40-I41</f>
        <v>78350</v>
      </c>
      <c r="J42" s="6"/>
      <c r="K42" s="384">
        <v>76600</v>
      </c>
    </row>
    <row r="43" spans="1:11" ht="12.95" customHeight="1" thickTop="1">
      <c r="H43" s="19"/>
      <c r="I43" s="119"/>
      <c r="K43" s="119"/>
    </row>
    <row r="44" spans="1:11" ht="12.95" customHeight="1">
      <c r="A44" s="4" t="s">
        <v>954</v>
      </c>
    </row>
    <row r="45" spans="1:11" ht="12.95" customHeight="1">
      <c r="H45" s="19"/>
      <c r="I45" s="119"/>
      <c r="K45" s="119"/>
    </row>
    <row r="46" spans="1:11" ht="12.95" customHeight="1">
      <c r="H46" s="19"/>
      <c r="I46" s="119"/>
      <c r="K46" s="123"/>
    </row>
    <row r="47" spans="1:11" ht="12.95" customHeight="1">
      <c r="A47" s="1" t="s">
        <v>496</v>
      </c>
      <c r="B47" s="2"/>
      <c r="C47" s="2"/>
      <c r="D47" s="2"/>
      <c r="E47" s="2"/>
      <c r="F47" s="2"/>
      <c r="G47" s="2"/>
      <c r="H47" s="2"/>
      <c r="I47" s="2"/>
      <c r="J47" s="2"/>
      <c r="K47" s="2"/>
    </row>
    <row r="48" spans="1:11" ht="12.95" customHeight="1">
      <c r="A48" s="2" t="s">
        <v>805</v>
      </c>
      <c r="B48" s="1"/>
      <c r="C48" s="1"/>
      <c r="D48" s="1"/>
      <c r="E48" s="1"/>
      <c r="F48" s="1"/>
      <c r="G48" s="1"/>
      <c r="H48" s="1"/>
      <c r="I48" s="1"/>
      <c r="J48" s="1"/>
      <c r="K48" s="1"/>
    </row>
    <row r="49" spans="1:11" ht="12.95" customHeight="1">
      <c r="A49" s="2" t="str">
        <f>A3</f>
        <v>Budget years of fiscal 2023 and 2022</v>
      </c>
      <c r="B49" s="2"/>
      <c r="C49" s="2"/>
      <c r="D49" s="2"/>
      <c r="E49" s="2"/>
      <c r="F49" s="2"/>
      <c r="G49" s="2"/>
      <c r="H49" s="2"/>
      <c r="I49" s="2"/>
      <c r="J49" s="2"/>
      <c r="K49" s="2"/>
    </row>
    <row r="50" spans="1:11" ht="20.100000000000001" customHeight="1">
      <c r="A50" s="2"/>
      <c r="B50" s="2"/>
      <c r="C50" s="2"/>
      <c r="D50" s="2"/>
      <c r="E50" s="2"/>
      <c r="F50" s="2"/>
      <c r="G50" s="2"/>
      <c r="H50" s="2"/>
      <c r="I50" s="2"/>
      <c r="J50" s="2"/>
      <c r="K50" s="143"/>
    </row>
    <row r="51" spans="1:11" ht="45" customHeight="1">
      <c r="I51" s="350" t="s">
        <v>1286</v>
      </c>
      <c r="J51" s="122"/>
      <c r="K51" s="350" t="s">
        <v>1286</v>
      </c>
    </row>
    <row r="52" spans="1:11" ht="12.95" customHeight="1">
      <c r="I52" s="59">
        <v>2022</v>
      </c>
      <c r="J52" s="11"/>
      <c r="K52" s="59">
        <v>2022</v>
      </c>
    </row>
    <row r="53" spans="1:11" ht="12.95" customHeight="1">
      <c r="A53" s="11" t="s">
        <v>111</v>
      </c>
      <c r="H53" s="19"/>
      <c r="I53" s="119"/>
      <c r="K53" s="119"/>
    </row>
    <row r="54" spans="1:11" ht="12.95" customHeight="1">
      <c r="B54" s="4" t="s">
        <v>157</v>
      </c>
      <c r="H54" s="19" t="s">
        <v>172</v>
      </c>
      <c r="I54" s="119">
        <v>500000</v>
      </c>
      <c r="J54" s="6"/>
      <c r="K54" s="382">
        <v>500000</v>
      </c>
    </row>
    <row r="55" spans="1:11" ht="12.95" customHeight="1">
      <c r="B55" s="4" t="s">
        <v>499</v>
      </c>
      <c r="H55" s="19"/>
      <c r="I55" s="119">
        <v>500000</v>
      </c>
      <c r="K55" s="382">
        <v>500000</v>
      </c>
    </row>
    <row r="56" spans="1:11" ht="20.100000000000001" customHeight="1" thickBot="1">
      <c r="F56" s="4" t="s">
        <v>913</v>
      </c>
      <c r="H56" s="19" t="s">
        <v>172</v>
      </c>
      <c r="I56" s="459">
        <f>+I54-I55</f>
        <v>0</v>
      </c>
      <c r="J56" s="6"/>
      <c r="K56" s="384">
        <v>0</v>
      </c>
    </row>
    <row r="57" spans="1:11" ht="20.100000000000001" customHeight="1" thickTop="1">
      <c r="H57" s="19"/>
      <c r="I57" s="119"/>
      <c r="K57" s="119"/>
    </row>
    <row r="58" spans="1:11" ht="12.95" customHeight="1">
      <c r="A58" s="11" t="s">
        <v>112</v>
      </c>
      <c r="H58" s="19"/>
      <c r="I58" s="119"/>
      <c r="K58" s="119"/>
    </row>
    <row r="59" spans="1:11" ht="12.95" customHeight="1">
      <c r="B59" s="4" t="s">
        <v>157</v>
      </c>
      <c r="H59" s="19" t="s">
        <v>172</v>
      </c>
      <c r="I59" s="119">
        <v>300000</v>
      </c>
      <c r="J59" s="6"/>
      <c r="K59" s="382">
        <v>300000</v>
      </c>
    </row>
    <row r="60" spans="1:11" ht="12.95" customHeight="1">
      <c r="B60" s="4" t="s">
        <v>499</v>
      </c>
      <c r="H60" s="19"/>
      <c r="I60" s="406">
        <v>300000</v>
      </c>
      <c r="K60" s="381">
        <v>300000</v>
      </c>
    </row>
    <row r="61" spans="1:11" ht="20.100000000000001" customHeight="1" thickBot="1">
      <c r="F61" s="4" t="s">
        <v>913</v>
      </c>
      <c r="H61" s="19" t="s">
        <v>172</v>
      </c>
      <c r="I61" s="459">
        <f>+I59-I60</f>
        <v>0</v>
      </c>
      <c r="J61" s="6"/>
      <c r="K61" s="384">
        <v>0</v>
      </c>
    </row>
    <row r="62" spans="1:11" ht="20.100000000000001" customHeight="1" thickTop="1">
      <c r="H62" s="19"/>
      <c r="I62" s="119"/>
      <c r="K62" s="119"/>
    </row>
    <row r="63" spans="1:11" ht="12.95" customHeight="1">
      <c r="A63" s="11" t="s">
        <v>113</v>
      </c>
      <c r="H63" s="19"/>
      <c r="I63" s="119"/>
      <c r="K63" s="119"/>
    </row>
    <row r="64" spans="1:11" ht="12.95" customHeight="1">
      <c r="B64" s="4" t="s">
        <v>157</v>
      </c>
      <c r="H64" s="19" t="s">
        <v>172</v>
      </c>
      <c r="I64" s="119">
        <v>400000</v>
      </c>
      <c r="K64" s="382">
        <v>400000</v>
      </c>
    </row>
    <row r="65" spans="1:11" ht="12.95" customHeight="1">
      <c r="B65" s="4" t="s">
        <v>499</v>
      </c>
      <c r="H65" s="19"/>
      <c r="I65" s="119">
        <v>400000</v>
      </c>
      <c r="K65" s="382">
        <v>400000</v>
      </c>
    </row>
    <row r="66" spans="1:11" ht="20.100000000000001" customHeight="1" thickBot="1">
      <c r="F66" s="4" t="s">
        <v>913</v>
      </c>
      <c r="H66" s="19" t="s">
        <v>172</v>
      </c>
      <c r="I66" s="459">
        <f>+I64-I65</f>
        <v>0</v>
      </c>
      <c r="K66" s="384">
        <v>0</v>
      </c>
    </row>
    <row r="67" spans="1:11" ht="20.100000000000001" customHeight="1" thickTop="1">
      <c r="H67" s="19"/>
      <c r="I67" s="119"/>
      <c r="K67" s="119"/>
    </row>
    <row r="68" spans="1:11" ht="15">
      <c r="A68" s="11" t="s">
        <v>114</v>
      </c>
      <c r="H68" s="19"/>
      <c r="I68" s="119"/>
      <c r="K68" s="119"/>
    </row>
    <row r="69" spans="1:11" ht="12.75" customHeight="1">
      <c r="B69" s="4" t="s">
        <v>157</v>
      </c>
      <c r="H69" s="19" t="s">
        <v>172</v>
      </c>
      <c r="I69" s="119">
        <v>500000</v>
      </c>
      <c r="K69" s="382">
        <v>500000</v>
      </c>
    </row>
    <row r="70" spans="1:11" ht="12.75" customHeight="1">
      <c r="B70" s="4" t="s">
        <v>499</v>
      </c>
      <c r="H70" s="19"/>
      <c r="I70" s="119">
        <v>500000</v>
      </c>
      <c r="K70" s="382">
        <v>500000</v>
      </c>
    </row>
    <row r="71" spans="1:11" ht="19.5" customHeight="1" thickBot="1">
      <c r="F71" s="4" t="s">
        <v>913</v>
      </c>
      <c r="H71" s="19" t="s">
        <v>172</v>
      </c>
      <c r="I71" s="459">
        <v>0</v>
      </c>
      <c r="K71" s="384">
        <v>0</v>
      </c>
    </row>
    <row r="72" spans="1:11" ht="20.100000000000001" customHeight="1" thickTop="1">
      <c r="H72" s="19"/>
      <c r="I72" s="119"/>
      <c r="K72" s="119"/>
    </row>
    <row r="73" spans="1:11" ht="12.95" customHeight="1">
      <c r="A73" s="11" t="s">
        <v>1244</v>
      </c>
      <c r="H73" s="19"/>
      <c r="I73" s="119"/>
      <c r="K73" s="119"/>
    </row>
    <row r="74" spans="1:11" ht="12.95" customHeight="1">
      <c r="B74" s="4" t="s">
        <v>157</v>
      </c>
      <c r="H74" s="19" t="s">
        <v>172</v>
      </c>
      <c r="I74" s="119">
        <v>250000</v>
      </c>
      <c r="K74" s="382">
        <v>250000</v>
      </c>
    </row>
    <row r="75" spans="1:11" ht="12.95" customHeight="1">
      <c r="B75" s="4" t="s">
        <v>499</v>
      </c>
      <c r="H75" s="19"/>
      <c r="I75" s="119">
        <v>225587</v>
      </c>
      <c r="K75" s="382">
        <v>250000</v>
      </c>
    </row>
    <row r="76" spans="1:11" ht="20.100000000000001" customHeight="1" thickBot="1">
      <c r="F76" s="4" t="s">
        <v>913</v>
      </c>
      <c r="H76" s="19" t="s">
        <v>172</v>
      </c>
      <c r="I76" s="459">
        <f>+I74-I75</f>
        <v>24413</v>
      </c>
      <c r="K76" s="384">
        <v>0</v>
      </c>
    </row>
    <row r="77" spans="1:11" ht="20.100000000000001" customHeight="1" thickTop="1">
      <c r="H77" s="19"/>
      <c r="I77" s="119"/>
      <c r="K77" s="119"/>
    </row>
    <row r="78" spans="1:11" ht="20.100000000000001" customHeight="1">
      <c r="A78" s="11" t="s">
        <v>1281</v>
      </c>
      <c r="H78" s="19"/>
      <c r="I78" s="119"/>
      <c r="K78" s="119"/>
    </row>
    <row r="79" spans="1:11" ht="15">
      <c r="B79" s="4" t="s">
        <v>157</v>
      </c>
      <c r="H79" s="19" t="s">
        <v>172</v>
      </c>
      <c r="I79" s="119">
        <v>711323</v>
      </c>
      <c r="K79" s="382">
        <v>769000</v>
      </c>
    </row>
    <row r="80" spans="1:11" ht="15">
      <c r="B80" s="4" t="s">
        <v>499</v>
      </c>
      <c r="H80" s="19"/>
      <c r="I80" s="119">
        <v>284725</v>
      </c>
      <c r="K80" s="382">
        <v>57677</v>
      </c>
    </row>
    <row r="81" spans="1:11" ht="15">
      <c r="B81" s="4" t="s">
        <v>10</v>
      </c>
      <c r="H81" s="19"/>
      <c r="I81" s="119">
        <v>426598</v>
      </c>
      <c r="K81" s="382">
        <v>711323</v>
      </c>
    </row>
    <row r="82" spans="1:11" ht="20.100000000000001" customHeight="1" thickBot="1">
      <c r="F82" s="4" t="s">
        <v>913</v>
      </c>
      <c r="H82" s="19" t="s">
        <v>172</v>
      </c>
      <c r="I82" s="459">
        <f>+I79-I80-I81</f>
        <v>0</v>
      </c>
      <c r="K82" s="384">
        <v>0</v>
      </c>
    </row>
    <row r="83" spans="1:11" ht="20.100000000000001" customHeight="1" thickTop="1">
      <c r="H83" s="19"/>
      <c r="I83" s="119"/>
      <c r="K83" s="119"/>
    </row>
    <row r="84" spans="1:11" ht="20.100000000000001" customHeight="1">
      <c r="A84" s="11" t="s">
        <v>1282</v>
      </c>
      <c r="I84" s="3"/>
      <c r="J84" s="11"/>
      <c r="K84" s="3"/>
    </row>
    <row r="85" spans="1:11" ht="15">
      <c r="B85" s="4" t="s">
        <v>157</v>
      </c>
      <c r="H85" s="19" t="s">
        <v>172</v>
      </c>
      <c r="I85" s="406">
        <v>6160667</v>
      </c>
      <c r="J85" s="6"/>
      <c r="K85" s="381">
        <v>8175000</v>
      </c>
    </row>
    <row r="86" spans="1:11" ht="15">
      <c r="B86" s="4" t="s">
        <v>4</v>
      </c>
      <c r="H86" s="19"/>
      <c r="I86" s="119"/>
      <c r="K86" s="119"/>
    </row>
    <row r="87" spans="1:11" ht="15">
      <c r="C87" s="4" t="s">
        <v>1283</v>
      </c>
      <c r="H87" s="19"/>
      <c r="I87" s="119">
        <v>6000000</v>
      </c>
      <c r="K87" s="382">
        <v>8000000</v>
      </c>
    </row>
    <row r="88" spans="1:11" ht="15">
      <c r="C88" s="4" t="s">
        <v>1284</v>
      </c>
      <c r="H88" s="19"/>
      <c r="I88" s="119">
        <v>160667</v>
      </c>
      <c r="K88" s="382">
        <v>14333</v>
      </c>
    </row>
    <row r="89" spans="1:11" ht="20.100000000000001" customHeight="1">
      <c r="F89" s="4" t="s">
        <v>912</v>
      </c>
      <c r="I89" s="458">
        <f>SUM(I87:I88)</f>
        <v>6160667</v>
      </c>
      <c r="K89" s="383">
        <v>8014333</v>
      </c>
    </row>
    <row r="90" spans="1:11" ht="20.100000000000001" customHeight="1">
      <c r="F90" s="4" t="s">
        <v>10</v>
      </c>
      <c r="I90" s="460">
        <v>0</v>
      </c>
      <c r="K90" s="437">
        <v>160667</v>
      </c>
    </row>
    <row r="91" spans="1:11" ht="20.100000000000001" customHeight="1" thickBot="1">
      <c r="F91" s="4" t="s">
        <v>913</v>
      </c>
      <c r="H91" s="19" t="s">
        <v>172</v>
      </c>
      <c r="I91" s="459">
        <f>I85-I89-I90</f>
        <v>0</v>
      </c>
      <c r="J91" s="6"/>
      <c r="K91" s="384">
        <v>0</v>
      </c>
    </row>
    <row r="92" spans="1:11" ht="20.100000000000001" customHeight="1" thickTop="1">
      <c r="H92" s="19"/>
      <c r="I92" s="119"/>
      <c r="K92" s="119"/>
    </row>
    <row r="93" spans="1:11" ht="12.95" customHeight="1">
      <c r="A93" s="121" t="s">
        <v>11</v>
      </c>
      <c r="H93" s="19"/>
      <c r="I93" s="119"/>
      <c r="K93" s="119"/>
    </row>
    <row r="94" spans="1:11" ht="12.95" customHeight="1">
      <c r="B94" s="4" t="s">
        <v>157</v>
      </c>
      <c r="H94" s="19" t="s">
        <v>172</v>
      </c>
      <c r="I94" s="119">
        <f>I8+I19+I35+I40+I54+I59+I64+I69+I74+I79+I85</f>
        <v>669440890</v>
      </c>
      <c r="J94" s="119"/>
      <c r="K94" s="382">
        <v>666005100</v>
      </c>
    </row>
    <row r="95" spans="1:11" ht="12.95" customHeight="1">
      <c r="B95" s="4" t="s">
        <v>499</v>
      </c>
      <c r="H95" s="19"/>
      <c r="I95" s="119">
        <f>I15+I31+I36+I41+I55+I60+I65+I70+I75+I80+I89</f>
        <v>665892787</v>
      </c>
      <c r="J95" s="119"/>
      <c r="K95" s="382">
        <v>665056510</v>
      </c>
    </row>
    <row r="96" spans="1:11" ht="12.95" customHeight="1">
      <c r="B96" s="4" t="s">
        <v>10</v>
      </c>
      <c r="H96" s="19"/>
      <c r="I96" s="406">
        <f>I81+I90</f>
        <v>426598</v>
      </c>
      <c r="K96" s="381">
        <v>871990</v>
      </c>
    </row>
    <row r="97" spans="1:11" ht="20.100000000000001" customHeight="1" thickBot="1">
      <c r="F97" s="4" t="s">
        <v>963</v>
      </c>
      <c r="H97" s="19" t="s">
        <v>172</v>
      </c>
      <c r="I97" s="461">
        <f>I94-I95-I96</f>
        <v>3121505</v>
      </c>
      <c r="J97" s="119"/>
      <c r="K97" s="385">
        <v>76600</v>
      </c>
    </row>
    <row r="98" spans="1:11" ht="12.95" customHeight="1" thickTop="1"/>
    <row r="100" spans="1:11" ht="12.95" customHeight="1">
      <c r="I100" s="8"/>
    </row>
    <row r="101" spans="1:11" ht="12.95" customHeight="1">
      <c r="A101" s="4" t="s">
        <v>954</v>
      </c>
    </row>
    <row r="103" spans="1:11" ht="12.95" customHeight="1">
      <c r="G103" s="253"/>
      <c r="H103" s="254"/>
      <c r="I103" s="254"/>
      <c r="J103" s="254"/>
      <c r="K103"/>
    </row>
    <row r="104" spans="1:11" ht="12.95" customHeight="1">
      <c r="G104" s="254"/>
      <c r="H104" s="254"/>
      <c r="I104" s="254"/>
      <c r="J104" s="254"/>
      <c r="K104"/>
    </row>
    <row r="105" spans="1:11" ht="12.95" customHeight="1">
      <c r="G105" s="254"/>
      <c r="H105" s="254"/>
      <c r="I105" s="254"/>
      <c r="J105" s="254"/>
      <c r="K105"/>
    </row>
    <row r="106" spans="1:11" ht="12.95" customHeight="1">
      <c r="G106" s="254"/>
      <c r="H106" s="254"/>
      <c r="I106" s="254"/>
      <c r="J106" s="254"/>
      <c r="K106"/>
    </row>
    <row r="107" spans="1:11" ht="12.95" customHeight="1">
      <c r="G107"/>
      <c r="H107"/>
      <c r="I107"/>
      <c r="J107"/>
      <c r="K107"/>
    </row>
  </sheetData>
  <customSheetViews>
    <customSheetView guid="{B5CDDD7D-D7D3-4CB2-966B-9F1E454CC0C9}">
      <rowBreaks count="2" manualBreakCount="2">
        <brk id="52" max="16383" man="1"/>
        <brk id="105" max="16383" man="1"/>
      </rowBreaks>
      <pageMargins left="0.8" right="0.7" top="1" bottom="0.8" header="0.5" footer="0.5"/>
      <pageSetup scale="80" firstPageNumber="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rowBreaks count="2" manualBreakCount="2">
        <brk id="52" max="16383" man="1"/>
        <brk id="105" max="16383" man="1"/>
      </rowBreaks>
      <pageMargins left="0.8" right="0.7" top="1" bottom="0.8" header="0.5" footer="0.5"/>
      <pageSetup scale="80" firstPageNumber="3" orientation="portrait" blackAndWhite="1" useFirstPageNumber="1" r:id="rId2"/>
      <headerFooter alignWithMargins="0">
        <oddHeader xml:space="preserve">&amp;L&amp;"Arial,Bold"&amp;9DRAFT   &amp;D   &amp;T &amp;F </oddHeader>
        <oddFooter>&amp;C&amp;"Times New Roman,Regular"&amp;11&amp;P</oddFooter>
      </headerFooter>
    </customSheetView>
    <customSheetView guid="{0E26C343-6E53-43B0-8984-A8A5BAB40ADF}" showPageBreaks="1" topLeftCell="A85">
      <rowBreaks count="2" manualBreakCount="2">
        <brk id="52" max="16383" man="1"/>
        <brk id="105" max="16383" man="1"/>
      </rowBreaks>
      <pageMargins left="0.8" right="0.7" top="1" bottom="0.8" header="0.5" footer="0.5"/>
      <pageSetup scale="80" firstPageNumber="3" orientation="portrait" blackAndWhite="1" useFirstPageNumber="1" r:id="rId3"/>
      <headerFooter alignWithMargins="0">
        <oddHeader xml:space="preserve">&amp;L&amp;"Arial,Bold"&amp;9DRAFT   &amp;D   &amp;T &amp;F </oddHeader>
        <oddFooter>&amp;C&amp;"Times New Roman,Regular"&amp;11&amp;P</oddFooter>
      </headerFooter>
    </customSheetView>
  </customSheetViews>
  <mergeCells count="2">
    <mergeCell ref="M2:P2"/>
    <mergeCell ref="M3:P3"/>
  </mergeCells>
  <pageMargins left="0.8" right="0.7" top="1" bottom="0.8" header="0.5" footer="0.5"/>
  <pageSetup firstPageNumber="4" fitToHeight="0" orientation="portrait" blackAndWhite="1" useFirstPageNumber="1" r:id="rId4"/>
  <headerFooter alignWithMargins="0">
    <oddFooter>&amp;C&amp;P</oddFooter>
  </headerFooter>
  <rowBreaks count="1" manualBreakCount="1">
    <brk id="46" max="16383"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K23"/>
  <sheetViews>
    <sheetView workbookViewId="0">
      <selection activeCell="G27" sqref="G27"/>
    </sheetView>
  </sheetViews>
  <sheetFormatPr defaultColWidth="10.140625" defaultRowHeight="11.2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7" width="10.140625" style="4"/>
    <col min="258" max="263" width="2.28515625" style="4" customWidth="1"/>
    <col min="264" max="264" width="44.42578125" style="4" customWidth="1"/>
    <col min="265" max="265" width="2.42578125" style="4" customWidth="1"/>
    <col min="266" max="266" width="13.85546875" style="4" customWidth="1"/>
    <col min="267" max="267" width="2.42578125" style="4" customWidth="1"/>
    <col min="268" max="268" width="13.85546875" style="4" customWidth="1"/>
    <col min="269" max="513" width="10.140625" style="4"/>
    <col min="514" max="519" width="2.28515625" style="4" customWidth="1"/>
    <col min="520" max="520" width="44.42578125" style="4" customWidth="1"/>
    <col min="521" max="521" width="2.42578125" style="4" customWidth="1"/>
    <col min="522" max="522" width="13.85546875" style="4" customWidth="1"/>
    <col min="523" max="523" width="2.42578125" style="4" customWidth="1"/>
    <col min="524" max="524" width="13.85546875" style="4" customWidth="1"/>
    <col min="525" max="769" width="10.140625" style="4"/>
    <col min="770" max="775" width="2.28515625" style="4" customWidth="1"/>
    <col min="776" max="776" width="44.42578125" style="4" customWidth="1"/>
    <col min="777" max="777" width="2.42578125" style="4" customWidth="1"/>
    <col min="778" max="778" width="13.85546875" style="4" customWidth="1"/>
    <col min="779" max="779" width="2.42578125" style="4" customWidth="1"/>
    <col min="780" max="780" width="13.85546875" style="4" customWidth="1"/>
    <col min="781" max="1025" width="10.140625" style="4"/>
    <col min="1026" max="1031" width="2.28515625" style="4" customWidth="1"/>
    <col min="1032" max="1032" width="44.42578125" style="4" customWidth="1"/>
    <col min="1033" max="1033" width="2.42578125" style="4" customWidth="1"/>
    <col min="1034" max="1034" width="13.85546875" style="4" customWidth="1"/>
    <col min="1035" max="1035" width="2.42578125" style="4" customWidth="1"/>
    <col min="1036" max="1036" width="13.85546875" style="4" customWidth="1"/>
    <col min="1037" max="1281" width="10.140625" style="4"/>
    <col min="1282" max="1287" width="2.28515625" style="4" customWidth="1"/>
    <col min="1288" max="1288" width="44.42578125" style="4" customWidth="1"/>
    <col min="1289" max="1289" width="2.42578125" style="4" customWidth="1"/>
    <col min="1290" max="1290" width="13.85546875" style="4" customWidth="1"/>
    <col min="1291" max="1291" width="2.42578125" style="4" customWidth="1"/>
    <col min="1292" max="1292" width="13.85546875" style="4" customWidth="1"/>
    <col min="1293" max="1537" width="10.140625" style="4"/>
    <col min="1538" max="1543" width="2.28515625" style="4" customWidth="1"/>
    <col min="1544" max="1544" width="44.42578125" style="4" customWidth="1"/>
    <col min="1545" max="1545" width="2.42578125" style="4" customWidth="1"/>
    <col min="1546" max="1546" width="13.85546875" style="4" customWidth="1"/>
    <col min="1547" max="1547" width="2.42578125" style="4" customWidth="1"/>
    <col min="1548" max="1548" width="13.85546875" style="4" customWidth="1"/>
    <col min="1549" max="1793" width="10.140625" style="4"/>
    <col min="1794" max="1799" width="2.28515625" style="4" customWidth="1"/>
    <col min="1800" max="1800" width="44.42578125" style="4" customWidth="1"/>
    <col min="1801" max="1801" width="2.42578125" style="4" customWidth="1"/>
    <col min="1802" max="1802" width="13.85546875" style="4" customWidth="1"/>
    <col min="1803" max="1803" width="2.42578125" style="4" customWidth="1"/>
    <col min="1804" max="1804" width="13.85546875" style="4" customWidth="1"/>
    <col min="1805" max="2049" width="10.140625" style="4"/>
    <col min="2050" max="2055" width="2.28515625" style="4" customWidth="1"/>
    <col min="2056" max="2056" width="44.42578125" style="4" customWidth="1"/>
    <col min="2057" max="2057" width="2.42578125" style="4" customWidth="1"/>
    <col min="2058" max="2058" width="13.85546875" style="4" customWidth="1"/>
    <col min="2059" max="2059" width="2.42578125" style="4" customWidth="1"/>
    <col min="2060" max="2060" width="13.85546875" style="4" customWidth="1"/>
    <col min="2061" max="2305" width="10.140625" style="4"/>
    <col min="2306" max="2311" width="2.28515625" style="4" customWidth="1"/>
    <col min="2312" max="2312" width="44.42578125" style="4" customWidth="1"/>
    <col min="2313" max="2313" width="2.42578125" style="4" customWidth="1"/>
    <col min="2314" max="2314" width="13.85546875" style="4" customWidth="1"/>
    <col min="2315" max="2315" width="2.42578125" style="4" customWidth="1"/>
    <col min="2316" max="2316" width="13.85546875" style="4" customWidth="1"/>
    <col min="2317" max="2561" width="10.140625" style="4"/>
    <col min="2562" max="2567" width="2.28515625" style="4" customWidth="1"/>
    <col min="2568" max="2568" width="44.42578125" style="4" customWidth="1"/>
    <col min="2569" max="2569" width="2.42578125" style="4" customWidth="1"/>
    <col min="2570" max="2570" width="13.85546875" style="4" customWidth="1"/>
    <col min="2571" max="2571" width="2.42578125" style="4" customWidth="1"/>
    <col min="2572" max="2572" width="13.85546875" style="4" customWidth="1"/>
    <col min="2573" max="2817" width="10.140625" style="4"/>
    <col min="2818" max="2823" width="2.28515625" style="4" customWidth="1"/>
    <col min="2824" max="2824" width="44.42578125" style="4" customWidth="1"/>
    <col min="2825" max="2825" width="2.42578125" style="4" customWidth="1"/>
    <col min="2826" max="2826" width="13.85546875" style="4" customWidth="1"/>
    <col min="2827" max="2827" width="2.42578125" style="4" customWidth="1"/>
    <col min="2828" max="2828" width="13.85546875" style="4" customWidth="1"/>
    <col min="2829" max="3073" width="10.140625" style="4"/>
    <col min="3074" max="3079" width="2.28515625" style="4" customWidth="1"/>
    <col min="3080" max="3080" width="44.42578125" style="4" customWidth="1"/>
    <col min="3081" max="3081" width="2.42578125" style="4" customWidth="1"/>
    <col min="3082" max="3082" width="13.85546875" style="4" customWidth="1"/>
    <col min="3083" max="3083" width="2.42578125" style="4" customWidth="1"/>
    <col min="3084" max="3084" width="13.85546875" style="4" customWidth="1"/>
    <col min="3085" max="3329" width="10.140625" style="4"/>
    <col min="3330" max="3335" width="2.28515625" style="4" customWidth="1"/>
    <col min="3336" max="3336" width="44.42578125" style="4" customWidth="1"/>
    <col min="3337" max="3337" width="2.42578125" style="4" customWidth="1"/>
    <col min="3338" max="3338" width="13.85546875" style="4" customWidth="1"/>
    <col min="3339" max="3339" width="2.42578125" style="4" customWidth="1"/>
    <col min="3340" max="3340" width="13.85546875" style="4" customWidth="1"/>
    <col min="3341" max="3585" width="10.140625" style="4"/>
    <col min="3586" max="3591" width="2.28515625" style="4" customWidth="1"/>
    <col min="3592" max="3592" width="44.42578125" style="4" customWidth="1"/>
    <col min="3593" max="3593" width="2.42578125" style="4" customWidth="1"/>
    <col min="3594" max="3594" width="13.85546875" style="4" customWidth="1"/>
    <col min="3595" max="3595" width="2.42578125" style="4" customWidth="1"/>
    <col min="3596" max="3596" width="13.85546875" style="4" customWidth="1"/>
    <col min="3597" max="3841" width="10.140625" style="4"/>
    <col min="3842" max="3847" width="2.28515625" style="4" customWidth="1"/>
    <col min="3848" max="3848" width="44.42578125" style="4" customWidth="1"/>
    <col min="3849" max="3849" width="2.42578125" style="4" customWidth="1"/>
    <col min="3850" max="3850" width="13.85546875" style="4" customWidth="1"/>
    <col min="3851" max="3851" width="2.42578125" style="4" customWidth="1"/>
    <col min="3852" max="3852" width="13.85546875" style="4" customWidth="1"/>
    <col min="3853" max="4097" width="10.140625" style="4"/>
    <col min="4098" max="4103" width="2.28515625" style="4" customWidth="1"/>
    <col min="4104" max="4104" width="44.42578125" style="4" customWidth="1"/>
    <col min="4105" max="4105" width="2.42578125" style="4" customWidth="1"/>
    <col min="4106" max="4106" width="13.85546875" style="4" customWidth="1"/>
    <col min="4107" max="4107" width="2.42578125" style="4" customWidth="1"/>
    <col min="4108" max="4108" width="13.85546875" style="4" customWidth="1"/>
    <col min="4109" max="4353" width="10.140625" style="4"/>
    <col min="4354" max="4359" width="2.28515625" style="4" customWidth="1"/>
    <col min="4360" max="4360" width="44.42578125" style="4" customWidth="1"/>
    <col min="4361" max="4361" width="2.42578125" style="4" customWidth="1"/>
    <col min="4362" max="4362" width="13.85546875" style="4" customWidth="1"/>
    <col min="4363" max="4363" width="2.42578125" style="4" customWidth="1"/>
    <col min="4364" max="4364" width="13.85546875" style="4" customWidth="1"/>
    <col min="4365" max="4609" width="10.140625" style="4"/>
    <col min="4610" max="4615" width="2.28515625" style="4" customWidth="1"/>
    <col min="4616" max="4616" width="44.42578125" style="4" customWidth="1"/>
    <col min="4617" max="4617" width="2.42578125" style="4" customWidth="1"/>
    <col min="4618" max="4618" width="13.85546875" style="4" customWidth="1"/>
    <col min="4619" max="4619" width="2.42578125" style="4" customWidth="1"/>
    <col min="4620" max="4620" width="13.85546875" style="4" customWidth="1"/>
    <col min="4621" max="4865" width="10.140625" style="4"/>
    <col min="4866" max="4871" width="2.28515625" style="4" customWidth="1"/>
    <col min="4872" max="4872" width="44.42578125" style="4" customWidth="1"/>
    <col min="4873" max="4873" width="2.42578125" style="4" customWidth="1"/>
    <col min="4874" max="4874" width="13.85546875" style="4" customWidth="1"/>
    <col min="4875" max="4875" width="2.42578125" style="4" customWidth="1"/>
    <col min="4876" max="4876" width="13.85546875" style="4" customWidth="1"/>
    <col min="4877" max="5121" width="10.140625" style="4"/>
    <col min="5122" max="5127" width="2.28515625" style="4" customWidth="1"/>
    <col min="5128" max="5128" width="44.42578125" style="4" customWidth="1"/>
    <col min="5129" max="5129" width="2.42578125" style="4" customWidth="1"/>
    <col min="5130" max="5130" width="13.85546875" style="4" customWidth="1"/>
    <col min="5131" max="5131" width="2.42578125" style="4" customWidth="1"/>
    <col min="5132" max="5132" width="13.85546875" style="4" customWidth="1"/>
    <col min="5133" max="5377" width="10.140625" style="4"/>
    <col min="5378" max="5383" width="2.28515625" style="4" customWidth="1"/>
    <col min="5384" max="5384" width="44.42578125" style="4" customWidth="1"/>
    <col min="5385" max="5385" width="2.42578125" style="4" customWidth="1"/>
    <col min="5386" max="5386" width="13.85546875" style="4" customWidth="1"/>
    <col min="5387" max="5387" width="2.42578125" style="4" customWidth="1"/>
    <col min="5388" max="5388" width="13.85546875" style="4" customWidth="1"/>
    <col min="5389" max="5633" width="10.140625" style="4"/>
    <col min="5634" max="5639" width="2.28515625" style="4" customWidth="1"/>
    <col min="5640" max="5640" width="44.42578125" style="4" customWidth="1"/>
    <col min="5641" max="5641" width="2.42578125" style="4" customWidth="1"/>
    <col min="5642" max="5642" width="13.85546875" style="4" customWidth="1"/>
    <col min="5643" max="5643" width="2.42578125" style="4" customWidth="1"/>
    <col min="5644" max="5644" width="13.85546875" style="4" customWidth="1"/>
    <col min="5645" max="5889" width="10.140625" style="4"/>
    <col min="5890" max="5895" width="2.28515625" style="4" customWidth="1"/>
    <col min="5896" max="5896" width="44.42578125" style="4" customWidth="1"/>
    <col min="5897" max="5897" width="2.42578125" style="4" customWidth="1"/>
    <col min="5898" max="5898" width="13.85546875" style="4" customWidth="1"/>
    <col min="5899" max="5899" width="2.42578125" style="4" customWidth="1"/>
    <col min="5900" max="5900" width="13.85546875" style="4" customWidth="1"/>
    <col min="5901" max="6145" width="10.140625" style="4"/>
    <col min="6146" max="6151" width="2.28515625" style="4" customWidth="1"/>
    <col min="6152" max="6152" width="44.42578125" style="4" customWidth="1"/>
    <col min="6153" max="6153" width="2.42578125" style="4" customWidth="1"/>
    <col min="6154" max="6154" width="13.85546875" style="4" customWidth="1"/>
    <col min="6155" max="6155" width="2.42578125" style="4" customWidth="1"/>
    <col min="6156" max="6156" width="13.85546875" style="4" customWidth="1"/>
    <col min="6157" max="6401" width="10.140625" style="4"/>
    <col min="6402" max="6407" width="2.28515625" style="4" customWidth="1"/>
    <col min="6408" max="6408" width="44.42578125" style="4" customWidth="1"/>
    <col min="6409" max="6409" width="2.42578125" style="4" customWidth="1"/>
    <col min="6410" max="6410" width="13.85546875" style="4" customWidth="1"/>
    <col min="6411" max="6411" width="2.42578125" style="4" customWidth="1"/>
    <col min="6412" max="6412" width="13.85546875" style="4" customWidth="1"/>
    <col min="6413" max="6657" width="10.140625" style="4"/>
    <col min="6658" max="6663" width="2.28515625" style="4" customWidth="1"/>
    <col min="6664" max="6664" width="44.42578125" style="4" customWidth="1"/>
    <col min="6665" max="6665" width="2.42578125" style="4" customWidth="1"/>
    <col min="6666" max="6666" width="13.85546875" style="4" customWidth="1"/>
    <col min="6667" max="6667" width="2.42578125" style="4" customWidth="1"/>
    <col min="6668" max="6668" width="13.85546875" style="4" customWidth="1"/>
    <col min="6669" max="6913" width="10.140625" style="4"/>
    <col min="6914" max="6919" width="2.28515625" style="4" customWidth="1"/>
    <col min="6920" max="6920" width="44.42578125" style="4" customWidth="1"/>
    <col min="6921" max="6921" width="2.42578125" style="4" customWidth="1"/>
    <col min="6922" max="6922" width="13.85546875" style="4" customWidth="1"/>
    <col min="6923" max="6923" width="2.42578125" style="4" customWidth="1"/>
    <col min="6924" max="6924" width="13.85546875" style="4" customWidth="1"/>
    <col min="6925" max="7169" width="10.140625" style="4"/>
    <col min="7170" max="7175" width="2.28515625" style="4" customWidth="1"/>
    <col min="7176" max="7176" width="44.42578125" style="4" customWidth="1"/>
    <col min="7177" max="7177" width="2.42578125" style="4" customWidth="1"/>
    <col min="7178" max="7178" width="13.85546875" style="4" customWidth="1"/>
    <col min="7179" max="7179" width="2.42578125" style="4" customWidth="1"/>
    <col min="7180" max="7180" width="13.85546875" style="4" customWidth="1"/>
    <col min="7181" max="7425" width="10.140625" style="4"/>
    <col min="7426" max="7431" width="2.28515625" style="4" customWidth="1"/>
    <col min="7432" max="7432" width="44.42578125" style="4" customWidth="1"/>
    <col min="7433" max="7433" width="2.42578125" style="4" customWidth="1"/>
    <col min="7434" max="7434" width="13.85546875" style="4" customWidth="1"/>
    <col min="7435" max="7435" width="2.42578125" style="4" customWidth="1"/>
    <col min="7436" max="7436" width="13.85546875" style="4" customWidth="1"/>
    <col min="7437" max="7681" width="10.140625" style="4"/>
    <col min="7682" max="7687" width="2.28515625" style="4" customWidth="1"/>
    <col min="7688" max="7688" width="44.42578125" style="4" customWidth="1"/>
    <col min="7689" max="7689" width="2.42578125" style="4" customWidth="1"/>
    <col min="7690" max="7690" width="13.85546875" style="4" customWidth="1"/>
    <col min="7691" max="7691" width="2.42578125" style="4" customWidth="1"/>
    <col min="7692" max="7692" width="13.85546875" style="4" customWidth="1"/>
    <col min="7693" max="7937" width="10.140625" style="4"/>
    <col min="7938" max="7943" width="2.28515625" style="4" customWidth="1"/>
    <col min="7944" max="7944" width="44.42578125" style="4" customWidth="1"/>
    <col min="7945" max="7945" width="2.42578125" style="4" customWidth="1"/>
    <col min="7946" max="7946" width="13.85546875" style="4" customWidth="1"/>
    <col min="7947" max="7947" width="2.42578125" style="4" customWidth="1"/>
    <col min="7948" max="7948" width="13.85546875" style="4" customWidth="1"/>
    <col min="7949" max="8193" width="10.140625" style="4"/>
    <col min="8194" max="8199" width="2.28515625" style="4" customWidth="1"/>
    <col min="8200" max="8200" width="44.42578125" style="4" customWidth="1"/>
    <col min="8201" max="8201" width="2.42578125" style="4" customWidth="1"/>
    <col min="8202" max="8202" width="13.85546875" style="4" customWidth="1"/>
    <col min="8203" max="8203" width="2.42578125" style="4" customWidth="1"/>
    <col min="8204" max="8204" width="13.85546875" style="4" customWidth="1"/>
    <col min="8205" max="8449" width="10.140625" style="4"/>
    <col min="8450" max="8455" width="2.28515625" style="4" customWidth="1"/>
    <col min="8456" max="8456" width="44.42578125" style="4" customWidth="1"/>
    <col min="8457" max="8457" width="2.42578125" style="4" customWidth="1"/>
    <col min="8458" max="8458" width="13.85546875" style="4" customWidth="1"/>
    <col min="8459" max="8459" width="2.42578125" style="4" customWidth="1"/>
    <col min="8460" max="8460" width="13.85546875" style="4" customWidth="1"/>
    <col min="8461" max="8705" width="10.140625" style="4"/>
    <col min="8706" max="8711" width="2.28515625" style="4" customWidth="1"/>
    <col min="8712" max="8712" width="44.42578125" style="4" customWidth="1"/>
    <col min="8713" max="8713" width="2.42578125" style="4" customWidth="1"/>
    <col min="8714" max="8714" width="13.85546875" style="4" customWidth="1"/>
    <col min="8715" max="8715" width="2.42578125" style="4" customWidth="1"/>
    <col min="8716" max="8716" width="13.85546875" style="4" customWidth="1"/>
    <col min="8717" max="8961" width="10.140625" style="4"/>
    <col min="8962" max="8967" width="2.28515625" style="4" customWidth="1"/>
    <col min="8968" max="8968" width="44.42578125" style="4" customWidth="1"/>
    <col min="8969" max="8969" width="2.42578125" style="4" customWidth="1"/>
    <col min="8970" max="8970" width="13.85546875" style="4" customWidth="1"/>
    <col min="8971" max="8971" width="2.42578125" style="4" customWidth="1"/>
    <col min="8972" max="8972" width="13.85546875" style="4" customWidth="1"/>
    <col min="8973" max="9217" width="10.140625" style="4"/>
    <col min="9218" max="9223" width="2.28515625" style="4" customWidth="1"/>
    <col min="9224" max="9224" width="44.42578125" style="4" customWidth="1"/>
    <col min="9225" max="9225" width="2.42578125" style="4" customWidth="1"/>
    <col min="9226" max="9226" width="13.85546875" style="4" customWidth="1"/>
    <col min="9227" max="9227" width="2.42578125" style="4" customWidth="1"/>
    <col min="9228" max="9228" width="13.85546875" style="4" customWidth="1"/>
    <col min="9229" max="9473" width="10.140625" style="4"/>
    <col min="9474" max="9479" width="2.28515625" style="4" customWidth="1"/>
    <col min="9480" max="9480" width="44.42578125" style="4" customWidth="1"/>
    <col min="9481" max="9481" width="2.42578125" style="4" customWidth="1"/>
    <col min="9482" max="9482" width="13.85546875" style="4" customWidth="1"/>
    <col min="9483" max="9483" width="2.42578125" style="4" customWidth="1"/>
    <col min="9484" max="9484" width="13.85546875" style="4" customWidth="1"/>
    <col min="9485" max="9729" width="10.140625" style="4"/>
    <col min="9730" max="9735" width="2.28515625" style="4" customWidth="1"/>
    <col min="9736" max="9736" width="44.42578125" style="4" customWidth="1"/>
    <col min="9737" max="9737" width="2.42578125" style="4" customWidth="1"/>
    <col min="9738" max="9738" width="13.85546875" style="4" customWidth="1"/>
    <col min="9739" max="9739" width="2.42578125" style="4" customWidth="1"/>
    <col min="9740" max="9740" width="13.85546875" style="4" customWidth="1"/>
    <col min="9741" max="9985" width="10.140625" style="4"/>
    <col min="9986" max="9991" width="2.28515625" style="4" customWidth="1"/>
    <col min="9992" max="9992" width="44.42578125" style="4" customWidth="1"/>
    <col min="9993" max="9993" width="2.42578125" style="4" customWidth="1"/>
    <col min="9994" max="9994" width="13.85546875" style="4" customWidth="1"/>
    <col min="9995" max="9995" width="2.42578125" style="4" customWidth="1"/>
    <col min="9996" max="9996" width="13.85546875" style="4" customWidth="1"/>
    <col min="9997" max="10241" width="10.140625" style="4"/>
    <col min="10242" max="10247" width="2.28515625" style="4" customWidth="1"/>
    <col min="10248" max="10248" width="44.42578125" style="4" customWidth="1"/>
    <col min="10249" max="10249" width="2.42578125" style="4" customWidth="1"/>
    <col min="10250" max="10250" width="13.85546875" style="4" customWidth="1"/>
    <col min="10251" max="10251" width="2.42578125" style="4" customWidth="1"/>
    <col min="10252" max="10252" width="13.85546875" style="4" customWidth="1"/>
    <col min="10253" max="10497" width="10.140625" style="4"/>
    <col min="10498" max="10503" width="2.28515625" style="4" customWidth="1"/>
    <col min="10504" max="10504" width="44.42578125" style="4" customWidth="1"/>
    <col min="10505" max="10505" width="2.42578125" style="4" customWidth="1"/>
    <col min="10506" max="10506" width="13.85546875" style="4" customWidth="1"/>
    <col min="10507" max="10507" width="2.42578125" style="4" customWidth="1"/>
    <col min="10508" max="10508" width="13.85546875" style="4" customWidth="1"/>
    <col min="10509" max="10753" width="10.140625" style="4"/>
    <col min="10754" max="10759" width="2.28515625" style="4" customWidth="1"/>
    <col min="10760" max="10760" width="44.42578125" style="4" customWidth="1"/>
    <col min="10761" max="10761" width="2.42578125" style="4" customWidth="1"/>
    <col min="10762" max="10762" width="13.85546875" style="4" customWidth="1"/>
    <col min="10763" max="10763" width="2.42578125" style="4" customWidth="1"/>
    <col min="10764" max="10764" width="13.85546875" style="4" customWidth="1"/>
    <col min="10765" max="11009" width="10.140625" style="4"/>
    <col min="11010" max="11015" width="2.28515625" style="4" customWidth="1"/>
    <col min="11016" max="11016" width="44.42578125" style="4" customWidth="1"/>
    <col min="11017" max="11017" width="2.42578125" style="4" customWidth="1"/>
    <col min="11018" max="11018" width="13.85546875" style="4" customWidth="1"/>
    <col min="11019" max="11019" width="2.42578125" style="4" customWidth="1"/>
    <col min="11020" max="11020" width="13.85546875" style="4" customWidth="1"/>
    <col min="11021" max="11265" width="10.140625" style="4"/>
    <col min="11266" max="11271" width="2.28515625" style="4" customWidth="1"/>
    <col min="11272" max="11272" width="44.42578125" style="4" customWidth="1"/>
    <col min="11273" max="11273" width="2.42578125" style="4" customWidth="1"/>
    <col min="11274" max="11274" width="13.85546875" style="4" customWidth="1"/>
    <col min="11275" max="11275" width="2.42578125" style="4" customWidth="1"/>
    <col min="11276" max="11276" width="13.85546875" style="4" customWidth="1"/>
    <col min="11277" max="11521" width="10.140625" style="4"/>
    <col min="11522" max="11527" width="2.28515625" style="4" customWidth="1"/>
    <col min="11528" max="11528" width="44.42578125" style="4" customWidth="1"/>
    <col min="11529" max="11529" width="2.42578125" style="4" customWidth="1"/>
    <col min="11530" max="11530" width="13.85546875" style="4" customWidth="1"/>
    <col min="11531" max="11531" width="2.42578125" style="4" customWidth="1"/>
    <col min="11532" max="11532" width="13.85546875" style="4" customWidth="1"/>
    <col min="11533" max="11777" width="10.140625" style="4"/>
    <col min="11778" max="11783" width="2.28515625" style="4" customWidth="1"/>
    <col min="11784" max="11784" width="44.42578125" style="4" customWidth="1"/>
    <col min="11785" max="11785" width="2.42578125" style="4" customWidth="1"/>
    <col min="11786" max="11786" width="13.85546875" style="4" customWidth="1"/>
    <col min="11787" max="11787" width="2.42578125" style="4" customWidth="1"/>
    <col min="11788" max="11788" width="13.85546875" style="4" customWidth="1"/>
    <col min="11789" max="12033" width="10.140625" style="4"/>
    <col min="12034" max="12039" width="2.28515625" style="4" customWidth="1"/>
    <col min="12040" max="12040" width="44.42578125" style="4" customWidth="1"/>
    <col min="12041" max="12041" width="2.42578125" style="4" customWidth="1"/>
    <col min="12042" max="12042" width="13.85546875" style="4" customWidth="1"/>
    <col min="12043" max="12043" width="2.42578125" style="4" customWidth="1"/>
    <col min="12044" max="12044" width="13.85546875" style="4" customWidth="1"/>
    <col min="12045" max="12289" width="10.140625" style="4"/>
    <col min="12290" max="12295" width="2.28515625" style="4" customWidth="1"/>
    <col min="12296" max="12296" width="44.42578125" style="4" customWidth="1"/>
    <col min="12297" max="12297" width="2.42578125" style="4" customWidth="1"/>
    <col min="12298" max="12298" width="13.85546875" style="4" customWidth="1"/>
    <col min="12299" max="12299" width="2.42578125" style="4" customWidth="1"/>
    <col min="12300" max="12300" width="13.85546875" style="4" customWidth="1"/>
    <col min="12301" max="12545" width="10.140625" style="4"/>
    <col min="12546" max="12551" width="2.28515625" style="4" customWidth="1"/>
    <col min="12552" max="12552" width="44.42578125" style="4" customWidth="1"/>
    <col min="12553" max="12553" width="2.42578125" style="4" customWidth="1"/>
    <col min="12554" max="12554" width="13.85546875" style="4" customWidth="1"/>
    <col min="12555" max="12555" width="2.42578125" style="4" customWidth="1"/>
    <col min="12556" max="12556" width="13.85546875" style="4" customWidth="1"/>
    <col min="12557" max="12801" width="10.140625" style="4"/>
    <col min="12802" max="12807" width="2.28515625" style="4" customWidth="1"/>
    <col min="12808" max="12808" width="44.42578125" style="4" customWidth="1"/>
    <col min="12809" max="12809" width="2.42578125" style="4" customWidth="1"/>
    <col min="12810" max="12810" width="13.85546875" style="4" customWidth="1"/>
    <col min="12811" max="12811" width="2.42578125" style="4" customWidth="1"/>
    <col min="12812" max="12812" width="13.85546875" style="4" customWidth="1"/>
    <col min="12813" max="13057" width="10.140625" style="4"/>
    <col min="13058" max="13063" width="2.28515625" style="4" customWidth="1"/>
    <col min="13064" max="13064" width="44.42578125" style="4" customWidth="1"/>
    <col min="13065" max="13065" width="2.42578125" style="4" customWidth="1"/>
    <col min="13066" max="13066" width="13.85546875" style="4" customWidth="1"/>
    <col min="13067" max="13067" width="2.42578125" style="4" customWidth="1"/>
    <col min="13068" max="13068" width="13.85546875" style="4" customWidth="1"/>
    <col min="13069" max="13313" width="10.140625" style="4"/>
    <col min="13314" max="13319" width="2.28515625" style="4" customWidth="1"/>
    <col min="13320" max="13320" width="44.42578125" style="4" customWidth="1"/>
    <col min="13321" max="13321" width="2.42578125" style="4" customWidth="1"/>
    <col min="13322" max="13322" width="13.85546875" style="4" customWidth="1"/>
    <col min="13323" max="13323" width="2.42578125" style="4" customWidth="1"/>
    <col min="13324" max="13324" width="13.85546875" style="4" customWidth="1"/>
    <col min="13325" max="13569" width="10.140625" style="4"/>
    <col min="13570" max="13575" width="2.28515625" style="4" customWidth="1"/>
    <col min="13576" max="13576" width="44.42578125" style="4" customWidth="1"/>
    <col min="13577" max="13577" width="2.42578125" style="4" customWidth="1"/>
    <col min="13578" max="13578" width="13.85546875" style="4" customWidth="1"/>
    <col min="13579" max="13579" width="2.42578125" style="4" customWidth="1"/>
    <col min="13580" max="13580" width="13.85546875" style="4" customWidth="1"/>
    <col min="13581" max="13825" width="10.140625" style="4"/>
    <col min="13826" max="13831" width="2.28515625" style="4" customWidth="1"/>
    <col min="13832" max="13832" width="44.42578125" style="4" customWidth="1"/>
    <col min="13833" max="13833" width="2.42578125" style="4" customWidth="1"/>
    <col min="13834" max="13834" width="13.85546875" style="4" customWidth="1"/>
    <col min="13835" max="13835" width="2.42578125" style="4" customWidth="1"/>
    <col min="13836" max="13836" width="13.85546875" style="4" customWidth="1"/>
    <col min="13837" max="14081" width="10.140625" style="4"/>
    <col min="14082" max="14087" width="2.28515625" style="4" customWidth="1"/>
    <col min="14088" max="14088" width="44.42578125" style="4" customWidth="1"/>
    <col min="14089" max="14089" width="2.42578125" style="4" customWidth="1"/>
    <col min="14090" max="14090" width="13.85546875" style="4" customWidth="1"/>
    <col min="14091" max="14091" width="2.42578125" style="4" customWidth="1"/>
    <col min="14092" max="14092" width="13.85546875" style="4" customWidth="1"/>
    <col min="14093" max="14337" width="10.140625" style="4"/>
    <col min="14338" max="14343" width="2.28515625" style="4" customWidth="1"/>
    <col min="14344" max="14344" width="44.42578125" style="4" customWidth="1"/>
    <col min="14345" max="14345" width="2.42578125" style="4" customWidth="1"/>
    <col min="14346" max="14346" width="13.85546875" style="4" customWidth="1"/>
    <col min="14347" max="14347" width="2.42578125" style="4" customWidth="1"/>
    <col min="14348" max="14348" width="13.85546875" style="4" customWidth="1"/>
    <col min="14349" max="14593" width="10.140625" style="4"/>
    <col min="14594" max="14599" width="2.28515625" style="4" customWidth="1"/>
    <col min="14600" max="14600" width="44.42578125" style="4" customWidth="1"/>
    <col min="14601" max="14601" width="2.42578125" style="4" customWidth="1"/>
    <col min="14602" max="14602" width="13.85546875" style="4" customWidth="1"/>
    <col min="14603" max="14603" width="2.42578125" style="4" customWidth="1"/>
    <col min="14604" max="14604" width="13.85546875" style="4" customWidth="1"/>
    <col min="14605" max="14849" width="10.140625" style="4"/>
    <col min="14850" max="14855" width="2.28515625" style="4" customWidth="1"/>
    <col min="14856" max="14856" width="44.42578125" style="4" customWidth="1"/>
    <col min="14857" max="14857" width="2.42578125" style="4" customWidth="1"/>
    <col min="14858" max="14858" width="13.85546875" style="4" customWidth="1"/>
    <col min="14859" max="14859" width="2.42578125" style="4" customWidth="1"/>
    <col min="14860" max="14860" width="13.85546875" style="4" customWidth="1"/>
    <col min="14861" max="15105" width="10.140625" style="4"/>
    <col min="15106" max="15111" width="2.28515625" style="4" customWidth="1"/>
    <col min="15112" max="15112" width="44.42578125" style="4" customWidth="1"/>
    <col min="15113" max="15113" width="2.42578125" style="4" customWidth="1"/>
    <col min="15114" max="15114" width="13.85546875" style="4" customWidth="1"/>
    <col min="15115" max="15115" width="2.42578125" style="4" customWidth="1"/>
    <col min="15116" max="15116" width="13.85546875" style="4" customWidth="1"/>
    <col min="15117" max="15361" width="10.140625" style="4"/>
    <col min="15362" max="15367" width="2.28515625" style="4" customWidth="1"/>
    <col min="15368" max="15368" width="44.42578125" style="4" customWidth="1"/>
    <col min="15369" max="15369" width="2.42578125" style="4" customWidth="1"/>
    <col min="15370" max="15370" width="13.85546875" style="4" customWidth="1"/>
    <col min="15371" max="15371" width="2.42578125" style="4" customWidth="1"/>
    <col min="15372" max="15372" width="13.85546875" style="4" customWidth="1"/>
    <col min="15373" max="15617" width="10.140625" style="4"/>
    <col min="15618" max="15623" width="2.28515625" style="4" customWidth="1"/>
    <col min="15624" max="15624" width="44.42578125" style="4" customWidth="1"/>
    <col min="15625" max="15625" width="2.42578125" style="4" customWidth="1"/>
    <col min="15626" max="15626" width="13.85546875" style="4" customWidth="1"/>
    <col min="15627" max="15627" width="2.42578125" style="4" customWidth="1"/>
    <col min="15628" max="15628" width="13.85546875" style="4" customWidth="1"/>
    <col min="15629" max="15873" width="10.140625" style="4"/>
    <col min="15874" max="15879" width="2.28515625" style="4" customWidth="1"/>
    <col min="15880" max="15880" width="44.42578125" style="4" customWidth="1"/>
    <col min="15881" max="15881" width="2.42578125" style="4" customWidth="1"/>
    <col min="15882" max="15882" width="13.85546875" style="4" customWidth="1"/>
    <col min="15883" max="15883" width="2.42578125" style="4" customWidth="1"/>
    <col min="15884" max="15884" width="13.85546875" style="4" customWidth="1"/>
    <col min="15885" max="16129" width="10.140625" style="4"/>
    <col min="16130" max="16135" width="2.28515625" style="4" customWidth="1"/>
    <col min="16136" max="16136" width="44.42578125" style="4" customWidth="1"/>
    <col min="16137" max="16137" width="2.42578125" style="4" customWidth="1"/>
    <col min="16138" max="16138" width="13.85546875" style="4" customWidth="1"/>
    <col min="16139" max="16139" width="2.42578125" style="4" customWidth="1"/>
    <col min="16140" max="16140" width="13.85546875" style="4" customWidth="1"/>
    <col min="16141" max="16384" width="10.140625" style="4"/>
  </cols>
  <sheetData>
    <row r="1" spans="1:11" ht="12.95" customHeight="1">
      <c r="A1" s="1" t="s">
        <v>496</v>
      </c>
      <c r="B1" s="1"/>
      <c r="C1" s="1"/>
      <c r="D1" s="1"/>
      <c r="E1" s="1"/>
      <c r="F1" s="1"/>
      <c r="G1" s="1"/>
      <c r="H1" s="1"/>
      <c r="I1" s="1"/>
      <c r="J1" s="1"/>
      <c r="K1" s="1"/>
    </row>
    <row r="2" spans="1:11" ht="20.100000000000001" customHeight="1">
      <c r="A2" s="2" t="s">
        <v>7</v>
      </c>
      <c r="B2" s="1"/>
      <c r="C2" s="1"/>
      <c r="D2" s="1"/>
      <c r="E2" s="1"/>
      <c r="F2" s="1"/>
      <c r="G2" s="1"/>
      <c r="H2" s="1"/>
      <c r="I2" s="1"/>
      <c r="J2" s="1"/>
      <c r="K2" s="1"/>
    </row>
    <row r="3" spans="1:11" ht="20.100000000000001" customHeight="1">
      <c r="A3" s="2" t="s">
        <v>981</v>
      </c>
      <c r="B3" s="1"/>
      <c r="C3" s="1"/>
      <c r="D3" s="1"/>
      <c r="E3" s="1"/>
      <c r="F3" s="1"/>
      <c r="G3" s="1"/>
      <c r="H3" s="1"/>
      <c r="I3" s="1"/>
      <c r="J3" s="1"/>
      <c r="K3" s="1"/>
    </row>
    <row r="4" spans="1:11" ht="20.100000000000001" customHeight="1">
      <c r="A4" s="2" t="s">
        <v>976</v>
      </c>
      <c r="B4" s="1"/>
      <c r="C4" s="1"/>
      <c r="D4" s="1"/>
      <c r="E4" s="1"/>
      <c r="F4" s="1"/>
      <c r="G4" s="1"/>
      <c r="H4" s="1"/>
      <c r="I4" s="1"/>
      <c r="J4" s="1"/>
      <c r="K4" s="1"/>
    </row>
    <row r="5" spans="1:11" ht="20.100000000000001" customHeight="1">
      <c r="A5" s="2"/>
      <c r="B5" s="1"/>
      <c r="C5" s="1"/>
      <c r="D5" s="1"/>
      <c r="E5" s="1"/>
      <c r="F5" s="1"/>
      <c r="G5" s="1"/>
      <c r="H5" s="1"/>
      <c r="I5" s="1"/>
      <c r="J5" s="1"/>
      <c r="K5" s="143" t="s">
        <v>837</v>
      </c>
    </row>
    <row r="6" spans="1:11" ht="39" customHeight="1">
      <c r="I6" s="13">
        <v>2014</v>
      </c>
      <c r="K6" s="13">
        <v>2013</v>
      </c>
    </row>
    <row r="7" spans="1:11" ht="20.100000000000001" customHeight="1">
      <c r="A7" s="4" t="s">
        <v>982</v>
      </c>
      <c r="I7" s="3"/>
      <c r="K7" s="3"/>
    </row>
    <row r="8" spans="1:11" ht="12.95" customHeight="1">
      <c r="B8" s="54" t="s">
        <v>983</v>
      </c>
      <c r="H8" s="19" t="s">
        <v>172</v>
      </c>
      <c r="I8" s="141">
        <v>900827</v>
      </c>
      <c r="K8" s="141">
        <v>704744</v>
      </c>
    </row>
    <row r="9" spans="1:11" ht="12.95" customHeight="1">
      <c r="B9" s="54" t="s">
        <v>984</v>
      </c>
      <c r="I9" s="141">
        <v>48141425</v>
      </c>
      <c r="K9" s="141">
        <v>44509657</v>
      </c>
    </row>
    <row r="10" spans="1:11" ht="12.95" customHeight="1">
      <c r="B10" s="54" t="s">
        <v>136</v>
      </c>
      <c r="I10" s="141">
        <v>2373754</v>
      </c>
      <c r="K10" s="141">
        <v>2209293</v>
      </c>
    </row>
    <row r="11" spans="1:11" ht="12.95" customHeight="1">
      <c r="B11" s="54" t="s">
        <v>137</v>
      </c>
      <c r="I11" s="141">
        <v>8294136</v>
      </c>
      <c r="K11" s="141">
        <v>6531212</v>
      </c>
    </row>
    <row r="12" spans="1:11" ht="12.95" customHeight="1">
      <c r="B12" s="54" t="s">
        <v>138</v>
      </c>
      <c r="I12" s="141">
        <v>6665225</v>
      </c>
      <c r="K12" s="141">
        <v>6904500</v>
      </c>
    </row>
    <row r="13" spans="1:11" ht="12.95" customHeight="1">
      <c r="B13" s="54" t="s">
        <v>139</v>
      </c>
      <c r="I13" s="141">
        <v>11782364</v>
      </c>
      <c r="K13" s="141">
        <v>10574540</v>
      </c>
    </row>
    <row r="14" spans="1:11" ht="12.95" customHeight="1">
      <c r="B14" s="54" t="s">
        <v>140</v>
      </c>
      <c r="I14" s="141">
        <v>130917</v>
      </c>
      <c r="K14" s="141">
        <v>328968</v>
      </c>
    </row>
    <row r="15" spans="1:11" ht="12.95" customHeight="1">
      <c r="B15" s="4" t="s">
        <v>693</v>
      </c>
      <c r="I15" s="141">
        <v>5295107</v>
      </c>
      <c r="K15" s="141">
        <v>7036425</v>
      </c>
    </row>
    <row r="16" spans="1:11" ht="12.95" customHeight="1">
      <c r="B16" s="4" t="s">
        <v>258</v>
      </c>
      <c r="I16" s="141">
        <v>70940728</v>
      </c>
      <c r="K16" s="141">
        <v>65568731</v>
      </c>
    </row>
    <row r="17" spans="1:11" ht="12.95" customHeight="1">
      <c r="B17" s="4" t="s">
        <v>91</v>
      </c>
      <c r="I17" s="141">
        <v>7386146</v>
      </c>
      <c r="K17" s="141">
        <v>11283501</v>
      </c>
    </row>
    <row r="18" spans="1:11" ht="12.95" customHeight="1">
      <c r="B18" s="4" t="s">
        <v>752</v>
      </c>
      <c r="I18" s="141">
        <v>1229639</v>
      </c>
      <c r="K18" s="141">
        <v>1186861</v>
      </c>
    </row>
    <row r="19" spans="1:11" ht="12.95" customHeight="1">
      <c r="B19" s="4" t="s">
        <v>511</v>
      </c>
      <c r="I19" s="142">
        <v>3538941</v>
      </c>
      <c r="K19" s="142">
        <v>2158438</v>
      </c>
    </row>
    <row r="20" spans="1:11" ht="20.100000000000001" customHeight="1" thickBot="1">
      <c r="F20" s="54" t="s">
        <v>985</v>
      </c>
      <c r="H20" s="19" t="s">
        <v>172</v>
      </c>
      <c r="I20" s="152">
        <f>SUM(I8:I19)</f>
        <v>166679209</v>
      </c>
      <c r="K20" s="152">
        <f>SUM(K8:K19)</f>
        <v>158996870</v>
      </c>
    </row>
    <row r="21" spans="1:11" ht="39" customHeight="1" thickTop="1">
      <c r="A21" s="60"/>
    </row>
    <row r="23" spans="1:11" ht="12.95" customHeight="1">
      <c r="A23" s="4" t="s">
        <v>954</v>
      </c>
    </row>
  </sheetData>
  <customSheetViews>
    <customSheetView guid="{B5CDDD7D-D7D3-4CB2-966B-9F1E454CC0C9}">
      <pageMargins left="0.8" right="0.7" top="1" bottom="0.8" header="0.5" footer="0.5"/>
      <printOptions horizontalCentered="1"/>
      <pageSetup firstPageNumber="2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2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2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7" sqref="I7:I18"/>
      <pageMargins left="0.8" right="0.7" top="1" bottom="0.8" header="0.5" footer="0.5"/>
      <printOptions horizontalCentered="1"/>
      <pageSetup firstPageNumber="2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7" sqref="I7:I18"/>
      <pageMargins left="0.8" right="0.7" top="1" bottom="0.8" header="0.5" footer="0.5"/>
      <printOptions horizontalCentered="1"/>
      <pageSetup firstPageNumber="2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M17" sqref="M17"/>
      <pageMargins left="0.25" right="0.25" top="0.75" bottom="0.26" header="0" footer="0"/>
      <printOptions horizontalCentered="1"/>
      <pageSetup orientation="portrait" r:id="rId6"/>
      <headerFooter alignWithMargins="0"/>
    </customSheetView>
    <customSheetView guid="{86A10747-8B25-4B25-9409-B006EA4C681C}" showGridLines="0">
      <selection activeCell="I24" sqref="I24"/>
      <pageMargins left="0.25" right="0.25" top="0.75" bottom="0.26" header="0" footer="0"/>
      <printOptions horizontalCentered="1"/>
      <pageSetup orientation="portrait" r:id="rId7"/>
      <headerFooter alignWithMargins="0"/>
    </customSheetView>
    <customSheetView guid="{4F3C9522-85FB-4FAA-B4DC-154FBE4218D9}" showGridLines="0" zeroValues="0" showRuler="0" topLeftCell="A34">
      <selection activeCell="B67" sqref="B67"/>
      <pageMargins left="0.25" right="0.25" top="0.75" bottom="0.26" header="0" footer="0"/>
      <printOptions horizontalCentered="1"/>
      <pageSetup orientation="portrait" r:id="rId8"/>
      <headerFooter alignWithMargins="0"/>
    </customSheetView>
    <customSheetView guid="{8E3DA08C-766A-41DE-BB05-B83E79C2E3D5}" showGridLines="0">
      <selection activeCell="M17" sqref="M17"/>
      <pageMargins left="0.25" right="0.25" top="0.75" bottom="0.26" header="0" footer="0"/>
      <printOptions horizontalCentered="1"/>
      <pageSetup orientation="portrait" r:id="rId9"/>
      <headerFooter alignWithMargins="0"/>
    </customSheetView>
    <customSheetView guid="{9B4DC162-833A-4BD6-BF3D-CDBE24FDA56E}" showGridLines="0" showRuler="0" topLeftCell="A8">
      <selection activeCell="G22" sqref="G22"/>
      <pageMargins left="0.25" right="0.25" top="0.75" bottom="0.26" header="0" footer="0"/>
      <printOptions horizontalCentered="1"/>
      <pageSetup orientation="portrait" r:id="rId10"/>
      <headerFooter alignWithMargins="0"/>
    </customSheetView>
    <customSheetView guid="{DF496B77-1547-4044-ABC6-DF925EDDC1DD}" showPageBreaks="1" showRuler="0">
      <selection sqref="A1:I1"/>
      <pageMargins left="0.75" right="0.75" top="0.75" bottom="0.5" header="0" footer="0.5"/>
      <printOptions horizontalCentered="1"/>
      <pageSetup firstPageNumber="28" orientation="portrait" useFirstPageNumber="1" r:id="rId11"/>
      <headerFooter alignWithMargins="0">
        <oddFooter>&amp;C(&amp;P)</oddFooter>
      </headerFooter>
    </customSheetView>
    <customSheetView guid="{3BA57DF8-659F-42F0-86F4-A7E79B2C34EB}" showRuler="0">
      <selection activeCell="F38" sqref="F38"/>
      <pageMargins left="0.25" right="0.25" top="0.75" bottom="0.26" header="0" footer="0"/>
      <printOptions horizontalCentered="1"/>
      <pageSetup orientation="portrait" r:id="rId12"/>
      <headerFooter alignWithMargins="0"/>
    </customSheetView>
    <customSheetView guid="{21417578-E70F-4802-A5A7-5D6C59E90F40}" showRuler="0">
      <selection activeCell="F38" sqref="F38"/>
      <pageMargins left="0.25" right="0.25" top="0.75" bottom="0.26" header="0" footer="0"/>
      <printOptions horizontalCentered="1"/>
      <pageSetup orientation="portrait" r:id="rId13"/>
      <headerFooter alignWithMargins="0"/>
    </customSheetView>
    <customSheetView guid="{DC1EC383-AA5A-444D-88DE-3C6EE7652F16}" showPageBreaks="1" showGridLines="0" zeroValues="0" printArea="1" showRuler="0">
      <selection activeCell="G9" sqref="G9"/>
      <pageMargins left="0.25" right="0.25" top="0.75" bottom="0.26" header="0" footer="0"/>
      <printOptions horizontalCentered="1"/>
      <pageSetup orientation="portrait" r:id="rId14"/>
      <headerFooter alignWithMargins="0"/>
    </customSheetView>
    <customSheetView guid="{B9A944B1-D459-11D5-A666-00B0D0B3D203}" showPageBreaks="1" showGridLines="0" zeroValues="0" showRuler="0">
      <selection activeCell="L5" sqref="L5"/>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G12" sqref="G12"/>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selection activeCell="K14" sqref="K14"/>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selection activeCell="L5" sqref="L5"/>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G12" sqref="G12"/>
      <pageMargins left="0.2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selection activeCell="G9" sqref="G9"/>
      <pageMargins left="0.25" right="0.25" top="0.75" bottom="0.26" header="0" footer="0"/>
      <printOptions horizontalCentered="1"/>
      <pageSetup orientation="portrait" r:id="rId20"/>
      <headerFooter alignWithMargins="0"/>
    </customSheetView>
    <customSheetView guid="{0E959B21-C4C4-11D5-A65F-00B0D0B3D27F}" showPageBreaks="1" showGridLines="0" zeroValues="0" printArea="1" showRuler="0" topLeftCell="A34">
      <selection activeCell="B67" sqref="B67"/>
      <pageMargins left="0.25" right="0.25" top="0.75" bottom="0.26" header="0" footer="0"/>
      <printOptions horizontalCentered="1"/>
      <pageSetup orientation="portrait" r:id="rId21"/>
      <headerFooter alignWithMargins="0"/>
    </customSheetView>
    <customSheetView guid="{61FFD26A-6C55-4FAA-B7B3-304380B2CF2A}" showPageBreaks="1" showGridLines="0" zeroValues="0" printArea="1" showRuler="0">
      <selection activeCell="G9" sqref="G9"/>
      <pageMargins left="0.25" right="0.25" top="0.75" bottom="0.26" header="0" footer="0"/>
      <printOptions horizontalCentered="1"/>
      <pageSetup orientation="portrait" r:id="rId22"/>
      <headerFooter alignWithMargins="0"/>
    </customSheetView>
    <customSheetView guid="{4FB49B53-1D2E-4571-8896-B15F682249F5}" showPageBreaks="1" showRuler="0">
      <selection activeCell="F38" sqref="F38"/>
      <pageMargins left="0.25" right="0.25" top="0.75" bottom="0.26" header="0" footer="0"/>
      <printOptions horizontalCentered="1"/>
      <pageSetup orientation="portrait" r:id="rId23"/>
      <headerFooter alignWithMargins="0"/>
    </customSheetView>
    <customSheetView guid="{2F4E79F8-C95D-43CD-9692-8694CC8FDD51}" showPageBreaks="1" showRuler="0">
      <selection activeCell="G21" sqref="G10:G21"/>
      <pageMargins left="0.25" right="0.25" top="0.75" bottom="0.26" header="0" footer="0"/>
      <printOptions horizontalCentered="1"/>
      <pageSetup orientation="portrait" r:id="rId24"/>
      <headerFooter alignWithMargins="0"/>
    </customSheetView>
    <customSheetView guid="{315D65B5-6F13-4260-BB1D-E2FA280C16D9}" showRuler="0">
      <selection activeCell="I7" sqref="I7:I18"/>
      <pageMargins left="0.8" right="0.7" top="1" bottom="0.8" header="0.5" footer="0.5"/>
      <printOptions horizontalCentered="1"/>
      <pageSetup firstPageNumber="28"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I7" sqref="I7:I18"/>
      <pageMargins left="0.8" right="0.7" top="1" bottom="0.8" header="0.5" footer="0.5"/>
      <printOptions horizontalCentered="1"/>
      <pageSetup firstPageNumber="28"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29"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27" fitToHeight="0" orientation="portrait" blackAndWhite="1" useFirstPageNumber="1" r:id="rId28"/>
  <headerFooter scaleWithDoc="0" alignWithMargins="0">
    <oddFooter>&amp;C&amp;"Times New Roman,Regular"&amp;11&amp;P</oddFooter>
  </headerFooter>
  <ignoredErrors>
    <ignoredError sqref="J6" numberStoredAsText="1"/>
  </ignoredError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tabColor rgb="FFFF0000"/>
    <pageSetUpPr fitToPage="1"/>
  </sheetPr>
  <dimension ref="A1:Q43"/>
  <sheetViews>
    <sheetView workbookViewId="0">
      <selection activeCell="G27" sqref="G27"/>
    </sheetView>
  </sheetViews>
  <sheetFormatPr defaultColWidth="9.140625" defaultRowHeight="15"/>
  <cols>
    <col min="1" max="6" width="2.28515625" style="4" customWidth="1"/>
    <col min="7" max="7" width="27.7109375" style="4" customWidth="1"/>
    <col min="8" max="8" width="2.42578125" style="4" customWidth="1"/>
    <col min="9" max="9" width="14.28515625" style="4" bestFit="1"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4.7109375" style="4" customWidth="1"/>
    <col min="18" max="16384" width="9.140625" style="4"/>
  </cols>
  <sheetData>
    <row r="1" spans="1:17">
      <c r="A1" s="1" t="s">
        <v>496</v>
      </c>
      <c r="B1" s="1"/>
      <c r="C1" s="1"/>
      <c r="D1" s="1"/>
      <c r="E1" s="1"/>
      <c r="F1" s="1"/>
      <c r="G1" s="1"/>
      <c r="H1" s="1"/>
      <c r="I1" s="1"/>
      <c r="J1" s="1"/>
      <c r="K1" s="1"/>
      <c r="L1" s="1"/>
      <c r="M1" s="1"/>
      <c r="N1" s="1"/>
      <c r="O1" s="1"/>
      <c r="P1" s="1"/>
      <c r="Q1" s="1"/>
    </row>
    <row r="2" spans="1:17">
      <c r="A2" s="2" t="s">
        <v>7</v>
      </c>
      <c r="B2" s="2"/>
      <c r="C2" s="2"/>
      <c r="D2" s="2"/>
      <c r="E2" s="2"/>
      <c r="F2" s="2"/>
      <c r="G2" s="2"/>
      <c r="H2" s="2"/>
      <c r="I2" s="2"/>
      <c r="J2" s="2"/>
      <c r="K2" s="2"/>
      <c r="L2" s="2"/>
      <c r="M2" s="2"/>
      <c r="N2" s="2"/>
      <c r="O2" s="2"/>
      <c r="P2" s="2"/>
      <c r="Q2" s="2"/>
    </row>
    <row r="3" spans="1:17">
      <c r="A3" s="2" t="s">
        <v>648</v>
      </c>
      <c r="B3" s="2"/>
      <c r="C3" s="2"/>
      <c r="D3" s="2"/>
      <c r="E3" s="2"/>
      <c r="F3" s="2"/>
      <c r="G3" s="2"/>
      <c r="H3" s="2"/>
      <c r="I3" s="2"/>
      <c r="J3" s="2"/>
      <c r="K3" s="2"/>
      <c r="L3" s="2"/>
      <c r="M3" s="2"/>
      <c r="N3" s="2"/>
      <c r="O3" s="2"/>
      <c r="P3" s="2"/>
      <c r="Q3" s="2"/>
    </row>
    <row r="4" spans="1:17" ht="12.95" customHeight="1">
      <c r="A4" s="2" t="s">
        <v>969</v>
      </c>
      <c r="B4" s="2"/>
      <c r="C4" s="2"/>
      <c r="D4" s="2"/>
      <c r="E4" s="2"/>
      <c r="F4" s="2"/>
      <c r="G4" s="2"/>
      <c r="H4" s="2"/>
      <c r="I4" s="2"/>
      <c r="J4" s="2"/>
      <c r="K4" s="2"/>
      <c r="L4" s="2"/>
      <c r="M4" s="2"/>
      <c r="N4" s="2"/>
      <c r="O4" s="2"/>
      <c r="P4" s="2"/>
      <c r="Q4" s="2"/>
    </row>
    <row r="5" spans="1:17">
      <c r="A5" s="2"/>
      <c r="B5" s="2"/>
      <c r="C5" s="2"/>
      <c r="D5" s="2"/>
      <c r="E5" s="2"/>
      <c r="F5" s="2"/>
      <c r="G5" s="2"/>
      <c r="H5" s="2"/>
      <c r="I5" s="2"/>
      <c r="J5" s="2"/>
      <c r="K5" s="2"/>
      <c r="L5" s="2"/>
      <c r="M5" s="2"/>
      <c r="N5" s="2"/>
      <c r="O5" s="2"/>
      <c r="P5" s="2"/>
      <c r="Q5" s="143" t="s">
        <v>838</v>
      </c>
    </row>
    <row r="6" spans="1:17">
      <c r="A6" s="2"/>
      <c r="B6" s="2"/>
      <c r="C6" s="2"/>
      <c r="D6" s="2"/>
      <c r="E6" s="2"/>
      <c r="F6" s="2"/>
      <c r="G6" s="2"/>
      <c r="H6" s="2"/>
      <c r="I6" s="2"/>
      <c r="J6" s="2"/>
      <c r="K6" s="2"/>
      <c r="L6" s="2"/>
      <c r="M6" s="2"/>
      <c r="N6" s="2"/>
      <c r="O6" s="2"/>
      <c r="P6" s="2"/>
      <c r="Q6" s="143"/>
    </row>
    <row r="7" spans="1:17">
      <c r="I7" s="66" t="s">
        <v>97</v>
      </c>
      <c r="K7" s="66" t="s">
        <v>141</v>
      </c>
      <c r="M7" s="66" t="s">
        <v>142</v>
      </c>
      <c r="O7" s="66" t="s">
        <v>143</v>
      </c>
      <c r="Q7" s="66" t="s">
        <v>97</v>
      </c>
    </row>
    <row r="8" spans="1:17">
      <c r="I8" s="210" t="s">
        <v>904</v>
      </c>
      <c r="K8" s="67" t="s">
        <v>694</v>
      </c>
      <c r="M8" s="67" t="s">
        <v>695</v>
      </c>
      <c r="O8" s="67" t="s">
        <v>696</v>
      </c>
      <c r="Q8" s="210" t="s">
        <v>964</v>
      </c>
    </row>
    <row r="9" spans="1:17">
      <c r="A9" s="4" t="s">
        <v>144</v>
      </c>
    </row>
    <row r="10" spans="1:17">
      <c r="B10" s="4" t="s">
        <v>145</v>
      </c>
    </row>
    <row r="11" spans="1:17">
      <c r="C11" s="4" t="s">
        <v>146</v>
      </c>
      <c r="H11" s="4" t="s">
        <v>172</v>
      </c>
      <c r="I11" s="58">
        <v>97110065</v>
      </c>
      <c r="J11" s="62"/>
      <c r="K11" s="58">
        <v>0</v>
      </c>
      <c r="L11" s="62"/>
      <c r="M11" s="58">
        <v>16270000</v>
      </c>
      <c r="N11" s="62"/>
      <c r="O11" s="58">
        <v>6963967</v>
      </c>
      <c r="P11" s="62"/>
      <c r="Q11" s="58">
        <f>I11+K11-M11+O11</f>
        <v>87804032</v>
      </c>
    </row>
    <row r="12" spans="1:17">
      <c r="C12" s="4" t="s">
        <v>503</v>
      </c>
      <c r="I12" s="58">
        <v>22695615</v>
      </c>
      <c r="J12" s="62"/>
      <c r="K12" s="58">
        <v>0</v>
      </c>
      <c r="L12" s="62"/>
      <c r="M12" s="58">
        <v>0</v>
      </c>
      <c r="N12" s="62"/>
      <c r="O12" s="58">
        <v>1440076</v>
      </c>
      <c r="P12" s="62"/>
      <c r="Q12" s="58">
        <f>I12+K12-M12+O12</f>
        <v>24135691</v>
      </c>
    </row>
    <row r="13" spans="1:17">
      <c r="C13" s="4" t="s">
        <v>502</v>
      </c>
      <c r="I13" s="58">
        <v>895000</v>
      </c>
      <c r="J13" s="62"/>
      <c r="K13" s="58">
        <v>0</v>
      </c>
      <c r="L13" s="62"/>
      <c r="M13" s="58">
        <v>565000</v>
      </c>
      <c r="N13" s="62"/>
      <c r="O13" s="58">
        <v>0</v>
      </c>
      <c r="P13" s="62"/>
      <c r="Q13" s="58">
        <f>I13+K13-M13+O13</f>
        <v>330000</v>
      </c>
    </row>
    <row r="14" spans="1:17">
      <c r="C14" s="4" t="s">
        <v>512</v>
      </c>
      <c r="I14" s="58">
        <v>47425000</v>
      </c>
      <c r="J14" s="62"/>
      <c r="K14" s="58">
        <v>0</v>
      </c>
      <c r="L14" s="62"/>
      <c r="M14" s="58">
        <v>4580000</v>
      </c>
      <c r="N14" s="62"/>
      <c r="O14" s="58">
        <v>0</v>
      </c>
      <c r="P14" s="62"/>
      <c r="Q14" s="58">
        <f t="shared" ref="Q14:Q28" si="0">I14+K14-M14+O14</f>
        <v>42845000</v>
      </c>
    </row>
    <row r="15" spans="1:17">
      <c r="C15" s="4" t="s">
        <v>513</v>
      </c>
      <c r="I15" s="58">
        <v>11160000</v>
      </c>
      <c r="J15" s="62"/>
      <c r="K15" s="58">
        <v>0</v>
      </c>
      <c r="L15" s="62"/>
      <c r="M15" s="58">
        <v>1570000</v>
      </c>
      <c r="N15" s="62"/>
      <c r="O15" s="58">
        <v>0</v>
      </c>
      <c r="P15" s="62"/>
      <c r="Q15" s="58">
        <f t="shared" si="0"/>
        <v>9590000</v>
      </c>
    </row>
    <row r="16" spans="1:17">
      <c r="C16" s="4" t="s">
        <v>637</v>
      </c>
      <c r="I16" s="58">
        <v>38285000</v>
      </c>
      <c r="J16" s="62"/>
      <c r="K16" s="58">
        <v>0</v>
      </c>
      <c r="L16" s="62"/>
      <c r="M16" s="58">
        <v>0</v>
      </c>
      <c r="N16" s="62"/>
      <c r="O16" s="58">
        <v>0</v>
      </c>
      <c r="P16" s="62"/>
      <c r="Q16" s="58">
        <f>I16+K16-M16+O16</f>
        <v>38285000</v>
      </c>
    </row>
    <row r="17" spans="1:17">
      <c r="C17" s="4" t="s">
        <v>214</v>
      </c>
      <c r="I17" s="58">
        <v>77565000</v>
      </c>
      <c r="J17" s="62"/>
      <c r="K17" s="58">
        <v>0</v>
      </c>
      <c r="L17" s="62"/>
      <c r="M17" s="58">
        <v>5070000</v>
      </c>
      <c r="N17" s="62"/>
      <c r="O17" s="58">
        <v>0</v>
      </c>
      <c r="P17" s="62"/>
      <c r="Q17" s="58">
        <f>I17+K17-M17+O17</f>
        <v>72495000</v>
      </c>
    </row>
    <row r="18" spans="1:17">
      <c r="C18" s="4" t="s">
        <v>180</v>
      </c>
      <c r="I18" s="58">
        <v>145275000</v>
      </c>
      <c r="J18" s="62"/>
      <c r="K18" s="58">
        <v>0</v>
      </c>
      <c r="L18" s="62"/>
      <c r="M18" s="58">
        <v>3085000</v>
      </c>
      <c r="N18" s="62"/>
      <c r="O18" s="58">
        <v>0</v>
      </c>
      <c r="P18" s="62"/>
      <c r="Q18" s="58">
        <f t="shared" si="0"/>
        <v>142190000</v>
      </c>
    </row>
    <row r="19" spans="1:17">
      <c r="C19" s="4" t="s">
        <v>607</v>
      </c>
      <c r="I19" s="58">
        <v>18925000</v>
      </c>
      <c r="J19" s="62"/>
      <c r="K19" s="58">
        <v>0</v>
      </c>
      <c r="L19" s="62"/>
      <c r="M19" s="58">
        <v>430000</v>
      </c>
      <c r="N19" s="62"/>
      <c r="O19" s="58">
        <v>0</v>
      </c>
      <c r="P19" s="62"/>
      <c r="Q19" s="58">
        <f t="shared" si="0"/>
        <v>18495000</v>
      </c>
    </row>
    <row r="20" spans="1:17">
      <c r="C20" s="4" t="s">
        <v>116</v>
      </c>
      <c r="I20" s="58">
        <v>81220000</v>
      </c>
      <c r="J20" s="62"/>
      <c r="K20" s="58">
        <v>0</v>
      </c>
      <c r="L20" s="62"/>
      <c r="M20" s="58">
        <v>770000</v>
      </c>
      <c r="N20" s="62"/>
      <c r="O20" s="58">
        <v>0</v>
      </c>
      <c r="P20" s="62"/>
      <c r="Q20" s="58">
        <f t="shared" si="0"/>
        <v>80450000</v>
      </c>
    </row>
    <row r="21" spans="1:17">
      <c r="C21" s="4" t="s">
        <v>725</v>
      </c>
      <c r="I21" s="58">
        <v>55510000</v>
      </c>
      <c r="J21" s="62"/>
      <c r="K21" s="58">
        <v>0</v>
      </c>
      <c r="L21" s="62"/>
      <c r="M21" s="58">
        <v>1095000</v>
      </c>
      <c r="N21" s="62"/>
      <c r="O21" s="58">
        <v>0</v>
      </c>
      <c r="P21" s="62"/>
      <c r="Q21" s="58">
        <f t="shared" si="0"/>
        <v>54415000</v>
      </c>
    </row>
    <row r="22" spans="1:17">
      <c r="C22" s="4" t="s">
        <v>792</v>
      </c>
      <c r="I22" s="58">
        <v>81075000</v>
      </c>
      <c r="J22" s="62"/>
      <c r="K22" s="58">
        <v>0</v>
      </c>
      <c r="L22" s="62"/>
      <c r="M22" s="58">
        <v>1185000</v>
      </c>
      <c r="N22" s="62"/>
      <c r="O22" s="58">
        <v>0</v>
      </c>
      <c r="P22" s="62"/>
      <c r="Q22" s="58">
        <f t="shared" si="0"/>
        <v>79890000</v>
      </c>
    </row>
    <row r="23" spans="1:17">
      <c r="C23" s="4" t="s">
        <v>793</v>
      </c>
      <c r="I23" s="58">
        <v>8490000</v>
      </c>
      <c r="J23" s="62"/>
      <c r="K23" s="58">
        <v>0</v>
      </c>
      <c r="L23" s="62"/>
      <c r="M23" s="58">
        <v>895000</v>
      </c>
      <c r="N23" s="62"/>
      <c r="O23" s="58">
        <v>0</v>
      </c>
      <c r="P23" s="62"/>
      <c r="Q23" s="58">
        <f t="shared" si="0"/>
        <v>7595000</v>
      </c>
    </row>
    <row r="24" spans="1:17">
      <c r="C24" s="4" t="s">
        <v>794</v>
      </c>
      <c r="I24" s="58">
        <v>71720000</v>
      </c>
      <c r="J24" s="62"/>
      <c r="K24" s="58">
        <v>0</v>
      </c>
      <c r="L24" s="62"/>
      <c r="M24" s="58">
        <v>1700000</v>
      </c>
      <c r="N24" s="62"/>
      <c r="O24" s="58">
        <v>0</v>
      </c>
      <c r="P24" s="62"/>
      <c r="Q24" s="58">
        <f t="shared" si="0"/>
        <v>70020000</v>
      </c>
    </row>
    <row r="25" spans="1:17">
      <c r="C25" s="4" t="s">
        <v>915</v>
      </c>
      <c r="I25" s="58">
        <v>212540000</v>
      </c>
      <c r="J25" s="62"/>
      <c r="K25" s="58">
        <v>0</v>
      </c>
      <c r="L25" s="62"/>
      <c r="M25" s="58">
        <v>960000</v>
      </c>
      <c r="N25" s="62"/>
      <c r="O25" s="58">
        <v>0</v>
      </c>
      <c r="P25" s="62"/>
      <c r="Q25" s="58">
        <f t="shared" si="0"/>
        <v>211580000</v>
      </c>
    </row>
    <row r="26" spans="1:17">
      <c r="C26" s="4" t="s">
        <v>965</v>
      </c>
      <c r="I26" s="58">
        <v>0</v>
      </c>
      <c r="J26" s="62"/>
      <c r="K26" s="58">
        <v>159985000</v>
      </c>
      <c r="L26" s="62"/>
      <c r="M26" s="58">
        <v>0</v>
      </c>
      <c r="N26" s="62"/>
      <c r="O26" s="58">
        <v>0</v>
      </c>
      <c r="P26" s="62"/>
      <c r="Q26" s="58">
        <f t="shared" si="0"/>
        <v>159985000</v>
      </c>
    </row>
    <row r="27" spans="1:17">
      <c r="C27" s="4" t="s">
        <v>966</v>
      </c>
      <c r="I27" s="58">
        <v>0</v>
      </c>
      <c r="J27" s="62"/>
      <c r="K27" s="58">
        <v>17845000</v>
      </c>
      <c r="L27" s="62"/>
      <c r="M27" s="58">
        <v>0</v>
      </c>
      <c r="N27" s="62"/>
      <c r="O27" s="58">
        <v>0</v>
      </c>
      <c r="P27" s="62"/>
      <c r="Q27" s="58">
        <f t="shared" si="0"/>
        <v>17845000</v>
      </c>
    </row>
    <row r="28" spans="1:17">
      <c r="C28" s="4" t="s">
        <v>967</v>
      </c>
      <c r="I28" s="58">
        <v>0</v>
      </c>
      <c r="J28" s="62"/>
      <c r="K28" s="58">
        <v>50000000</v>
      </c>
      <c r="L28" s="62"/>
      <c r="M28" s="58">
        <v>0</v>
      </c>
      <c r="N28" s="62"/>
      <c r="O28" s="58">
        <v>0</v>
      </c>
      <c r="P28" s="62"/>
      <c r="Q28" s="58">
        <f t="shared" si="0"/>
        <v>50000000</v>
      </c>
    </row>
    <row r="29" spans="1:17">
      <c r="D29" s="4" t="s">
        <v>147</v>
      </c>
      <c r="I29" s="101">
        <f>SUM(I11:I28)</f>
        <v>969890680</v>
      </c>
      <c r="J29" s="62"/>
      <c r="K29" s="101">
        <f>SUM(K11:K28)</f>
        <v>227830000</v>
      </c>
      <c r="L29" s="62"/>
      <c r="M29" s="101">
        <f>SUM(M11:M28)</f>
        <v>38175000</v>
      </c>
      <c r="N29" s="62"/>
      <c r="O29" s="101">
        <f>SUM(O11:O28)</f>
        <v>8404043</v>
      </c>
      <c r="P29" s="62"/>
      <c r="Q29" s="101">
        <f>SUM(Q11:Q28)</f>
        <v>1167949723</v>
      </c>
    </row>
    <row r="30" spans="1:17">
      <c r="A30" s="4" t="s">
        <v>638</v>
      </c>
      <c r="I30" s="58"/>
      <c r="K30" s="58"/>
      <c r="M30" s="58"/>
      <c r="O30" s="58"/>
      <c r="Q30" s="58"/>
    </row>
    <row r="31" spans="1:17">
      <c r="B31" s="4" t="s">
        <v>639</v>
      </c>
      <c r="I31" s="58"/>
      <c r="K31" s="58"/>
      <c r="M31" s="58"/>
      <c r="O31" s="58"/>
      <c r="Q31" s="58"/>
    </row>
    <row r="32" spans="1:17">
      <c r="C32" s="4" t="s">
        <v>603</v>
      </c>
      <c r="I32" s="58">
        <v>6370000</v>
      </c>
      <c r="J32" s="62"/>
      <c r="K32" s="58">
        <v>0</v>
      </c>
      <c r="L32" s="62"/>
      <c r="M32" s="58">
        <v>525000</v>
      </c>
      <c r="N32" s="62"/>
      <c r="O32" s="58">
        <v>0</v>
      </c>
      <c r="P32" s="62"/>
      <c r="Q32" s="58">
        <f>I32+K32-M32+O32</f>
        <v>5845000</v>
      </c>
    </row>
    <row r="33" spans="1:17">
      <c r="C33" s="4" t="s">
        <v>607</v>
      </c>
      <c r="I33" s="58">
        <v>51205000</v>
      </c>
      <c r="J33" s="62"/>
      <c r="K33" s="58">
        <v>0</v>
      </c>
      <c r="L33" s="62"/>
      <c r="M33" s="58">
        <v>4425000</v>
      </c>
      <c r="N33" s="62"/>
      <c r="O33" s="58">
        <v>0</v>
      </c>
      <c r="P33" s="62"/>
      <c r="Q33" s="58">
        <f>I33+K33-M33+O33</f>
        <v>46780000</v>
      </c>
    </row>
    <row r="34" spans="1:17">
      <c r="D34" s="4" t="s">
        <v>504</v>
      </c>
      <c r="I34" s="101">
        <f>SUM(I32:I33)</f>
        <v>57575000</v>
      </c>
      <c r="J34" s="62"/>
      <c r="K34" s="101">
        <f>SUM(K32:K33)</f>
        <v>0</v>
      </c>
      <c r="L34" s="62"/>
      <c r="M34" s="101">
        <f>SUM(M32:M33)</f>
        <v>4950000</v>
      </c>
      <c r="N34" s="62"/>
      <c r="O34" s="101">
        <f>SUM(O32:O33)</f>
        <v>0</v>
      </c>
      <c r="P34" s="62"/>
      <c r="Q34" s="101">
        <f>SUM(Q32:Q33)</f>
        <v>52625000</v>
      </c>
    </row>
    <row r="35" spans="1:17">
      <c r="A35" s="4" t="s">
        <v>640</v>
      </c>
      <c r="I35" s="58"/>
      <c r="J35" s="62"/>
      <c r="K35" s="58"/>
      <c r="L35" s="62"/>
      <c r="M35" s="58"/>
      <c r="N35" s="62"/>
      <c r="O35" s="58"/>
      <c r="P35" s="62"/>
      <c r="Q35" s="58"/>
    </row>
    <row r="36" spans="1:17">
      <c r="B36" s="4" t="s">
        <v>641</v>
      </c>
      <c r="I36" s="58"/>
      <c r="J36" s="62"/>
      <c r="K36" s="58"/>
      <c r="L36" s="62"/>
      <c r="M36" s="58"/>
      <c r="N36" s="62"/>
      <c r="O36" s="58"/>
      <c r="P36" s="62"/>
      <c r="Q36" s="58"/>
    </row>
    <row r="37" spans="1:17">
      <c r="A37" s="63"/>
      <c r="B37" s="63"/>
      <c r="C37" s="63" t="s">
        <v>148</v>
      </c>
      <c r="D37" s="63"/>
      <c r="E37" s="63"/>
      <c r="F37" s="63"/>
      <c r="G37" s="63"/>
      <c r="H37" s="63"/>
      <c r="I37" s="58">
        <v>16200000</v>
      </c>
      <c r="J37" s="64"/>
      <c r="K37" s="58">
        <v>0</v>
      </c>
      <c r="L37" s="64"/>
      <c r="M37" s="58">
        <v>900000</v>
      </c>
      <c r="N37" s="64"/>
      <c r="O37" s="58">
        <v>0</v>
      </c>
      <c r="P37" s="64"/>
      <c r="Q37" s="58">
        <f>I37+K37-M37+O37</f>
        <v>15300000</v>
      </c>
    </row>
    <row r="38" spans="1:17">
      <c r="A38" s="63"/>
      <c r="B38" s="63"/>
      <c r="C38" s="63" t="s">
        <v>607</v>
      </c>
      <c r="D38" s="63"/>
      <c r="E38" s="63"/>
      <c r="F38" s="63"/>
      <c r="G38" s="63"/>
      <c r="H38" s="63"/>
      <c r="I38" s="58">
        <v>37990000</v>
      </c>
      <c r="J38" s="64"/>
      <c r="K38" s="58">
        <v>0</v>
      </c>
      <c r="L38" s="64"/>
      <c r="M38" s="58">
        <v>2105000</v>
      </c>
      <c r="N38" s="64"/>
      <c r="O38" s="58">
        <v>0</v>
      </c>
      <c r="P38" s="64"/>
      <c r="Q38" s="58">
        <f>I38+K38-M38+O38</f>
        <v>35885000</v>
      </c>
    </row>
    <row r="39" spans="1:17">
      <c r="A39" s="63"/>
      <c r="B39" s="63"/>
      <c r="C39" s="63" t="s">
        <v>1169</v>
      </c>
      <c r="D39" s="63"/>
      <c r="E39" s="63"/>
      <c r="F39" s="63"/>
      <c r="G39" s="63"/>
      <c r="H39" s="63"/>
      <c r="I39" s="58">
        <v>0</v>
      </c>
      <c r="J39" s="65"/>
      <c r="K39" s="58">
        <v>70785000</v>
      </c>
      <c r="L39" s="65"/>
      <c r="M39" s="58">
        <v>0</v>
      </c>
      <c r="N39" s="65"/>
      <c r="O39" s="58">
        <v>0</v>
      </c>
      <c r="P39" s="65"/>
      <c r="Q39" s="58">
        <f>I39+K39-M39+O39</f>
        <v>70785000</v>
      </c>
    </row>
    <row r="40" spans="1:17">
      <c r="A40" s="63"/>
      <c r="B40" s="63"/>
      <c r="C40" s="63"/>
      <c r="D40" s="63" t="s">
        <v>149</v>
      </c>
      <c r="E40" s="63"/>
      <c r="F40" s="63"/>
      <c r="G40" s="63"/>
      <c r="H40" s="63"/>
      <c r="I40" s="82">
        <f>SUM(I37:I39)</f>
        <v>54190000</v>
      </c>
      <c r="J40" s="65"/>
      <c r="K40" s="82">
        <f>SUM(K37:K39)</f>
        <v>70785000</v>
      </c>
      <c r="L40" s="65"/>
      <c r="M40" s="82">
        <f>SUM(M37:M39)</f>
        <v>3005000</v>
      </c>
      <c r="N40" s="65"/>
      <c r="O40" s="82">
        <f>SUM(O37:O39)</f>
        <v>0</v>
      </c>
      <c r="P40" s="65"/>
      <c r="Q40" s="82">
        <f>SUM(Q37:Q39)</f>
        <v>121970000</v>
      </c>
    </row>
    <row r="41" spans="1:17" ht="15.75" thickBot="1">
      <c r="D41" s="4" t="s">
        <v>150</v>
      </c>
      <c r="H41" s="4" t="s">
        <v>172</v>
      </c>
      <c r="I41" s="7">
        <f>+I29+I34+I40</f>
        <v>1081655680</v>
      </c>
      <c r="K41" s="7">
        <f>+K29+K34+K40</f>
        <v>298615000</v>
      </c>
      <c r="M41" s="7">
        <f>+M29+M34+M40</f>
        <v>46130000</v>
      </c>
      <c r="O41" s="7">
        <f>+O29+O34+O40</f>
        <v>8404043</v>
      </c>
      <c r="Q41" s="7">
        <f>+Q29+Q34+Q40</f>
        <v>1342544723</v>
      </c>
    </row>
    <row r="42" spans="1:17" ht="15.75" thickTop="1">
      <c r="A42" s="60"/>
    </row>
    <row r="43" spans="1:17">
      <c r="A43" s="4" t="s">
        <v>968</v>
      </c>
    </row>
  </sheetData>
  <customSheetViews>
    <customSheetView guid="{B5CDDD7D-D7D3-4CB2-966B-9F1E454CC0C9}" topLeftCell="A7">
      <selection sqref="A1:O1"/>
      <pageMargins left="0.8" right="0.7" top="1" bottom="0.8" header="0.5" footer="0.5"/>
      <printOptions horizontalCentered="1"/>
      <pageSetup scale="72" firstPageNumber="3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selection sqref="A1:O1"/>
      <pageMargins left="0.8" right="0.7" top="1" bottom="0.8" header="0.5" footer="0.5"/>
      <printOptions horizontalCentered="1"/>
      <pageSetup scale="72" firstPageNumber="3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68" firstPageNumber="3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cale="60" showPageBreaks="1" view="pageBreakPreview">
      <selection activeCell="Q40" sqref="Q40"/>
      <pageMargins left="0.8" right="0.7" top="1" bottom="0.8" header="0.5" footer="0.5"/>
      <printOptions horizontalCentered="1"/>
      <pageSetup scale="68" firstPageNumber="2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cale="60" showPageBreaks="1" view="pageBreakPreview">
      <selection activeCell="Q40" sqref="Q40"/>
      <pageMargins left="0.8" right="0.7" top="1" bottom="0.8" header="0.5" footer="0.5"/>
      <printOptions horizontalCentered="1"/>
      <pageSetup scale="68" firstPageNumber="2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12">
      <selection sqref="A1:O47"/>
      <pageMargins left="0.5" right="0" top="0.75" bottom="0.24" header="0" footer="0"/>
      <printOptions horizontalCentered="1"/>
      <pageSetup scale="93" orientation="portrait" r:id="rId6"/>
      <headerFooter alignWithMargins="0"/>
    </customSheetView>
    <customSheetView guid="{86A10747-8B25-4B25-9409-B006EA4C681C}" showGridLines="0" topLeftCell="A10">
      <selection activeCell="O12" sqref="O12"/>
      <pageMargins left="0.5" right="0" top="0.75" bottom="0.24" header="0" footer="0"/>
      <printOptions horizontalCentered="1"/>
      <pageSetup scale="93" orientation="portrait" r:id="rId7"/>
      <headerFooter alignWithMargins="0"/>
    </customSheetView>
    <customSheetView guid="{4F3C9522-85FB-4FAA-B4DC-154FBE4218D9}" showGridLines="0" zeroValues="0" showRuler="0" topLeftCell="A44">
      <selection activeCell="Q48" sqref="Q48"/>
      <pageMargins left="0.5" right="0" top="0.75" bottom="0.24" header="0" footer="0"/>
      <printOptions horizontalCentered="1"/>
      <pageSetup scale="93" orientation="portrait" r:id="rId8"/>
      <headerFooter alignWithMargins="0"/>
    </customSheetView>
    <customSheetView guid="{8E3DA08C-766A-41DE-BB05-B83E79C2E3D5}" showGridLines="0">
      <selection activeCell="O12" sqref="O12"/>
      <pageMargins left="0.5" right="0" top="0.75" bottom="0.24" header="0" footer="0"/>
      <printOptions horizontalCentered="1"/>
      <pageSetup scale="93" orientation="portrait" r:id="rId9"/>
      <headerFooter alignWithMargins="0"/>
    </customSheetView>
    <customSheetView guid="{9B4DC162-833A-4BD6-BF3D-CDBE24FDA56E}" showGridLines="0" showRuler="0">
      <selection activeCell="M15" sqref="M15"/>
      <pageMargins left="0.5" right="0" top="0.75" bottom="0.24" header="0" footer="0"/>
      <printOptions horizontalCentered="1"/>
      <pageSetup scale="93" orientation="portrait" r:id="rId10"/>
      <headerFooter alignWithMargins="0"/>
    </customSheetView>
    <customSheetView guid="{DF496B77-1547-4044-ABC6-DF925EDDC1DD}" showPageBreaks="1" showRuler="0" topLeftCell="A14">
      <selection activeCell="A26" sqref="A26"/>
      <pageMargins left="0.6" right="0.6" top="0.75" bottom="0.5" header="0" footer="0.5"/>
      <printOptions horizontalCentered="1"/>
      <pageSetup scale="90" firstPageNumber="29" orientation="portrait" useFirstPageNumber="1" r:id="rId11"/>
      <headerFooter alignWithMargins="0">
        <oddFooter>&amp;C(&amp;P)</oddFooter>
      </headerFooter>
    </customSheetView>
    <customSheetView guid="{3BA57DF8-659F-42F0-86F4-A7E79B2C34EB}" showRuler="0">
      <selection sqref="A1:O1"/>
      <pageMargins left="0.5" right="0" top="0.75" bottom="0.24" header="0" footer="0"/>
      <printOptions horizontalCentered="1"/>
      <pageSetup scale="93" orientation="portrait" r:id="rId12"/>
      <headerFooter alignWithMargins="0"/>
    </customSheetView>
    <customSheetView guid="{21417578-E70F-4802-A5A7-5D6C59E90F40}" showRuler="0">
      <selection sqref="A1:O1"/>
      <pageMargins left="0.5" right="0" top="0.75" bottom="0.24" header="0" footer="0"/>
      <printOptions horizontalCentered="1"/>
      <pageSetup scale="93" orientation="portrait" r:id="rId13"/>
      <headerFooter alignWithMargins="0"/>
    </customSheetView>
    <customSheetView guid="{DC1EC383-AA5A-444D-88DE-3C6EE7652F16}" showPageBreaks="1" showGridLines="0" zeroValues="0" printArea="1" showRuler="0">
      <selection activeCell="B66" sqref="B66:O66"/>
      <pageMargins left="0.5" right="0" top="0.75" bottom="0.24" header="0" footer="0"/>
      <printOptions horizontalCentered="1"/>
      <pageSetup scale="93" orientation="portrait" r:id="rId14"/>
      <headerFooter alignWithMargins="0"/>
    </customSheetView>
    <customSheetView guid="{B9A944B1-D459-11D5-A666-00B0D0B3D203}" showPageBreaks="1" showGridLines="0" zeroValues="0" showRuler="0" topLeftCell="A32">
      <selection activeCell="I32" sqref="I32"/>
      <rowBreaks count="1" manualBreakCount="1">
        <brk id="46" max="16383" man="1"/>
      </rowBreaks>
      <pageMargins left="0.5" right="0" top="0.75" bottom="0.5" header="0" footer="0"/>
      <printOptions horizontalCentered="1"/>
      <pageSetup scale="93" orientation="portrait" r:id="rId15"/>
      <headerFooter alignWithMargins="0"/>
    </customSheetView>
    <customSheetView guid="{8E35712F-F7DD-11D6-A74F-00B0D0B61D87}" showPageBreaks="1" showGridLines="0" zeroValues="0" showRuler="0">
      <selection activeCell="D4" sqref="D4"/>
      <rowBreaks count="1" manualBreakCount="1">
        <brk id="46" max="16383" man="1"/>
      </rowBreaks>
      <pageMargins left="0.5" right="0" top="0.75" bottom="0.5" header="0" footer="0"/>
      <printOptions horizontalCentered="1"/>
      <pageSetup scale="93" orientation="portrait" r:id="rId16"/>
      <headerFooter alignWithMargins="0"/>
    </customSheetView>
    <customSheetView guid="{DBF7A691-C175-11D5-A601-00B0D0B3D2A1}" showPageBreaks="1" showGridLines="0" zeroValues="0" printArea="1" showRuler="0" topLeftCell="A70">
      <selection activeCell="I32" sqref="I32"/>
      <rowBreaks count="1" manualBreakCount="1">
        <brk id="46" max="16383" man="1"/>
      </rowBreaks>
      <pageMargins left="0.5" right="0" top="0.75" bottom="0.5" header="0" footer="0"/>
      <printOptions horizontalCentered="1"/>
      <pageSetup scale="93" orientation="portrait" r:id="rId17"/>
      <headerFooter alignWithMargins="0"/>
    </customSheetView>
    <customSheetView guid="{040F2CE1-C174-11D5-A64F-00B0D0B3D203}" showPageBreaks="1" showGridLines="0" zeroValues="0" printArea="1" showRuler="0" topLeftCell="A32">
      <selection activeCell="I32" sqref="I32"/>
      <rowBreaks count="1" manualBreakCount="1">
        <brk id="46" max="16383" man="1"/>
      </rowBreaks>
      <pageMargins left="0.5" right="0" top="0.75" bottom="0.5" header="0" footer="0"/>
      <printOptions horizontalCentered="1"/>
      <pageSetup scale="93" orientation="portrait" r:id="rId18"/>
      <headerFooter alignWithMargins="0"/>
    </customSheetView>
    <customSheetView guid="{BD6501F3-C314-11D5-A64A-00B0D0B3D295}" showPageBreaks="1" showGridLines="0" zeroValues="0" showRuler="0">
      <selection activeCell="D4" sqref="D4"/>
      <rowBreaks count="1" manualBreakCount="1">
        <brk id="46" max="16383" man="1"/>
      </rowBreaks>
      <pageMargins left="0.5" right="0" top="0.75" bottom="0.5" header="0" footer="0"/>
      <printOptions horizontalCentered="1"/>
      <pageSetup scale="93" orientation="portrait" r:id="rId19"/>
      <headerFooter alignWithMargins="0"/>
    </customSheetView>
    <customSheetView guid="{A7ADF766-DF6C-40EF-AD33-2C5637ABABD9}" showPageBreaks="1" showGridLines="0" zeroValues="0" showRuler="0" topLeftCell="A21">
      <selection activeCell="D49" sqref="D49"/>
      <pageMargins left="0.5" right="0" top="0.75" bottom="0.24" header="0" footer="0"/>
      <printOptions horizontalCentered="1"/>
      <pageSetup scale="93" orientation="portrait" r:id="rId20"/>
      <headerFooter alignWithMargins="0"/>
    </customSheetView>
    <customSheetView guid="{0E959B21-C4C4-11D5-A65F-00B0D0B3D27F}" showPageBreaks="1" showGridLines="0" zeroValues="0" printArea="1" showRuler="0" topLeftCell="A44">
      <selection activeCell="Q48" sqref="Q48"/>
      <pageMargins left="0.5" right="0" top="0.75" bottom="0.24" header="0" footer="0"/>
      <printOptions horizontalCentered="1"/>
      <pageSetup scale="93" orientation="portrait" r:id="rId21"/>
      <headerFooter alignWithMargins="0"/>
    </customSheetView>
    <customSheetView guid="{61FFD26A-6C55-4FAA-B7B3-304380B2CF2A}" showPageBreaks="1" showGridLines="0" zeroValues="0" showRuler="0" topLeftCell="A21">
      <selection activeCell="D49" sqref="D49"/>
      <pageMargins left="0.5" right="0" top="0.75" bottom="0.24" header="0" footer="0"/>
      <printOptions horizontalCentered="1"/>
      <pageSetup scale="93" orientation="portrait" r:id="rId22"/>
      <headerFooter alignWithMargins="0"/>
    </customSheetView>
    <customSheetView guid="{4FB49B53-1D2E-4571-8896-B15F682249F5}" showPageBreaks="1" showRuler="0">
      <selection sqref="A1:O1"/>
      <pageMargins left="0.5" right="0" top="0.75" bottom="0.24" header="0" footer="0"/>
      <printOptions horizontalCentered="1"/>
      <pageSetup scale="93" orientation="portrait" r:id="rId23"/>
      <headerFooter alignWithMargins="0"/>
    </customSheetView>
    <customSheetView guid="{2F4E79F8-C95D-43CD-9692-8694CC8FDD51}" showPageBreaks="1" showRuler="0">
      <selection activeCell="O24" sqref="O24"/>
      <pageMargins left="0.5" right="0" top="0.75" bottom="0.24" header="0" footer="0"/>
      <printOptions horizontalCentered="1"/>
      <pageSetup scale="93" orientation="portrait" r:id="rId24"/>
      <headerFooter alignWithMargins="0"/>
    </customSheetView>
    <customSheetView guid="{315D65B5-6F13-4260-BB1D-E2FA280C16D9}" scale="60" showPageBreaks="1" view="pageBreakPreview" showRuler="0">
      <selection activeCell="Q40" sqref="Q40"/>
      <pageMargins left="0.8" right="0.7" top="1" bottom="0.8" header="0.5" footer="0.5"/>
      <printOptions horizontalCentered="1"/>
      <pageSetup scale="68" firstPageNumber="29"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howPageBreaks="1" topLeftCell="A12">
      <selection activeCell="K46" sqref="K46"/>
      <pageMargins left="0.8" right="0.7" top="1" bottom="0.8" header="0.5" footer="0.5"/>
      <printOptions horizontalCentered="1"/>
      <pageSetup scale="68" firstPageNumber="29"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topLeftCell="A16">
      <selection sqref="A1:O1"/>
      <pageMargins left="0.8" right="0.7" top="1" bottom="0.8" header="0.5" footer="0.5"/>
      <printOptions horizontalCentered="1"/>
      <pageSetup scale="72" firstPageNumber="30"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72" firstPageNumber="28" fitToHeight="0" orientation="portrait" blackAndWhite="1" useFirstPageNumber="1" r:id="rId28"/>
  <headerFooter scaleWithDoc="0" alignWithMargins="0">
    <oddFooter>&amp;C&amp;P&amp;R(Continued)</odd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FF0000"/>
    <pageSetUpPr fitToPage="1"/>
  </sheetPr>
  <dimension ref="A1:Q49"/>
  <sheetViews>
    <sheetView workbookViewId="0">
      <selection activeCell="G27" sqref="G27"/>
    </sheetView>
  </sheetViews>
  <sheetFormatPr defaultColWidth="9.140625" defaultRowHeight="15"/>
  <cols>
    <col min="1" max="6" width="2.28515625" style="4" customWidth="1"/>
    <col min="7" max="7" width="3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9" width="12.5703125" style="4" bestFit="1" customWidth="1"/>
    <col min="20" max="16384" width="9.140625" style="4"/>
  </cols>
  <sheetData>
    <row r="1" spans="1:17">
      <c r="A1" s="1" t="s">
        <v>496</v>
      </c>
      <c r="B1" s="1"/>
      <c r="C1" s="1"/>
      <c r="D1" s="1"/>
      <c r="E1" s="1"/>
      <c r="F1" s="1"/>
      <c r="G1" s="1"/>
      <c r="H1" s="1"/>
      <c r="I1" s="1"/>
      <c r="J1" s="1"/>
      <c r="K1" s="1"/>
      <c r="L1" s="1"/>
      <c r="M1" s="1"/>
      <c r="N1" s="1"/>
      <c r="O1" s="1"/>
      <c r="P1" s="1"/>
      <c r="Q1" s="1"/>
    </row>
    <row r="2" spans="1:17">
      <c r="A2" s="2" t="s">
        <v>7</v>
      </c>
      <c r="B2" s="2"/>
      <c r="C2" s="2"/>
      <c r="D2" s="2"/>
      <c r="E2" s="2"/>
      <c r="F2" s="2"/>
      <c r="G2" s="2"/>
      <c r="H2" s="2"/>
      <c r="I2" s="2"/>
      <c r="J2" s="2"/>
      <c r="K2" s="2"/>
      <c r="L2" s="2"/>
      <c r="M2" s="2"/>
      <c r="N2" s="2"/>
      <c r="O2" s="2"/>
      <c r="P2" s="2"/>
      <c r="Q2" s="2"/>
    </row>
    <row r="3" spans="1:17" ht="12.95" customHeight="1">
      <c r="A3" s="2" t="s">
        <v>649</v>
      </c>
      <c r="B3" s="2"/>
      <c r="C3" s="2"/>
      <c r="D3" s="2"/>
      <c r="E3" s="2"/>
      <c r="F3" s="2"/>
      <c r="G3" s="2"/>
      <c r="H3" s="2"/>
      <c r="I3" s="2"/>
      <c r="J3" s="2"/>
      <c r="K3" s="2"/>
      <c r="L3" s="2"/>
      <c r="M3" s="2"/>
      <c r="N3" s="2"/>
      <c r="O3" s="2"/>
      <c r="P3" s="2"/>
      <c r="Q3" s="2"/>
    </row>
    <row r="4" spans="1:17">
      <c r="A4" s="2" t="s">
        <v>969</v>
      </c>
      <c r="B4" s="2"/>
      <c r="C4" s="2"/>
      <c r="D4" s="2"/>
      <c r="E4" s="2"/>
      <c r="F4" s="2"/>
      <c r="G4" s="2"/>
      <c r="H4" s="2"/>
      <c r="I4" s="2"/>
      <c r="J4" s="2"/>
      <c r="K4" s="2"/>
      <c r="L4" s="2"/>
      <c r="M4" s="2"/>
      <c r="N4" s="2"/>
      <c r="O4" s="2"/>
      <c r="P4" s="2"/>
      <c r="Q4" s="2"/>
    </row>
    <row r="5" spans="1:17">
      <c r="A5" s="2"/>
      <c r="B5" s="2"/>
      <c r="C5" s="2"/>
      <c r="D5" s="2"/>
      <c r="E5" s="2"/>
      <c r="F5" s="2"/>
      <c r="G5" s="2"/>
      <c r="H5" s="2"/>
      <c r="I5" s="2"/>
      <c r="J5" s="2"/>
      <c r="K5" s="2"/>
      <c r="L5" s="2"/>
      <c r="M5" s="2"/>
      <c r="N5" s="2"/>
      <c r="O5" s="2"/>
      <c r="P5" s="2"/>
      <c r="Q5" s="143" t="s">
        <v>839</v>
      </c>
    </row>
    <row r="6" spans="1:17">
      <c r="A6" s="102"/>
      <c r="B6" s="102"/>
      <c r="C6" s="102"/>
      <c r="D6" s="102"/>
      <c r="E6" s="102"/>
      <c r="F6" s="102"/>
      <c r="G6" s="102"/>
      <c r="H6" s="102"/>
      <c r="I6" s="70"/>
      <c r="J6" s="102"/>
      <c r="K6" s="71" t="s">
        <v>151</v>
      </c>
      <c r="L6" s="102"/>
      <c r="M6" s="73"/>
      <c r="N6" s="98"/>
      <c r="P6" s="98"/>
      <c r="Q6" s="73"/>
    </row>
    <row r="7" spans="1:17">
      <c r="A7" s="102"/>
      <c r="B7" s="102"/>
      <c r="C7" s="102"/>
      <c r="D7" s="102"/>
      <c r="E7" s="102"/>
      <c r="F7" s="102"/>
      <c r="G7" s="102"/>
      <c r="H7" s="102"/>
      <c r="I7" s="70"/>
      <c r="J7" s="102"/>
      <c r="K7" s="71" t="s">
        <v>670</v>
      </c>
      <c r="L7" s="102"/>
      <c r="M7" s="73"/>
      <c r="N7" s="98"/>
      <c r="O7" s="74" t="s">
        <v>152</v>
      </c>
      <c r="P7" s="98"/>
      <c r="Q7" s="73"/>
    </row>
    <row r="8" spans="1:17">
      <c r="A8" s="102"/>
      <c r="B8" s="102"/>
      <c r="C8" s="102"/>
      <c r="D8" s="102"/>
      <c r="E8" s="102"/>
      <c r="F8" s="102"/>
      <c r="G8" s="102"/>
      <c r="H8" s="102"/>
      <c r="I8" s="71" t="s">
        <v>97</v>
      </c>
      <c r="J8" s="102"/>
      <c r="K8" s="71" t="s">
        <v>672</v>
      </c>
      <c r="L8" s="102"/>
      <c r="M8" s="74" t="s">
        <v>142</v>
      </c>
      <c r="N8" s="98"/>
      <c r="O8" s="74" t="s">
        <v>153</v>
      </c>
      <c r="P8" s="98"/>
      <c r="Q8" s="74" t="s">
        <v>97</v>
      </c>
    </row>
    <row r="9" spans="1:17">
      <c r="A9" s="61"/>
      <c r="B9" s="76" t="s">
        <v>642</v>
      </c>
      <c r="C9" s="76"/>
      <c r="D9" s="76"/>
      <c r="E9" s="76"/>
      <c r="F9" s="76"/>
      <c r="G9" s="76"/>
      <c r="H9" s="100"/>
      <c r="I9" s="211" t="s">
        <v>904</v>
      </c>
      <c r="J9" s="102"/>
      <c r="K9" s="72" t="s">
        <v>671</v>
      </c>
      <c r="L9" s="102"/>
      <c r="M9" s="75" t="s">
        <v>669</v>
      </c>
      <c r="N9" s="98"/>
      <c r="O9" s="75" t="s">
        <v>668</v>
      </c>
      <c r="P9" s="98"/>
      <c r="Q9" s="211" t="s">
        <v>964</v>
      </c>
    </row>
    <row r="10" spans="1:17">
      <c r="A10" s="29" t="s">
        <v>154</v>
      </c>
      <c r="I10" s="102"/>
      <c r="J10" s="102"/>
      <c r="K10" s="102"/>
      <c r="L10" s="102"/>
      <c r="M10" s="98"/>
      <c r="N10" s="98"/>
      <c r="O10" s="98"/>
      <c r="P10" s="98"/>
      <c r="Q10" s="98"/>
    </row>
    <row r="11" spans="1:17">
      <c r="B11" s="29" t="s">
        <v>878</v>
      </c>
      <c r="C11" s="29"/>
      <c r="D11" s="29"/>
      <c r="E11" s="29"/>
      <c r="F11" s="29"/>
      <c r="G11" s="29"/>
      <c r="H11" s="29"/>
      <c r="I11" s="68"/>
      <c r="J11" s="98"/>
      <c r="K11" s="98"/>
      <c r="L11" s="94"/>
      <c r="M11" s="98"/>
      <c r="N11" s="99"/>
      <c r="O11" s="99"/>
      <c r="P11" s="98"/>
      <c r="Q11" s="69"/>
    </row>
    <row r="12" spans="1:17">
      <c r="C12" s="29" t="s">
        <v>662</v>
      </c>
      <c r="D12" s="29"/>
      <c r="E12" s="29"/>
      <c r="F12" s="29"/>
      <c r="G12" s="29"/>
      <c r="H12" s="19" t="s">
        <v>172</v>
      </c>
      <c r="I12" s="58">
        <v>26215000</v>
      </c>
      <c r="K12" s="58">
        <v>0</v>
      </c>
      <c r="L12" s="98"/>
      <c r="M12" s="58">
        <v>12780000</v>
      </c>
      <c r="N12" s="99"/>
      <c r="O12" s="58">
        <v>0</v>
      </c>
      <c r="Q12" s="58">
        <f>SUM(I12+K12-M12+O12)</f>
        <v>13435000</v>
      </c>
    </row>
    <row r="13" spans="1:17">
      <c r="C13" s="29" t="s">
        <v>663</v>
      </c>
      <c r="D13" s="29"/>
      <c r="E13" s="29"/>
      <c r="F13" s="29"/>
      <c r="G13" s="29"/>
      <c r="I13" s="58">
        <v>26190000</v>
      </c>
      <c r="K13" s="58">
        <v>0</v>
      </c>
      <c r="L13" s="98"/>
      <c r="M13" s="58">
        <v>6080000</v>
      </c>
      <c r="N13" s="99"/>
      <c r="O13" s="58">
        <v>0</v>
      </c>
      <c r="Q13" s="58">
        <f>SUM(I13+K13-M13+O13)</f>
        <v>20110000</v>
      </c>
    </row>
    <row r="14" spans="1:17">
      <c r="C14" s="29" t="s">
        <v>664</v>
      </c>
      <c r="D14" s="29"/>
      <c r="E14" s="29"/>
      <c r="F14" s="29"/>
      <c r="G14" s="29"/>
      <c r="I14" s="58">
        <v>118160000</v>
      </c>
      <c r="K14" s="58">
        <v>0</v>
      </c>
      <c r="L14" s="98"/>
      <c r="M14" s="58">
        <v>7410000</v>
      </c>
      <c r="N14" s="99"/>
      <c r="O14" s="58">
        <v>0</v>
      </c>
      <c r="Q14" s="58">
        <f>SUM(I14+K14-M14+O14)</f>
        <v>110750000</v>
      </c>
    </row>
    <row r="15" spans="1:17">
      <c r="C15" s="29" t="s">
        <v>665</v>
      </c>
      <c r="D15" s="29"/>
      <c r="E15" s="29"/>
      <c r="F15" s="29"/>
      <c r="G15" s="29"/>
      <c r="I15" s="58">
        <v>14505000</v>
      </c>
      <c r="K15" s="58">
        <v>0</v>
      </c>
      <c r="L15" s="98"/>
      <c r="M15" s="58">
        <v>915000</v>
      </c>
      <c r="N15" s="99"/>
      <c r="O15" s="58">
        <v>0</v>
      </c>
      <c r="Q15" s="58">
        <f>I15+K15-M15+O15</f>
        <v>13590000</v>
      </c>
    </row>
    <row r="16" spans="1:17">
      <c r="C16" s="29" t="s">
        <v>823</v>
      </c>
      <c r="D16" s="29"/>
      <c r="E16" s="29"/>
      <c r="F16" s="29"/>
      <c r="G16" s="29"/>
      <c r="I16" s="58">
        <v>60900000</v>
      </c>
      <c r="K16" s="58">
        <v>0</v>
      </c>
      <c r="L16" s="98"/>
      <c r="M16" s="58">
        <v>3470000</v>
      </c>
      <c r="N16" s="99"/>
      <c r="O16" s="58">
        <v>0</v>
      </c>
      <c r="Q16" s="58">
        <f>I16+K16-M16+O16</f>
        <v>57430000</v>
      </c>
    </row>
    <row r="17" spans="2:17">
      <c r="C17" s="29" t="s">
        <v>666</v>
      </c>
      <c r="D17" s="29"/>
      <c r="E17" s="29"/>
      <c r="F17" s="29"/>
      <c r="G17" s="29"/>
      <c r="I17" s="58">
        <v>72015000</v>
      </c>
      <c r="K17" s="58">
        <v>0</v>
      </c>
      <c r="L17" s="98"/>
      <c r="M17" s="58">
        <v>160000</v>
      </c>
      <c r="N17" s="99"/>
      <c r="O17" s="58">
        <v>0</v>
      </c>
      <c r="Q17" s="58">
        <f>I17+K17-M17+O17</f>
        <v>71855000</v>
      </c>
    </row>
    <row r="18" spans="2:17">
      <c r="C18" s="29" t="s">
        <v>667</v>
      </c>
      <c r="D18" s="29"/>
      <c r="E18" s="29"/>
      <c r="F18" s="29"/>
      <c r="G18" s="29"/>
      <c r="I18" s="58">
        <v>45645000</v>
      </c>
      <c r="K18" s="58">
        <v>0</v>
      </c>
      <c r="L18" s="98"/>
      <c r="M18" s="58">
        <v>0</v>
      </c>
      <c r="N18" s="99"/>
      <c r="O18" s="58">
        <v>0</v>
      </c>
      <c r="Q18" s="58">
        <f>I18+K18-M18+O18</f>
        <v>45645000</v>
      </c>
    </row>
    <row r="19" spans="2:17">
      <c r="C19" s="29" t="s">
        <v>116</v>
      </c>
      <c r="D19" s="29"/>
      <c r="E19" s="29"/>
      <c r="F19" s="29"/>
      <c r="G19" s="29"/>
      <c r="I19" s="58">
        <v>34785000</v>
      </c>
      <c r="K19" s="58">
        <v>0</v>
      </c>
      <c r="L19" s="98"/>
      <c r="M19" s="58">
        <v>1875000</v>
      </c>
      <c r="N19" s="99"/>
      <c r="O19" s="58">
        <v>0</v>
      </c>
      <c r="Q19" s="58">
        <f>I19+K19-M19+O19</f>
        <v>32910000</v>
      </c>
    </row>
    <row r="20" spans="2:17">
      <c r="C20" s="29"/>
      <c r="D20" s="29"/>
      <c r="E20" s="29"/>
      <c r="F20" s="102" t="s">
        <v>800</v>
      </c>
      <c r="G20" s="29"/>
      <c r="I20" s="101">
        <f>SUM(I12:I19)</f>
        <v>398415000</v>
      </c>
      <c r="K20" s="101">
        <f>SUM(K12:K19)</f>
        <v>0</v>
      </c>
      <c r="L20" s="98"/>
      <c r="M20" s="101">
        <f>SUM(M12:M19)</f>
        <v>32690000</v>
      </c>
      <c r="N20" s="99"/>
      <c r="O20" s="101">
        <f>SUM(O12:O19)</f>
        <v>0</v>
      </c>
      <c r="Q20" s="101">
        <f>SUM(Q12:Q19)</f>
        <v>365725000</v>
      </c>
    </row>
    <row r="21" spans="2:17">
      <c r="B21" s="29" t="s">
        <v>879</v>
      </c>
      <c r="D21" s="29"/>
      <c r="E21" s="29"/>
      <c r="F21" s="29"/>
      <c r="G21" s="29"/>
      <c r="I21" s="58"/>
      <c r="K21" s="58"/>
      <c r="L21" s="98"/>
      <c r="M21" s="58"/>
      <c r="N21" s="99"/>
      <c r="O21" s="207"/>
      <c r="Q21" s="58"/>
    </row>
    <row r="22" spans="2:17">
      <c r="C22" s="29" t="s">
        <v>799</v>
      </c>
      <c r="E22" s="29"/>
      <c r="F22" s="29"/>
      <c r="G22" s="29"/>
      <c r="H22" s="29"/>
      <c r="I22" s="58">
        <v>2509493</v>
      </c>
      <c r="J22" s="98"/>
      <c r="K22" s="58">
        <f>2084800.68+193427</f>
        <v>2278228</v>
      </c>
      <c r="L22" s="98"/>
      <c r="M22" s="58">
        <f>465964.62+198222.1+81842.48+37492.55</f>
        <v>783522</v>
      </c>
      <c r="N22" s="99"/>
      <c r="O22" s="58">
        <v>0</v>
      </c>
      <c r="P22" s="98"/>
      <c r="Q22" s="58">
        <f t="shared" ref="Q22:Q27" si="0">I22+K22-M22+O22</f>
        <v>4004199</v>
      </c>
    </row>
    <row r="23" spans="2:17">
      <c r="C23" s="29" t="s">
        <v>726</v>
      </c>
      <c r="E23" s="29"/>
      <c r="F23" s="29"/>
      <c r="G23" s="29"/>
      <c r="H23" s="29"/>
      <c r="I23" s="58">
        <v>29431</v>
      </c>
      <c r="J23" s="98"/>
      <c r="K23" s="58">
        <v>0</v>
      </c>
      <c r="L23" s="98"/>
      <c r="M23" s="58">
        <v>9382</v>
      </c>
      <c r="N23" s="99"/>
      <c r="O23" s="58">
        <v>0</v>
      </c>
      <c r="P23" s="98"/>
      <c r="Q23" s="58">
        <f t="shared" si="0"/>
        <v>20049</v>
      </c>
    </row>
    <row r="24" spans="2:17">
      <c r="C24" s="29" t="s">
        <v>795</v>
      </c>
      <c r="E24" s="29"/>
      <c r="F24" s="29"/>
      <c r="G24" s="29"/>
      <c r="H24" s="29"/>
      <c r="I24" s="58">
        <v>1285116</v>
      </c>
      <c r="J24" s="98"/>
      <c r="K24" s="58">
        <v>0</v>
      </c>
      <c r="L24" s="98"/>
      <c r="M24" s="58">
        <v>938731</v>
      </c>
      <c r="N24" s="99"/>
      <c r="O24" s="58">
        <v>0</v>
      </c>
      <c r="P24" s="98"/>
      <c r="Q24" s="58">
        <f t="shared" si="0"/>
        <v>346385</v>
      </c>
    </row>
    <row r="25" spans="2:17">
      <c r="C25" s="29" t="s">
        <v>643</v>
      </c>
      <c r="E25" s="29"/>
      <c r="F25" s="29"/>
      <c r="G25" s="29"/>
      <c r="H25" s="29"/>
      <c r="I25" s="58">
        <v>10716</v>
      </c>
      <c r="J25" s="98"/>
      <c r="K25" s="58">
        <v>0</v>
      </c>
      <c r="L25" s="98"/>
      <c r="M25" s="58">
        <v>5223</v>
      </c>
      <c r="N25" s="99"/>
      <c r="O25" s="58">
        <v>0</v>
      </c>
      <c r="P25" s="98"/>
      <c r="Q25" s="58">
        <f t="shared" si="0"/>
        <v>5493</v>
      </c>
    </row>
    <row r="26" spans="2:17">
      <c r="C26" s="29" t="s">
        <v>796</v>
      </c>
      <c r="E26" s="29"/>
      <c r="F26" s="29"/>
      <c r="G26" s="29"/>
      <c r="H26" s="29"/>
      <c r="I26" s="58">
        <v>54531</v>
      </c>
      <c r="J26" s="98"/>
      <c r="K26" s="58">
        <v>0</v>
      </c>
      <c r="L26" s="98"/>
      <c r="M26" s="58">
        <v>17288</v>
      </c>
      <c r="N26" s="99"/>
      <c r="O26" s="58">
        <v>0</v>
      </c>
      <c r="P26" s="98"/>
      <c r="Q26" s="58">
        <f t="shared" si="0"/>
        <v>37243</v>
      </c>
    </row>
    <row r="27" spans="2:17">
      <c r="C27" s="29" t="s">
        <v>798</v>
      </c>
      <c r="E27" s="29"/>
      <c r="F27" s="29"/>
      <c r="G27" s="29"/>
      <c r="H27" s="29"/>
      <c r="I27" s="58">
        <v>248212</v>
      </c>
      <c r="J27" s="98"/>
      <c r="K27" s="58">
        <v>409415</v>
      </c>
      <c r="L27" s="98"/>
      <c r="M27" s="58">
        <v>82475</v>
      </c>
      <c r="N27" s="53"/>
      <c r="O27" s="58">
        <v>-248212</v>
      </c>
      <c r="P27" s="98"/>
      <c r="Q27" s="58">
        <f t="shared" si="0"/>
        <v>326940</v>
      </c>
    </row>
    <row r="28" spans="2:17">
      <c r="C28" s="29" t="s">
        <v>970</v>
      </c>
      <c r="E28" s="29"/>
      <c r="F28" s="29"/>
      <c r="G28" s="29"/>
      <c r="H28" s="29"/>
      <c r="I28" s="58">
        <v>0</v>
      </c>
      <c r="J28" s="98"/>
      <c r="K28" s="58">
        <v>29441</v>
      </c>
      <c r="L28" s="98"/>
      <c r="M28" s="58">
        <v>1877</v>
      </c>
      <c r="N28" s="53"/>
      <c r="O28" s="58">
        <v>0</v>
      </c>
      <c r="P28" s="98"/>
      <c r="Q28" s="58">
        <f>I28+K28-M28+O28</f>
        <v>27564</v>
      </c>
    </row>
    <row r="29" spans="2:17">
      <c r="C29" s="29" t="s">
        <v>181</v>
      </c>
      <c r="E29" s="29"/>
      <c r="F29" s="29"/>
      <c r="G29" s="29"/>
      <c r="H29" s="29"/>
      <c r="I29" s="58">
        <f>355737.15+476939.67+141452.17+1</f>
        <v>974130</v>
      </c>
      <c r="J29" s="98"/>
      <c r="K29" s="58">
        <v>0</v>
      </c>
      <c r="L29" s="98"/>
      <c r="M29" s="58">
        <f>317368.08+427503.95+68341.14</f>
        <v>813213</v>
      </c>
      <c r="N29" s="53"/>
      <c r="O29" s="207">
        <f>-38369-49436</f>
        <v>-87805</v>
      </c>
      <c r="P29" s="98"/>
      <c r="Q29" s="58">
        <f>I29+K29-M29+O29</f>
        <v>73112</v>
      </c>
    </row>
    <row r="30" spans="2:17">
      <c r="C30" s="29" t="s">
        <v>971</v>
      </c>
      <c r="E30" s="29"/>
      <c r="F30" s="29"/>
      <c r="G30" s="29"/>
      <c r="H30" s="29"/>
      <c r="I30" s="58">
        <v>523018</v>
      </c>
      <c r="J30" s="98"/>
      <c r="K30" s="58">
        <v>0</v>
      </c>
      <c r="L30" s="98"/>
      <c r="M30" s="58">
        <v>523018</v>
      </c>
      <c r="N30" s="99"/>
      <c r="O30" s="58">
        <v>0</v>
      </c>
      <c r="P30" s="98"/>
      <c r="Q30" s="58">
        <f>I30+K30-M30+O30</f>
        <v>0</v>
      </c>
    </row>
    <row r="31" spans="2:17">
      <c r="C31" s="29" t="s">
        <v>1170</v>
      </c>
      <c r="E31" s="29"/>
      <c r="F31" s="29"/>
      <c r="G31" s="29"/>
      <c r="H31" s="29"/>
      <c r="I31" s="58">
        <v>28728000</v>
      </c>
      <c r="J31" s="98"/>
      <c r="K31" s="58">
        <v>0</v>
      </c>
      <c r="L31" s="98"/>
      <c r="M31" s="58">
        <v>1020700</v>
      </c>
      <c r="N31" s="116"/>
      <c r="O31" s="58">
        <v>0</v>
      </c>
      <c r="P31" s="98"/>
      <c r="Q31" s="58">
        <f>I31+K31-M31+O31</f>
        <v>27707300</v>
      </c>
    </row>
    <row r="32" spans="2:17">
      <c r="C32" s="29" t="s">
        <v>644</v>
      </c>
      <c r="E32" s="29"/>
      <c r="F32" s="29"/>
      <c r="G32" s="29"/>
      <c r="H32" s="29"/>
      <c r="I32" s="58">
        <v>55933</v>
      </c>
      <c r="J32" s="98"/>
      <c r="K32" s="58">
        <v>0</v>
      </c>
      <c r="L32" s="98"/>
      <c r="M32" s="58">
        <v>3438</v>
      </c>
      <c r="N32" s="99"/>
      <c r="O32" s="58">
        <v>4</v>
      </c>
      <c r="P32" s="98"/>
      <c r="Q32" s="58">
        <f t="shared" ref="Q32:Q37" si="1">I32+K32-M32+O32</f>
        <v>52499</v>
      </c>
    </row>
    <row r="33" spans="1:17">
      <c r="C33" s="29" t="s">
        <v>645</v>
      </c>
      <c r="E33" s="29"/>
      <c r="F33" s="29"/>
      <c r="G33" s="29"/>
      <c r="H33" s="29"/>
      <c r="I33" s="58">
        <v>24390</v>
      </c>
      <c r="J33" s="98"/>
      <c r="K33" s="58">
        <v>0</v>
      </c>
      <c r="L33" s="98"/>
      <c r="M33" s="58">
        <v>15885</v>
      </c>
      <c r="N33" s="99"/>
      <c r="O33" s="58">
        <v>0</v>
      </c>
      <c r="P33" s="98"/>
      <c r="Q33" s="58">
        <f t="shared" si="1"/>
        <v>8505</v>
      </c>
    </row>
    <row r="34" spans="1:17">
      <c r="C34" s="29" t="s">
        <v>117</v>
      </c>
      <c r="E34" s="29"/>
      <c r="F34" s="29"/>
      <c r="G34" s="29"/>
      <c r="H34" s="29"/>
      <c r="I34" s="58">
        <v>34773</v>
      </c>
      <c r="J34" s="98"/>
      <c r="K34" s="58">
        <v>0</v>
      </c>
      <c r="L34" s="98"/>
      <c r="M34" s="58">
        <v>7393</v>
      </c>
      <c r="N34" s="99"/>
      <c r="O34" s="58">
        <v>0</v>
      </c>
      <c r="P34" s="98"/>
      <c r="Q34" s="58">
        <f>I34+K34-M34+O34</f>
        <v>27380</v>
      </c>
    </row>
    <row r="35" spans="1:17">
      <c r="C35" s="29" t="s">
        <v>19</v>
      </c>
      <c r="E35" s="29"/>
      <c r="F35" s="29"/>
      <c r="G35" s="29"/>
      <c r="H35" s="29"/>
      <c r="I35" s="58">
        <v>363200</v>
      </c>
      <c r="J35" s="98"/>
      <c r="K35" s="58">
        <v>0</v>
      </c>
      <c r="L35" s="98"/>
      <c r="M35" s="58">
        <v>116992</v>
      </c>
      <c r="N35" s="99"/>
      <c r="O35" s="58">
        <v>0</v>
      </c>
      <c r="P35" s="98"/>
      <c r="Q35" s="58">
        <f t="shared" si="1"/>
        <v>246208</v>
      </c>
    </row>
    <row r="36" spans="1:17">
      <c r="C36" s="4" t="s">
        <v>797</v>
      </c>
      <c r="I36" s="58">
        <v>85439</v>
      </c>
      <c r="K36" s="58">
        <v>0</v>
      </c>
      <c r="M36" s="58">
        <v>21807</v>
      </c>
      <c r="O36" s="58">
        <v>0</v>
      </c>
      <c r="Q36" s="58">
        <f>I36+K36-M36+O36</f>
        <v>63632</v>
      </c>
    </row>
    <row r="37" spans="1:17">
      <c r="C37" s="4" t="s">
        <v>916</v>
      </c>
      <c r="I37" s="58">
        <v>4469620</v>
      </c>
      <c r="K37" s="58">
        <v>0</v>
      </c>
      <c r="M37" s="58">
        <v>869242</v>
      </c>
      <c r="O37" s="58">
        <v>0</v>
      </c>
      <c r="Q37" s="58">
        <f t="shared" si="1"/>
        <v>3600378</v>
      </c>
    </row>
    <row r="38" spans="1:17">
      <c r="C38" s="29" t="s">
        <v>727</v>
      </c>
      <c r="E38" s="29"/>
      <c r="F38" s="29"/>
      <c r="G38" s="29"/>
      <c r="H38" s="29"/>
      <c r="I38" s="58">
        <v>4942</v>
      </c>
      <c r="J38" s="98"/>
      <c r="K38" s="58">
        <v>0</v>
      </c>
      <c r="L38" s="98"/>
      <c r="M38" s="58">
        <v>2416</v>
      </c>
      <c r="N38" s="99"/>
      <c r="O38" s="58">
        <v>0</v>
      </c>
      <c r="P38" s="98"/>
      <c r="Q38" s="58">
        <f>I38+K38-M38+O38</f>
        <v>2526</v>
      </c>
    </row>
    <row r="39" spans="1:17">
      <c r="C39" s="29"/>
      <c r="E39" s="29"/>
      <c r="F39" s="29" t="s">
        <v>880</v>
      </c>
      <c r="G39" s="29"/>
      <c r="H39" s="29"/>
      <c r="I39" s="101">
        <f>SUM(I22:I38)</f>
        <v>39400944</v>
      </c>
      <c r="J39" s="98"/>
      <c r="K39" s="101">
        <f>SUM(K22:K38)</f>
        <v>2717084</v>
      </c>
      <c r="L39" s="98"/>
      <c r="M39" s="101">
        <f>SUM(M22:M38)</f>
        <v>5232602</v>
      </c>
      <c r="N39" s="99"/>
      <c r="O39" s="101">
        <f>SUM(O22:O38)</f>
        <v>-336013</v>
      </c>
      <c r="P39" s="98"/>
      <c r="Q39" s="101">
        <f>SUM(Q22:Q38)</f>
        <v>36549413</v>
      </c>
    </row>
    <row r="40" spans="1:17">
      <c r="A40" s="102"/>
      <c r="C40" s="102"/>
      <c r="D40" s="102"/>
      <c r="E40" s="102"/>
      <c r="F40" s="102" t="s">
        <v>881</v>
      </c>
      <c r="G40" s="102"/>
      <c r="H40" s="171"/>
      <c r="I40" s="101">
        <f>+I20+I39</f>
        <v>437815944</v>
      </c>
      <c r="K40" s="101">
        <f>+K20+K39</f>
        <v>2717084</v>
      </c>
      <c r="M40" s="101">
        <f>+M20+M39</f>
        <v>37922602</v>
      </c>
      <c r="O40" s="101">
        <f>+O20+O39</f>
        <v>-336013</v>
      </c>
      <c r="P40" s="168"/>
      <c r="Q40" s="101">
        <f>+Q20+Q39</f>
        <v>402274413</v>
      </c>
    </row>
    <row r="41" spans="1:17">
      <c r="A41" s="29" t="s">
        <v>882</v>
      </c>
      <c r="B41" s="29"/>
      <c r="C41" s="102"/>
      <c r="D41" s="102"/>
      <c r="E41" s="102"/>
      <c r="F41" s="102"/>
      <c r="G41" s="102"/>
      <c r="H41" s="102"/>
      <c r="I41" s="58"/>
      <c r="K41" s="58"/>
      <c r="M41" s="58"/>
      <c r="O41" s="58"/>
      <c r="Q41" s="58"/>
    </row>
    <row r="42" spans="1:17">
      <c r="A42" s="29"/>
      <c r="B42" s="102" t="s">
        <v>972</v>
      </c>
      <c r="C42" s="102"/>
      <c r="D42" s="102"/>
      <c r="E42" s="102"/>
      <c r="F42" s="102"/>
      <c r="G42" s="102"/>
      <c r="H42" s="102"/>
      <c r="I42" s="58">
        <v>15769877</v>
      </c>
      <c r="K42" s="58">
        <v>0</v>
      </c>
      <c r="M42" s="58">
        <v>1041740</v>
      </c>
      <c r="N42" s="116"/>
      <c r="O42" s="58">
        <v>0</v>
      </c>
      <c r="Q42" s="58">
        <f>I42+K42-M42+O42</f>
        <v>14728137</v>
      </c>
    </row>
    <row r="43" spans="1:17">
      <c r="A43" s="29"/>
      <c r="B43" s="102" t="s">
        <v>973</v>
      </c>
      <c r="C43" s="102"/>
      <c r="D43" s="102"/>
      <c r="E43" s="102"/>
      <c r="F43" s="102"/>
      <c r="G43" s="102"/>
      <c r="H43" s="102"/>
      <c r="I43" s="58">
        <v>0</v>
      </c>
      <c r="K43" s="58">
        <v>32600000</v>
      </c>
      <c r="M43" s="58">
        <v>883787</v>
      </c>
      <c r="N43" s="116"/>
      <c r="O43" s="58">
        <v>0</v>
      </c>
      <c r="Q43" s="58">
        <f>I43+K43-M43+O43</f>
        <v>31716213</v>
      </c>
    </row>
    <row r="44" spans="1:17">
      <c r="A44" s="29"/>
      <c r="B44" s="102" t="s">
        <v>883</v>
      </c>
      <c r="C44" s="102"/>
      <c r="D44" s="102"/>
      <c r="E44" s="102"/>
      <c r="F44" s="102"/>
      <c r="G44" s="102"/>
      <c r="H44" s="102"/>
      <c r="I44" s="58">
        <v>353000</v>
      </c>
      <c r="K44" s="58">
        <v>0</v>
      </c>
      <c r="M44" s="58">
        <v>73000</v>
      </c>
      <c r="N44" s="116"/>
      <c r="O44" s="58">
        <v>0</v>
      </c>
      <c r="Q44" s="58">
        <f>I44+K44-M44+O44</f>
        <v>280000</v>
      </c>
    </row>
    <row r="45" spans="1:17">
      <c r="C45" s="29"/>
      <c r="D45" s="29"/>
      <c r="E45" s="29"/>
      <c r="F45" s="29" t="s">
        <v>884</v>
      </c>
      <c r="G45" s="29"/>
      <c r="H45" s="29"/>
      <c r="I45" s="101">
        <f>SUM(I42:I44)</f>
        <v>16122877</v>
      </c>
      <c r="K45" s="101">
        <f>SUM(K42:K44)</f>
        <v>32600000</v>
      </c>
      <c r="M45" s="101">
        <f>SUM(M42:M44)</f>
        <v>1998527</v>
      </c>
      <c r="N45" s="116"/>
      <c r="O45" s="101">
        <f>SUM(O42:O44)</f>
        <v>0</v>
      </c>
      <c r="Q45" s="101">
        <f>IF(SUM(Q42:Q44)=SUM(I45+K45-M45+O45),SUM(Q42:Q44),"Off")</f>
        <v>46724350</v>
      </c>
    </row>
    <row r="46" spans="1:17" ht="15.75" thickBot="1">
      <c r="B46" s="102"/>
      <c r="C46" s="102"/>
      <c r="D46" s="102"/>
      <c r="E46" s="102"/>
      <c r="F46" s="102" t="s">
        <v>885</v>
      </c>
      <c r="G46" s="102"/>
      <c r="H46" s="100" t="s">
        <v>172</v>
      </c>
      <c r="I46" s="152">
        <f>+I45+I40</f>
        <v>453938821</v>
      </c>
      <c r="K46" s="152">
        <f>+K45+K40</f>
        <v>35317084</v>
      </c>
      <c r="M46" s="152">
        <f>+M45+M40</f>
        <v>39921129</v>
      </c>
      <c r="O46" s="152">
        <f>+O45+O40</f>
        <v>-336013</v>
      </c>
      <c r="Q46" s="152">
        <f>IF(SUM(Q40,Q45)=SUM(I46+K46-M46+O46),SUM(Q40,Q45),"Off")</f>
        <v>448998763</v>
      </c>
    </row>
    <row r="47" spans="1:17" ht="15.75" thickTop="1">
      <c r="A47" s="60"/>
      <c r="I47" s="169"/>
      <c r="O47" s="8"/>
      <c r="Q47" s="170"/>
    </row>
    <row r="48" spans="1:17">
      <c r="A48" s="4" t="s">
        <v>968</v>
      </c>
      <c r="O48" s="8"/>
      <c r="Q48" s="8"/>
    </row>
    <row r="49" spans="17:17">
      <c r="Q49" s="8"/>
    </row>
  </sheetData>
  <customSheetViews>
    <customSheetView guid="{B5CDDD7D-D7D3-4CB2-966B-9F1E454CC0C9}" topLeftCell="A10">
      <selection activeCell="J31" sqref="J31"/>
      <pageMargins left="0.8" right="0.7" top="1" bottom="0.8" header="0.5" footer="0.5"/>
      <printOptions horizontalCentered="1"/>
      <pageSetup scale="72" firstPageNumber="3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10">
      <selection activeCell="J31" sqref="J31"/>
      <pageMargins left="0.8" right="0.7" top="1" bottom="0.8" header="0.5" footer="0.5"/>
      <printOptions horizontalCentered="1"/>
      <pageSetup scale="72" firstPageNumber="3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72" firstPageNumber="3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M42" sqref="M42"/>
      <pageMargins left="0.8" right="0.7" top="1" bottom="0.8" header="0.5" footer="0.5"/>
      <printOptions horizontalCentered="1"/>
      <pageSetup scale="72" firstPageNumber="3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M42" sqref="M42"/>
      <pageMargins left="0.8" right="0.7" top="1" bottom="0.8" header="0.5" footer="0.5"/>
      <printOptions horizontalCentered="1"/>
      <pageSetup scale="72" firstPageNumber="3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3">
      <selection sqref="A1:L46"/>
      <pageMargins left="0.5" right="0.25" top="0.44" bottom="0.26" header="0" footer="0"/>
      <printOptions horizontalCentered="1"/>
      <pageSetup scale="95" orientation="portrait" r:id="rId6"/>
      <headerFooter alignWithMargins="0"/>
    </customSheetView>
    <customSheetView guid="{86A10747-8B25-4B25-9409-B006EA4C681C}" showGridLines="0" topLeftCell="A4">
      <selection activeCell="B25" sqref="B25"/>
      <pageMargins left="0.5" right="0.25" top="0.44" bottom="0.26" header="0" footer="0"/>
      <printOptions horizontalCentered="1"/>
      <pageSetup scale="95" orientation="portrait" r:id="rId7"/>
      <headerFooter alignWithMargins="0"/>
    </customSheetView>
    <customSheetView guid="{4F3C9522-85FB-4FAA-B4DC-154FBE4218D9}" showGridLines="0" zeroValues="0" showRuler="0">
      <selection sqref="A1:L1"/>
      <pageMargins left="0.5" right="0.25" top="0.75" bottom="0.26" header="0" footer="0"/>
      <printOptions horizontalCentered="1"/>
      <pageSetup scale="95" orientation="portrait" r:id="rId8"/>
      <headerFooter alignWithMargins="0"/>
    </customSheetView>
    <customSheetView guid="{8E3DA08C-766A-41DE-BB05-B83E79C2E3D5}" showGridLines="0" topLeftCell="A19">
      <selection activeCell="D37" sqref="D37"/>
      <pageMargins left="0.5" right="0.25" top="0.44" bottom="0.26" header="0" footer="0"/>
      <printOptions horizontalCentered="1"/>
      <pageSetup scale="95" orientation="portrait" r:id="rId9"/>
      <headerFooter alignWithMargins="0"/>
    </customSheetView>
    <customSheetView guid="{9B4DC162-833A-4BD6-BF3D-CDBE24FDA56E}" showGridLines="0" showRuler="0">
      <selection activeCell="A49" sqref="A49:D51"/>
      <pageMargins left="0.5" right="0.25" top="0.44" bottom="0.26" header="0" footer="0"/>
      <printOptions horizontalCentered="1"/>
      <pageSetup scale="95" orientation="portrait" r:id="rId10"/>
      <headerFooter alignWithMargins="0"/>
    </customSheetView>
    <customSheetView guid="{DF496B77-1547-4044-ABC6-DF925EDDC1DD}" showPageBreaks="1" showRuler="0" topLeftCell="A11">
      <selection activeCell="H29" sqref="H29"/>
      <pageMargins left="0.75" right="0.75" top="0.75" bottom="0.5" header="0" footer="0.5"/>
      <printOptions horizontalCentered="1"/>
      <pageSetup scale="85" firstPageNumber="35" orientation="portrait" useFirstPageNumber="1" r:id="rId11"/>
      <headerFooter alignWithMargins="0">
        <oddFooter>&amp;C(&amp;P)</oddFooter>
      </headerFooter>
    </customSheetView>
    <customSheetView guid="{3BA57DF8-659F-42F0-86F4-A7E79B2C34EB}" showRuler="0">
      <selection sqref="A1:L1"/>
      <pageMargins left="0.5" right="0.25" top="0.44" bottom="0.26" header="0" footer="0"/>
      <printOptions horizontalCentered="1"/>
      <pageSetup scale="95" orientation="portrait" r:id="rId12"/>
      <headerFooter alignWithMargins="0"/>
    </customSheetView>
    <customSheetView guid="{21417578-E70F-4802-A5A7-5D6C59E90F40}" showRuler="0">
      <selection sqref="A1:L1"/>
      <pageMargins left="0.5" right="0.25" top="0.44" bottom="0.26" header="0" footer="0"/>
      <printOptions horizontalCentered="1"/>
      <pageSetup scale="95" orientation="portrait" r:id="rId13"/>
      <headerFooter alignWithMargins="0"/>
    </customSheetView>
    <customSheetView guid="{DC1EC383-AA5A-444D-88DE-3C6EE7652F16}" showPageBreaks="1" showGridLines="0" zeroValues="0" printArea="1" showRuler="0">
      <selection activeCell="F52" sqref="F52"/>
      <pageMargins left="0.5" right="0.25" top="0.44" bottom="0.26" header="0" footer="0"/>
      <printOptions horizontalCentered="1"/>
      <pageSetup scale="95" orientation="portrait" r:id="rId14"/>
      <headerFooter alignWithMargins="0"/>
    </customSheetView>
    <customSheetView guid="{BD6501F3-C314-11D5-A64A-00B0D0B3D295}" showPageBreaks="1" showGridLines="0" zeroValues="0" printArea="1" showRuler="0">
      <selection sqref="A1:L46"/>
      <pageMargins left="0.5" right="0.25" top="0.75" bottom="0.26" header="0" footer="0"/>
      <printOptions horizontalCentered="1"/>
      <pageSetup scale="95" orientation="portrait" r:id="rId15"/>
      <headerFooter alignWithMargins="0"/>
    </customSheetView>
    <customSheetView guid="{A7ADF766-DF6C-40EF-AD33-2C5637ABABD9}" showPageBreaks="1" showGridLines="0" zeroValues="0" showRuler="0" topLeftCell="A19">
      <selection activeCell="A48" sqref="A48:B48"/>
      <pageMargins left="0.5" right="0.25" top="0.75" bottom="0.26" header="0" footer="0"/>
      <printOptions horizontalCentered="1"/>
      <pageSetup scale="95" orientation="portrait" r:id="rId16"/>
      <headerFooter alignWithMargins="0"/>
    </customSheetView>
    <customSheetView guid="{0E959B21-C4C4-11D5-A65F-00B0D0B3D27F}" showPageBreaks="1" showGridLines="0" zeroValues="0" printArea="1" showRuler="0" topLeftCell="A34">
      <selection activeCell="A65" sqref="A65:L65"/>
      <pageMargins left="0.5" right="0.25" top="0.75" bottom="0.26" header="0" footer="0"/>
      <printOptions horizontalCentered="1"/>
      <pageSetup scale="95" orientation="portrait" r:id="rId17"/>
      <headerFooter alignWithMargins="0"/>
    </customSheetView>
    <customSheetView guid="{61FFD26A-6C55-4FAA-B7B3-304380B2CF2A}" showPageBreaks="1" showGridLines="0" zeroValues="0" showRuler="0" topLeftCell="A19">
      <selection activeCell="A48" sqref="A48:B48"/>
      <pageMargins left="0.5" right="0.25" top="0.75" bottom="0.26" header="0" footer="0"/>
      <printOptions horizontalCentered="1"/>
      <pageSetup scale="95" orientation="portrait" r:id="rId18"/>
      <headerFooter alignWithMargins="0"/>
    </customSheetView>
    <customSheetView guid="{4FB49B53-1D2E-4571-8896-B15F682249F5}" showPageBreaks="1" showRuler="0" topLeftCell="A22">
      <selection activeCell="A43" sqref="A43"/>
      <pageMargins left="0.5" right="0.25" top="0.44" bottom="0.26" header="0" footer="0"/>
      <printOptions horizontalCentered="1"/>
      <pageSetup scale="95" orientation="portrait" r:id="rId19"/>
      <headerFooter alignWithMargins="0"/>
    </customSheetView>
    <customSheetView guid="{2F4E79F8-C95D-43CD-9692-8694CC8FDD51}" showPageBreaks="1" showRuler="0">
      <selection sqref="A1:L1"/>
      <pageMargins left="0.5" right="0.25" top="0.44" bottom="0.26" header="0" footer="0"/>
      <printOptions horizontalCentered="1"/>
      <pageSetup scale="95" orientation="portrait" r:id="rId20"/>
      <headerFooter alignWithMargins="0"/>
    </customSheetView>
    <customSheetView guid="{315D65B5-6F13-4260-BB1D-E2FA280C16D9}" showRuler="0">
      <selection activeCell="M42" sqref="M42"/>
      <pageMargins left="0.8" right="0.7" top="1" bottom="0.8" header="0.5" footer="0.5"/>
      <printOptions horizontalCentered="1"/>
      <pageSetup scale="72" firstPageNumber="37"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selection activeCell="M42" sqref="M42"/>
      <pageMargins left="0.8" right="0.7" top="1" bottom="0.8" header="0.5" footer="0.5"/>
      <printOptions horizontalCentered="1"/>
      <pageSetup scale="72" firstPageNumber="37"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J31" sqref="J31"/>
      <pageMargins left="0.8" right="0.7" top="1" bottom="0.8" header="0.5" footer="0.5"/>
      <printOptions horizontalCentered="1"/>
      <pageSetup scale="72" firstPageNumber="39"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59" right="0.22" top="1" bottom="0.8" header="0.5" footer="0.5"/>
  <pageSetup scale="74" firstPageNumber="36" fitToHeight="0" orientation="portrait" blackAndWhite="1" useFirstPageNumber="1" r:id="rId24"/>
  <headerFooter scaleWithDoc="0" alignWithMargins="0">
    <oddFooter>&amp;C&amp;"Times New Roman,Regular"&amp;11&amp;P</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5"/>
  <dimension ref="A1:I48"/>
  <sheetViews>
    <sheetView workbookViewId="0">
      <selection sqref="A1:I1"/>
    </sheetView>
  </sheetViews>
  <sheetFormatPr defaultColWidth="8.5703125" defaultRowHeight="15"/>
  <cols>
    <col min="1" max="6" width="2.28515625" style="4" customWidth="1"/>
    <col min="7" max="7" width="70.28515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2"/>
      <c r="C1" s="2"/>
      <c r="D1" s="2"/>
      <c r="E1" s="1"/>
      <c r="F1" s="1"/>
      <c r="G1" s="2"/>
      <c r="H1" s="1"/>
      <c r="I1" s="1"/>
    </row>
    <row r="2" spans="1:9" ht="20.100000000000001" customHeight="1">
      <c r="A2" s="2" t="s">
        <v>939</v>
      </c>
      <c r="B2" s="2"/>
      <c r="C2" s="2"/>
      <c r="D2" s="2"/>
      <c r="E2" s="1"/>
      <c r="F2" s="1"/>
      <c r="G2" s="2"/>
      <c r="H2" s="1"/>
      <c r="I2" s="1"/>
    </row>
    <row r="3" spans="1:9" ht="20.100000000000001" customHeight="1">
      <c r="A3" s="2" t="s">
        <v>386</v>
      </c>
      <c r="B3" s="2"/>
      <c r="C3" s="2"/>
      <c r="D3" s="2"/>
      <c r="E3" s="1"/>
      <c r="F3" s="1"/>
      <c r="G3" s="2"/>
      <c r="H3" s="1"/>
      <c r="I3" s="1"/>
    </row>
    <row r="4" spans="1:9" ht="20.100000000000001" customHeight="1">
      <c r="A4" s="34" t="s">
        <v>964</v>
      </c>
      <c r="B4" s="2"/>
      <c r="C4" s="2"/>
      <c r="D4" s="2"/>
      <c r="E4" s="1"/>
      <c r="F4" s="1"/>
      <c r="G4" s="2"/>
      <c r="H4" s="1"/>
      <c r="I4" s="1"/>
    </row>
    <row r="5" spans="1:9" ht="20.100000000000001" customHeight="1">
      <c r="A5" s="34"/>
      <c r="B5" s="2"/>
      <c r="C5" s="2"/>
      <c r="D5" s="2"/>
      <c r="E5" s="1"/>
      <c r="F5" s="1"/>
      <c r="G5" s="2"/>
      <c r="H5" s="1"/>
      <c r="I5" s="143" t="s">
        <v>840</v>
      </c>
    </row>
    <row r="6" spans="1:9" ht="39" customHeight="1">
      <c r="A6" s="34"/>
      <c r="B6" s="2"/>
      <c r="C6" s="2"/>
      <c r="D6" s="2"/>
      <c r="E6" s="1"/>
      <c r="F6" s="1"/>
      <c r="G6" s="2"/>
      <c r="H6" s="1"/>
      <c r="I6" s="32" t="s">
        <v>712</v>
      </c>
    </row>
    <row r="7" spans="1:9" ht="12.95" customHeight="1">
      <c r="A7" s="34"/>
      <c r="B7" s="2"/>
      <c r="C7" s="2"/>
      <c r="D7" s="2"/>
      <c r="E7" s="1"/>
      <c r="F7" s="1"/>
      <c r="G7" s="2"/>
      <c r="H7" s="1"/>
      <c r="I7" s="84" t="s">
        <v>713</v>
      </c>
    </row>
    <row r="8" spans="1:9" ht="20.100000000000001" customHeight="1">
      <c r="A8" s="54" t="s">
        <v>187</v>
      </c>
    </row>
    <row r="9" spans="1:9" ht="12.95" customHeight="1">
      <c r="A9" s="14"/>
      <c r="B9" s="4" t="s">
        <v>480</v>
      </c>
    </row>
    <row r="10" spans="1:9" ht="12.95" customHeight="1">
      <c r="A10" s="11"/>
      <c r="C10" s="4" t="s">
        <v>735</v>
      </c>
      <c r="D10" s="54"/>
      <c r="H10" s="19" t="s">
        <v>172</v>
      </c>
      <c r="I10" s="58">
        <v>158281598</v>
      </c>
    </row>
    <row r="11" spans="1:9" ht="12.95" customHeight="1">
      <c r="A11" s="11"/>
      <c r="C11" s="54" t="s">
        <v>215</v>
      </c>
      <c r="I11" s="58">
        <v>10527002</v>
      </c>
    </row>
    <row r="12" spans="1:9" ht="12.95" customHeight="1">
      <c r="A12" s="11"/>
      <c r="C12" s="54" t="s">
        <v>222</v>
      </c>
      <c r="I12" s="58">
        <v>677763</v>
      </c>
    </row>
    <row r="13" spans="1:9" ht="12.95" customHeight="1">
      <c r="A13" s="11"/>
      <c r="C13" s="54" t="s">
        <v>479</v>
      </c>
      <c r="I13" s="58">
        <v>1324151</v>
      </c>
    </row>
    <row r="14" spans="1:9" ht="12.95" customHeight="1">
      <c r="A14" s="11"/>
      <c r="C14" s="54" t="s">
        <v>196</v>
      </c>
      <c r="I14" s="58">
        <v>969697</v>
      </c>
    </row>
    <row r="15" spans="1:9" ht="12.95" customHeight="1">
      <c r="A15" s="11"/>
      <c r="C15" s="54" t="s">
        <v>611</v>
      </c>
      <c r="I15" s="58">
        <v>7080346</v>
      </c>
    </row>
    <row r="16" spans="1:9" ht="12.95" customHeight="1">
      <c r="A16" s="11"/>
      <c r="C16" s="54" t="s">
        <v>217</v>
      </c>
      <c r="I16" s="58">
        <v>7480327</v>
      </c>
    </row>
    <row r="17" spans="1:9" ht="12.95" customHeight="1">
      <c r="A17" s="11"/>
      <c r="C17" s="54" t="s">
        <v>1171</v>
      </c>
      <c r="I17" s="9">
        <v>316122</v>
      </c>
    </row>
    <row r="18" spans="1:9" ht="20.100000000000001" customHeight="1">
      <c r="A18" s="11"/>
      <c r="F18" s="54" t="s">
        <v>212</v>
      </c>
      <c r="I18" s="9">
        <f>SUM(I10:I17)</f>
        <v>186657006</v>
      </c>
    </row>
    <row r="19" spans="1:9" ht="20.100000000000001" customHeight="1">
      <c r="A19" s="11"/>
      <c r="B19" s="4" t="s">
        <v>481</v>
      </c>
      <c r="C19" s="54"/>
      <c r="I19" s="106"/>
    </row>
    <row r="20" spans="1:9" ht="12.75" customHeight="1">
      <c r="A20" s="11"/>
      <c r="C20" s="54" t="s">
        <v>215</v>
      </c>
      <c r="I20" s="106">
        <v>24814763</v>
      </c>
    </row>
    <row r="21" spans="1:9" ht="12.95" customHeight="1">
      <c r="A21" s="11"/>
      <c r="C21" s="54" t="s">
        <v>479</v>
      </c>
      <c r="I21" s="106">
        <v>223633241</v>
      </c>
    </row>
    <row r="22" spans="1:9" ht="12.95" customHeight="1">
      <c r="A22" s="11"/>
      <c r="C22" s="54" t="s">
        <v>482</v>
      </c>
      <c r="I22" s="56">
        <v>1009216612</v>
      </c>
    </row>
    <row r="23" spans="1:9" ht="20.100000000000001" customHeight="1">
      <c r="A23" s="11"/>
      <c r="F23" s="4" t="s">
        <v>178</v>
      </c>
      <c r="I23" s="9">
        <f>SUM(I20:I22)</f>
        <v>1257664616</v>
      </c>
    </row>
    <row r="24" spans="1:9" ht="20.100000000000001" customHeight="1">
      <c r="A24" s="133" t="s">
        <v>986</v>
      </c>
      <c r="I24" s="208">
        <v>27652855</v>
      </c>
    </row>
    <row r="25" spans="1:9" ht="20.100000000000001" customHeight="1" thickBot="1">
      <c r="A25" s="11"/>
      <c r="F25" s="4" t="s">
        <v>714</v>
      </c>
      <c r="H25" s="19" t="s">
        <v>172</v>
      </c>
      <c r="I25" s="152">
        <f>I18+I23+I24</f>
        <v>1471974477</v>
      </c>
    </row>
    <row r="26" spans="1:9" ht="20.100000000000001" customHeight="1" thickTop="1">
      <c r="A26" s="54" t="s">
        <v>483</v>
      </c>
      <c r="I26" s="58"/>
    </row>
    <row r="27" spans="1:9" ht="12.95" customHeight="1">
      <c r="A27" s="14"/>
      <c r="B27" s="4" t="s">
        <v>484</v>
      </c>
      <c r="I27" s="58"/>
    </row>
    <row r="28" spans="1:9" ht="12.95" customHeight="1">
      <c r="C28" s="54" t="s">
        <v>218</v>
      </c>
      <c r="H28" s="19" t="s">
        <v>172</v>
      </c>
      <c r="I28" s="106">
        <v>46747980</v>
      </c>
    </row>
    <row r="29" spans="1:9" ht="12.95" customHeight="1">
      <c r="C29" s="54" t="s">
        <v>99</v>
      </c>
      <c r="H29" s="19"/>
      <c r="I29" s="106">
        <v>651271</v>
      </c>
    </row>
    <row r="30" spans="1:9" ht="12.95" customHeight="1">
      <c r="C30" s="54" t="s">
        <v>1099</v>
      </c>
      <c r="I30" s="106">
        <v>8294136</v>
      </c>
    </row>
    <row r="31" spans="1:9" ht="12.95" customHeight="1">
      <c r="C31" s="54" t="s">
        <v>1</v>
      </c>
      <c r="I31" s="106">
        <v>2654013</v>
      </c>
    </row>
    <row r="32" spans="1:9" ht="12.95" customHeight="1">
      <c r="C32" s="54" t="s">
        <v>2</v>
      </c>
      <c r="I32" s="9">
        <v>40979983</v>
      </c>
    </row>
    <row r="33" spans="1:9" ht="20.100000000000001" customHeight="1">
      <c r="F33" s="54" t="s">
        <v>213</v>
      </c>
      <c r="I33" s="9">
        <f>SUM(I28:I32)</f>
        <v>99327383</v>
      </c>
    </row>
    <row r="34" spans="1:9" ht="20.100000000000001" customHeight="1">
      <c r="B34" s="4" t="s">
        <v>206</v>
      </c>
      <c r="C34" s="54"/>
      <c r="I34" s="106"/>
    </row>
    <row r="35" spans="1:9" ht="12.95" customHeight="1">
      <c r="C35" s="54" t="s">
        <v>207</v>
      </c>
      <c r="I35" s="106">
        <v>5433898</v>
      </c>
    </row>
    <row r="36" spans="1:9" ht="12.95" customHeight="1">
      <c r="C36" s="54" t="s">
        <v>208</v>
      </c>
      <c r="I36" s="106">
        <v>8554015</v>
      </c>
    </row>
    <row r="37" spans="1:9" ht="12.95" customHeight="1">
      <c r="C37" s="54" t="s">
        <v>610</v>
      </c>
      <c r="I37" s="9">
        <v>1190187880</v>
      </c>
    </row>
    <row r="38" spans="1:9" ht="20.100000000000001" customHeight="1">
      <c r="F38" s="54" t="s">
        <v>179</v>
      </c>
      <c r="I38" s="9">
        <f>SUM(I35:I37)</f>
        <v>1204175793</v>
      </c>
    </row>
    <row r="39" spans="1:9" ht="20.100000000000001" customHeight="1">
      <c r="F39" s="4" t="s">
        <v>209</v>
      </c>
      <c r="I39" s="9">
        <f>I33+I38</f>
        <v>1303503176</v>
      </c>
    </row>
    <row r="40" spans="1:9" ht="20.100000000000001" customHeight="1">
      <c r="A40" s="4" t="s">
        <v>933</v>
      </c>
      <c r="D40" s="11"/>
      <c r="I40" s="106"/>
    </row>
    <row r="41" spans="1:9" ht="12.95" customHeight="1">
      <c r="B41" s="4" t="s">
        <v>928</v>
      </c>
      <c r="D41" s="11"/>
      <c r="I41" s="106">
        <v>10952416</v>
      </c>
    </row>
    <row r="42" spans="1:9" ht="12.95" customHeight="1">
      <c r="B42" s="4" t="s">
        <v>385</v>
      </c>
      <c r="D42" s="11"/>
      <c r="I42" s="106"/>
    </row>
    <row r="43" spans="1:9" ht="12.95" customHeight="1">
      <c r="C43" s="4" t="s">
        <v>210</v>
      </c>
      <c r="D43" s="11"/>
      <c r="I43" s="106">
        <v>25492766</v>
      </c>
    </row>
    <row r="44" spans="1:9" ht="12.95" customHeight="1">
      <c r="B44" s="4" t="s">
        <v>211</v>
      </c>
      <c r="D44" s="11"/>
      <c r="I44" s="9">
        <v>132026119</v>
      </c>
    </row>
    <row r="45" spans="1:9" ht="20.100000000000001" customHeight="1">
      <c r="C45" s="54"/>
      <c r="F45" s="4" t="s">
        <v>934</v>
      </c>
      <c r="I45" s="9">
        <f>SUM(I41:I44)</f>
        <v>168471301</v>
      </c>
    </row>
    <row r="46" spans="1:9" ht="20.100000000000001" customHeight="1" thickBot="1">
      <c r="F46" s="54" t="s">
        <v>931</v>
      </c>
      <c r="H46" s="19" t="s">
        <v>172</v>
      </c>
      <c r="I46" s="152">
        <f>I39+I45</f>
        <v>1471974477</v>
      </c>
    </row>
    <row r="47" spans="1:9" ht="39" customHeight="1" thickTop="1">
      <c r="A47" s="4" t="s">
        <v>954</v>
      </c>
    </row>
    <row r="48" spans="1:9" ht="12.95" customHeight="1"/>
  </sheetData>
  <customSheetViews>
    <customSheetView guid="{B5CDDD7D-D7D3-4CB2-966B-9F1E454CC0C9}">
      <selection activeCell="L53" sqref="L53"/>
      <pageMargins left="0.8" right="0.7" top="1" bottom="0.8" header="0.5" footer="0.5"/>
      <printOptions horizontalCentered="1"/>
      <pageSetup firstPageNumber="44" orientation="portrait" blackAndWhite="1" useFirstPageNumber="1" r:id="rId1"/>
      <headerFooter alignWithMargins="0">
        <oddHeader xml:space="preserve">&amp;L&amp;"Arial,Bold"&amp;9DRAFT   &amp;D   &amp;T &amp;F </oddHeader>
        <oddFooter>&amp;C&amp;P</oddFooter>
      </headerFooter>
    </customSheetView>
    <customSheetView guid="{3FC6D382-0486-4517-8915-5982798F57DA}" topLeftCell="A7">
      <selection activeCell="L53" sqref="L53"/>
      <pageMargins left="0.8" right="0.7" top="1" bottom="0.8" header="0.5" footer="0.5"/>
      <printOptions horizontalCentered="1"/>
      <pageSetup firstPageNumber="44" orientation="portrait"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rintOptions horizontalCentered="1"/>
      <pageSetup firstPageNumber="44" orientation="portrait" blackAndWhite="1" useFirstPageNumber="1" r:id="rId3"/>
      <headerFooter alignWithMargins="0">
        <oddHeader xml:space="preserve">&amp;L&amp;"Arial,Bold"&amp;9DRAFT   &amp;D   &amp;T &amp;F </oddHeader>
        <oddFooter>&amp;C&amp;P</oddFooter>
      </headerFooter>
    </customSheetView>
    <customSheetView guid="{156071B9-6493-4A83-A8D8-C27747F8D32C}" topLeftCell="A34">
      <selection activeCell="I36" sqref="I36:I39"/>
      <pageMargins left="0.8" right="0.7" top="1" bottom="0.8" header="0.5" footer="0.5"/>
      <printOptions horizontalCentered="1"/>
      <pageSetup firstPageNumber="4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4">
      <selection activeCell="I36" sqref="I36:I39"/>
      <pageMargins left="0.8" right="0.7" top="1" bottom="0.8" header="0.5" footer="0.5"/>
      <printOptions horizontalCentered="1"/>
      <pageSetup firstPageNumber="4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J33" sqref="J33"/>
      <pageMargins left="0.5" right="0.25" top="0.75" bottom="0.33" header="0" footer="0"/>
      <printOptions horizontalCentered="1"/>
      <pageSetup orientation="portrait" r:id="rId6"/>
      <headerFooter alignWithMargins="0"/>
    </customSheetView>
    <customSheetView guid="{86A10747-8B25-4B25-9409-B006EA4C681C}" showGridLines="0">
      <selection activeCell="A56" sqref="A56:G104"/>
      <pageMargins left="0.5" right="0.25" top="0.75" bottom="0.33" header="0" footer="0"/>
      <printOptions horizontalCentered="1"/>
      <pageSetup orientation="portrait" r:id="rId7"/>
      <headerFooter alignWithMargins="0"/>
    </customSheetView>
    <customSheetView guid="{4F3C9522-85FB-4FAA-B4DC-154FBE4218D9}" showGridLines="0" showRuler="0">
      <selection sqref="A1:G1"/>
      <rowBreaks count="3" manualBreakCount="3">
        <brk id="63" max="16383" man="1"/>
        <brk id="125" max="16383" man="1"/>
        <brk id="189" max="16383" man="1"/>
      </rowBreaks>
      <pageMargins left="0.5" right="0.25" top="0.75" bottom="0.33" header="0" footer="0"/>
      <printOptions horizontalCentered="1"/>
      <pageSetup orientation="portrait" r:id="rId8"/>
      <headerFooter alignWithMargins="0"/>
    </customSheetView>
    <customSheetView guid="{8E3DA08C-766A-41DE-BB05-B83E79C2E3D5}" showGridLines="0">
      <selection activeCell="F110" sqref="F110"/>
      <pageMargins left="0.5" right="0.25" top="0.75" bottom="0.33" header="0" footer="0"/>
      <printOptions horizontalCentered="1"/>
      <pageSetup orientation="portrait" r:id="rId9"/>
      <headerFooter alignWithMargins="0"/>
    </customSheetView>
    <customSheetView guid="{9B4DC162-833A-4BD6-BF3D-CDBE24FDA56E}" showGridLines="0" showRuler="0" topLeftCell="A52">
      <selection activeCell="F64" sqref="F64"/>
      <pageMargins left="0.5" right="0.25" top="0.75" bottom="0.33" header="0" footer="0"/>
      <printOptions horizontalCentered="1"/>
      <pageSetup orientation="portrait" r:id="rId10"/>
      <headerFooter alignWithMargins="0"/>
    </customSheetView>
    <customSheetView guid="{DF496B77-1547-4044-ABC6-DF925EDDC1DD}" showPageBreaks="1" showRuler="0">
      <selection activeCell="B94" sqref="B94"/>
      <rowBreaks count="2" manualBreakCount="2">
        <brk id="55" max="16383" man="1"/>
        <brk id="116" max="16383" man="1"/>
      </rowBreaks>
      <pageMargins left="0.75" right="0.75" top="0.75" bottom="0.5" header="0" footer="0.5"/>
      <printOptions horizontalCentered="1"/>
      <pageSetup firstPageNumber="64" orientation="portrait" useFirstPageNumber="1" r:id="rId11"/>
      <headerFooter alignWithMargins="0">
        <oddFooter>&amp;C(&amp;P)</oddFooter>
      </headerFooter>
    </customSheetView>
    <customSheetView guid="{3BA57DF8-659F-42F0-86F4-A7E79B2C34EB}" showRuler="0">
      <selection sqref="A1:G1"/>
      <pageMargins left="0.5" right="0.25" top="0.75" bottom="0.33" header="0" footer="0"/>
      <printOptions horizontalCentered="1"/>
      <pageSetup orientation="portrait" r:id="rId12"/>
      <headerFooter alignWithMargins="0"/>
    </customSheetView>
    <customSheetView guid="{21417578-E70F-4802-A5A7-5D6C59E90F40}" showRuler="0">
      <selection sqref="A1:G1"/>
      <pageMargins left="0.5" right="0.25" top="0.75" bottom="0.33" header="0" footer="0"/>
      <printOptions horizontalCentered="1"/>
      <pageSetup orientation="portrait" r:id="rId13"/>
      <headerFooter alignWithMargins="0"/>
    </customSheetView>
    <customSheetView guid="{DC1EC383-AA5A-444D-88DE-3C6EE7652F16}" showPageBreaks="1" showGridLines="0" printArea="1" showRuler="0" topLeftCell="A119">
      <selection sqref="A1:G1"/>
      <pageMargins left="0.5" right="0.25" top="0.75" bottom="0.33" header="0" footer="0"/>
      <printOptions horizontalCentered="1"/>
      <pageSetup orientation="portrait" r:id="rId14"/>
      <headerFooter alignWithMargins="0"/>
    </customSheetView>
    <customSheetView guid="{B9A944B1-D459-11D5-A666-00B0D0B3D203}" showPageBreaks="1" showGridLines="0" showRuler="0">
      <selection activeCell="F14" sqref="F14"/>
      <pageMargins left="0.5" right="0.25" top="0.75" bottom="0.5" header="0" footer="0"/>
      <printOptions horizontalCentered="1"/>
      <pageSetup orientation="portrait" r:id="rId15"/>
      <headerFooter alignWithMargins="0"/>
    </customSheetView>
    <customSheetView guid="{8E35712F-F7DD-11D6-A74F-00B0D0B61D87}" showPageBreaks="1" showGridLines="0" showRuler="0" topLeftCell="A25">
      <selection activeCell="F35" sqref="F35"/>
      <pageMargins left="0.5" right="0.25" top="0.75" bottom="0.5" header="0" footer="0"/>
      <printOptions horizontalCentered="1"/>
      <pageSetup orientation="portrait" r:id="rId16"/>
      <headerFooter alignWithMargins="0"/>
    </customSheetView>
    <customSheetView guid="{DBF7A691-C175-11D5-A601-00B0D0B3D2A1}" showPageBreaks="1" showGridLines="0" printArea="1" showRuler="0">
      <selection activeCell="J36" sqref="J36"/>
      <pageMargins left="0.5" right="0.25" top="0.75" bottom="0.5" header="0" footer="0"/>
      <printOptions horizontalCentered="1"/>
      <pageSetup orientation="portrait" r:id="rId17"/>
      <headerFooter alignWithMargins="0"/>
    </customSheetView>
    <customSheetView guid="{040F2CE1-C174-11D5-A64F-00B0D0B3D203}" showPageBreaks="1" showGridLines="0" printArea="1" showRuler="0">
      <selection activeCell="F14" sqref="F14"/>
      <pageMargins left="0.5" right="0.25" top="0.75" bottom="0.5" header="0" footer="0"/>
      <printOptions horizontalCentered="1"/>
      <pageSetup orientation="portrait" r:id="rId18"/>
      <headerFooter alignWithMargins="0"/>
    </customSheetView>
    <customSheetView guid="{BD6501F3-C314-11D5-A64A-00B0D0B3D295}" showPageBreaks="1" showGridLines="0" showRuler="0" topLeftCell="A25">
      <selection activeCell="F35" sqref="F35"/>
      <pageMargins left="0.5" right="0.25" top="0.75" bottom="0.5" header="0" footer="0"/>
      <printOptions horizontalCentered="1"/>
      <pageSetup orientation="portrait" r:id="rId19"/>
      <headerFooter alignWithMargins="0"/>
    </customSheetView>
    <customSheetView guid="{A7ADF766-DF6C-40EF-AD33-2C5637ABABD9}" showPageBreaks="1" showGridLines="0" printArea="1" showRuler="0" topLeftCell="A79">
      <selection activeCell="D108" sqref="B108:D108"/>
      <rowBreaks count="2" manualBreakCount="2">
        <brk id="59" max="6" man="1"/>
        <brk id="121" max="6" man="1"/>
      </rowBreaks>
      <pageMargins left="0.5" right="0.25" top="0.75" bottom="0.33" header="0" footer="0"/>
      <printOptions horizontalCentered="1"/>
      <pageSetup orientation="portrait" r:id="rId20"/>
      <headerFooter alignWithMargins="0"/>
    </customSheetView>
    <customSheetView guid="{0E959B21-C4C4-11D5-A65F-00B0D0B3D27F}" showPageBreaks="1" showGridLines="0" printArea="1" showRuler="0" topLeftCell="A99">
      <selection activeCell="A125" sqref="A125:G125"/>
      <rowBreaks count="1" manualBreakCount="1">
        <brk id="63" max="16383" man="1"/>
      </rowBreaks>
      <pageMargins left="0.5" right="0.25" top="0.75" bottom="0.33" header="0" footer="0"/>
      <printOptions horizontalCentered="1"/>
      <pageSetup orientation="portrait" r:id="rId21"/>
      <headerFooter alignWithMargins="0"/>
    </customSheetView>
    <customSheetView guid="{61FFD26A-6C55-4FAA-B7B3-304380B2CF2A}" showPageBreaks="1" showGridLines="0" printArea="1" showRuler="0" topLeftCell="A79">
      <selection activeCell="D108" sqref="B108:D108"/>
      <rowBreaks count="2" manualBreakCount="2">
        <brk id="59" max="6" man="1"/>
        <brk id="121" max="6" man="1"/>
      </rowBreaks>
      <pageMargins left="0.5" right="0.25" top="0.75" bottom="0.33" header="0" footer="0"/>
      <printOptions horizontalCentered="1"/>
      <pageSetup orientation="portrait" r:id="rId22"/>
      <headerFooter alignWithMargins="0"/>
    </customSheetView>
    <customSheetView guid="{4FB49B53-1D2E-4571-8896-B15F682249F5}" showPageBreaks="1" showRuler="0">
      <selection sqref="A1:G1"/>
      <pageMargins left="0.5" right="0.25" top="0.75" bottom="0.33" header="0" footer="0"/>
      <printOptions horizontalCentered="1"/>
      <pageSetup orientation="portrait" r:id="rId23"/>
      <headerFooter alignWithMargins="0"/>
    </customSheetView>
    <customSheetView guid="{2F4E79F8-C95D-43CD-9692-8694CC8FDD51}" showPageBreaks="1" showRuler="0">
      <selection sqref="A1:G1"/>
      <pageMargins left="0.5" right="0.25" top="0.75" bottom="0.33" header="0" footer="0"/>
      <printOptions horizontalCentered="1"/>
      <pageSetup orientation="portrait" r:id="rId24"/>
      <headerFooter alignWithMargins="0"/>
    </customSheetView>
    <customSheetView guid="{315D65B5-6F13-4260-BB1D-E2FA280C16D9}" showRuler="0" topLeftCell="A34">
      <selection activeCell="I36" sqref="I36:I39"/>
      <pageMargins left="0.8" right="0.7" top="1" bottom="0.8" header="0.5" footer="0.5"/>
      <printOptions horizontalCentered="1"/>
      <pageSetup firstPageNumber="42"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howPageBreaks="1" topLeftCell="A34">
      <selection activeCell="B44" sqref="B44"/>
      <pageMargins left="0.8" right="0.7" top="1" bottom="0.8" header="0.5" footer="0.5"/>
      <printOptions horizontalCentered="1"/>
      <pageSetup firstPageNumber="42" orientation="portrait" blackAndWhite="1" useFirstPageNumber="1" r:id="rId26"/>
      <headerFooter alignWithMargins="0">
        <oddHeader>&amp;L&amp;"Arial,Bold"&amp;12DRAFT   &amp;D   &amp;T</oddHeader>
        <oddFooter>&amp;C&amp;P</oddFooter>
      </headerFooter>
    </customSheetView>
    <customSheetView guid="{0E26C343-6E53-43B0-8984-A8A5BAB40ADF}" showPageBreaks="1">
      <selection activeCell="L53" sqref="L53"/>
      <pageMargins left="0.8" right="0.7" top="1" bottom="0.8" header="0.5" footer="0.5"/>
      <printOptions horizontalCentered="1"/>
      <pageSetup firstPageNumber="44" orientation="portrait" blackAndWhite="1" useFirstPageNumber="1" r:id="rId27"/>
      <headerFooter alignWithMargins="0">
        <oddHeader xml:space="preserve">&amp;L&amp;"Arial,Bold"&amp;9DRAFT   &amp;D   &amp;T &amp;F </oddHeader>
        <oddFooter>&amp;C&amp;P</oddFooter>
      </headerFooter>
    </customSheetView>
  </customSheetViews>
  <phoneticPr fontId="17" type="noConversion"/>
  <pageMargins left="0.8" right="0.7" top="1" bottom="0.8" header="0.5" footer="0.5"/>
  <pageSetup scale="89" firstPageNumber="41" orientation="portrait" blackAndWhite="1" useFirstPageNumber="1" r:id="rId28"/>
  <headerFooter scaleWithDoc="0" alignWithMargins="0">
    <oddFooter>&amp;C&amp;"Times New Roman,Regular"&amp;11&amp;P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6">
    <pageSetUpPr fitToPage="1"/>
  </sheetPr>
  <dimension ref="A1:I46"/>
  <sheetViews>
    <sheetView workbookViewId="0">
      <selection sqref="A1:I1"/>
    </sheetView>
  </sheetViews>
  <sheetFormatPr defaultColWidth="8.5703125" defaultRowHeight="15"/>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2"/>
      <c r="C1" s="2"/>
      <c r="D1" s="2"/>
      <c r="E1" s="1"/>
      <c r="F1" s="1"/>
      <c r="G1" s="1"/>
      <c r="H1" s="1"/>
      <c r="I1" s="1"/>
    </row>
    <row r="2" spans="1:9" ht="20.100000000000001" customHeight="1">
      <c r="A2" s="2" t="s">
        <v>940</v>
      </c>
      <c r="B2" s="2"/>
      <c r="C2" s="2"/>
      <c r="D2" s="2"/>
      <c r="E2" s="1"/>
      <c r="F2" s="1"/>
      <c r="G2" s="1"/>
      <c r="H2" s="1"/>
      <c r="I2" s="1"/>
    </row>
    <row r="3" spans="1:9" ht="20.100000000000001" customHeight="1">
      <c r="A3" s="2" t="s">
        <v>386</v>
      </c>
      <c r="B3" s="2"/>
      <c r="C3" s="2"/>
      <c r="D3" s="2"/>
      <c r="E3" s="1"/>
      <c r="F3" s="1"/>
      <c r="G3" s="1"/>
      <c r="H3" s="1"/>
      <c r="I3" s="1"/>
    </row>
    <row r="4" spans="1:9" ht="20.100000000000001" customHeight="1">
      <c r="A4" s="2" t="s">
        <v>969</v>
      </c>
      <c r="B4" s="2"/>
      <c r="C4" s="2"/>
      <c r="D4" s="2"/>
      <c r="E4" s="1"/>
      <c r="F4" s="1"/>
      <c r="G4" s="1"/>
      <c r="H4" s="1"/>
      <c r="I4" s="1"/>
    </row>
    <row r="5" spans="1:9" ht="20.100000000000001" customHeight="1">
      <c r="A5" s="2"/>
      <c r="B5" s="2"/>
      <c r="C5" s="2"/>
      <c r="D5" s="2"/>
      <c r="E5" s="1"/>
      <c r="F5" s="1"/>
      <c r="G5" s="1"/>
      <c r="H5" s="1"/>
      <c r="I5" s="143" t="s">
        <v>840</v>
      </c>
    </row>
    <row r="6" spans="1:9" ht="39" customHeight="1">
      <c r="A6" s="34"/>
      <c r="B6" s="2"/>
      <c r="C6" s="2"/>
      <c r="D6" s="2"/>
      <c r="E6" s="1"/>
      <c r="F6" s="1"/>
      <c r="G6" s="2"/>
      <c r="H6" s="1"/>
      <c r="I6" s="32" t="s">
        <v>712</v>
      </c>
    </row>
    <row r="7" spans="1:9" ht="12.95" customHeight="1">
      <c r="A7" s="34"/>
      <c r="B7" s="2"/>
      <c r="C7" s="2"/>
      <c r="D7" s="2"/>
      <c r="E7" s="1"/>
      <c r="F7" s="1"/>
      <c r="G7" s="2"/>
      <c r="H7" s="1"/>
      <c r="I7" s="84" t="s">
        <v>713</v>
      </c>
    </row>
    <row r="8" spans="1:9" ht="20.100000000000001" customHeight="1">
      <c r="A8" s="54" t="s">
        <v>473</v>
      </c>
    </row>
    <row r="9" spans="1:9" ht="12.95" customHeight="1">
      <c r="B9" s="54" t="s">
        <v>736</v>
      </c>
      <c r="H9" s="19" t="s">
        <v>172</v>
      </c>
      <c r="I9" s="35">
        <v>139170736</v>
      </c>
    </row>
    <row r="10" spans="1:9" ht="12.95" customHeight="1">
      <c r="B10" s="54" t="s">
        <v>824</v>
      </c>
      <c r="I10" s="35">
        <v>34230416</v>
      </c>
    </row>
    <row r="11" spans="1:9" ht="12.95" customHeight="1">
      <c r="B11" s="54" t="s">
        <v>225</v>
      </c>
      <c r="I11" s="35">
        <v>92721641</v>
      </c>
    </row>
    <row r="12" spans="1:9" ht="12.95" customHeight="1">
      <c r="B12" s="4" t="s">
        <v>226</v>
      </c>
      <c r="I12" s="35">
        <v>6943194</v>
      </c>
    </row>
    <row r="13" spans="1:9" ht="12.95" customHeight="1">
      <c r="B13" s="54" t="s">
        <v>319</v>
      </c>
      <c r="I13" s="35">
        <v>25971705</v>
      </c>
    </row>
    <row r="14" spans="1:9" ht="12.95" customHeight="1">
      <c r="B14" s="54" t="s">
        <v>228</v>
      </c>
      <c r="I14" s="35">
        <v>22302271</v>
      </c>
    </row>
    <row r="15" spans="1:9" ht="12.95" customHeight="1">
      <c r="B15" s="54" t="s">
        <v>229</v>
      </c>
      <c r="I15" s="35">
        <v>2234529</v>
      </c>
    </row>
    <row r="16" spans="1:9" ht="12.95" customHeight="1">
      <c r="B16" s="54" t="s">
        <v>190</v>
      </c>
      <c r="I16" s="115">
        <v>10960814</v>
      </c>
    </row>
    <row r="17" spans="1:9" ht="20.100000000000001" customHeight="1">
      <c r="F17" s="54" t="s">
        <v>478</v>
      </c>
      <c r="H17" s="54"/>
      <c r="I17" s="160">
        <f>SUM(I9:I16)</f>
        <v>334535306</v>
      </c>
    </row>
    <row r="18" spans="1:9" ht="20.100000000000001" customHeight="1">
      <c r="A18" s="54" t="s">
        <v>472</v>
      </c>
      <c r="I18" s="35"/>
    </row>
    <row r="19" spans="1:9" ht="12.95" customHeight="1">
      <c r="B19" s="54" t="s">
        <v>230</v>
      </c>
      <c r="I19" s="35">
        <v>90708702</v>
      </c>
    </row>
    <row r="20" spans="1:9" ht="12.95" customHeight="1">
      <c r="B20" s="54" t="s">
        <v>231</v>
      </c>
      <c r="I20" s="35">
        <v>36096483</v>
      </c>
    </row>
    <row r="21" spans="1:9" ht="12.95" customHeight="1">
      <c r="B21" s="54" t="s">
        <v>233</v>
      </c>
      <c r="I21" s="35">
        <v>5539503</v>
      </c>
    </row>
    <row r="22" spans="1:9" ht="12.95" customHeight="1">
      <c r="B22" s="54" t="s">
        <v>234</v>
      </c>
      <c r="I22" s="35">
        <v>39137663</v>
      </c>
    </row>
    <row r="23" spans="1:9" ht="12.95" customHeight="1">
      <c r="B23" s="54" t="s">
        <v>232</v>
      </c>
      <c r="I23" s="35">
        <v>30207763</v>
      </c>
    </row>
    <row r="24" spans="1:9" ht="12.95" customHeight="1">
      <c r="B24" s="54" t="s">
        <v>235</v>
      </c>
      <c r="C24" s="54"/>
      <c r="I24" s="35">
        <v>12867363</v>
      </c>
    </row>
    <row r="25" spans="1:9" ht="12.95" customHeight="1">
      <c r="B25" s="54" t="s">
        <v>1182</v>
      </c>
      <c r="I25" s="35">
        <v>11900464</v>
      </c>
    </row>
    <row r="26" spans="1:9" ht="12.95" customHeight="1">
      <c r="B26" s="54" t="s">
        <v>236</v>
      </c>
      <c r="I26" s="35">
        <v>16191579</v>
      </c>
    </row>
    <row r="27" spans="1:9" ht="12.95" customHeight="1">
      <c r="B27" s="54" t="s">
        <v>468</v>
      </c>
      <c r="I27" s="35">
        <v>4864518</v>
      </c>
    </row>
    <row r="28" spans="1:9" ht="12.95" customHeight="1">
      <c r="B28" s="54" t="s">
        <v>606</v>
      </c>
      <c r="I28" s="35">
        <v>32580892</v>
      </c>
    </row>
    <row r="29" spans="1:9" ht="12.95" customHeight="1">
      <c r="B29" s="4" t="s">
        <v>597</v>
      </c>
      <c r="I29" s="115">
        <v>45590951</v>
      </c>
    </row>
    <row r="30" spans="1:9" ht="20.100000000000001" customHeight="1">
      <c r="F30" s="54" t="s">
        <v>477</v>
      </c>
      <c r="H30" s="54"/>
      <c r="I30" s="115">
        <f>SUM(I19:I29)</f>
        <v>325685881</v>
      </c>
    </row>
    <row r="31" spans="1:9" ht="20.100000000000001" customHeight="1">
      <c r="F31" s="54" t="s">
        <v>186</v>
      </c>
      <c r="I31" s="115">
        <f>I17-I30</f>
        <v>8849425</v>
      </c>
    </row>
    <row r="32" spans="1:9" ht="20.100000000000001" customHeight="1">
      <c r="A32" s="4" t="s">
        <v>471</v>
      </c>
      <c r="I32" s="35"/>
    </row>
    <row r="33" spans="1:9" ht="12.95" customHeight="1">
      <c r="B33" s="54" t="s">
        <v>597</v>
      </c>
      <c r="I33" s="35">
        <v>45590951</v>
      </c>
    </row>
    <row r="34" spans="1:9" ht="12.95" customHeight="1">
      <c r="B34" s="4" t="s">
        <v>474</v>
      </c>
      <c r="C34" s="54"/>
      <c r="I34" s="35">
        <v>3691656</v>
      </c>
    </row>
    <row r="35" spans="1:9" ht="12.95" customHeight="1">
      <c r="B35" s="4" t="s">
        <v>599</v>
      </c>
      <c r="C35" s="54"/>
      <c r="I35" s="35">
        <v>-47989397</v>
      </c>
    </row>
    <row r="36" spans="1:9" ht="12.95" customHeight="1">
      <c r="B36" s="54" t="s">
        <v>475</v>
      </c>
      <c r="C36" s="54"/>
      <c r="I36" s="35">
        <v>-89135</v>
      </c>
    </row>
    <row r="37" spans="1:9" ht="12.95" customHeight="1">
      <c r="B37" s="54" t="s">
        <v>131</v>
      </c>
      <c r="C37" s="54"/>
      <c r="I37" s="115">
        <v>-1371312</v>
      </c>
    </row>
    <row r="38" spans="1:9" ht="20.100000000000001" customHeight="1">
      <c r="F38" s="54" t="s">
        <v>697</v>
      </c>
      <c r="H38" s="54"/>
      <c r="I38" s="115">
        <f>SUM(I33:I37)</f>
        <v>-167237</v>
      </c>
    </row>
    <row r="39" spans="1:9" ht="20.100000000000001" customHeight="1">
      <c r="B39" s="14"/>
      <c r="F39" s="54" t="s">
        <v>941</v>
      </c>
      <c r="I39" s="35">
        <f>I31+I38</f>
        <v>8682188</v>
      </c>
    </row>
    <row r="40" spans="1:9" ht="20.100000000000001" customHeight="1">
      <c r="A40" s="54" t="s">
        <v>1183</v>
      </c>
      <c r="B40" s="14"/>
      <c r="I40" s="10">
        <v>159789113</v>
      </c>
    </row>
    <row r="41" spans="1:9" ht="20.100000000000001" customHeight="1" thickBot="1">
      <c r="A41" s="54" t="s">
        <v>935</v>
      </c>
      <c r="B41" s="14"/>
      <c r="H41" s="19" t="s">
        <v>172</v>
      </c>
      <c r="I41" s="161">
        <f>SUM(I39:I40)</f>
        <v>168471301</v>
      </c>
    </row>
    <row r="42" spans="1:9" ht="12.75" customHeight="1" thickTop="1">
      <c r="A42" s="4" t="s">
        <v>1184</v>
      </c>
    </row>
    <row r="43" spans="1:9" ht="12.75" customHeight="1">
      <c r="C43" s="4" t="s">
        <v>1185</v>
      </c>
    </row>
    <row r="44" spans="1:9" ht="12.75" customHeight="1">
      <c r="C44" s="4" t="s">
        <v>1186</v>
      </c>
    </row>
    <row r="45" spans="1:9" ht="12.75" customHeight="1"/>
    <row r="46" spans="1:9" ht="12.95" customHeight="1">
      <c r="A46" s="4" t="s">
        <v>954</v>
      </c>
    </row>
  </sheetData>
  <customSheetViews>
    <customSheetView guid="{B5CDDD7D-D7D3-4CB2-966B-9F1E454CC0C9}" topLeftCell="A4">
      <pageMargins left="0.8" right="0.7" top="1" bottom="0.8" header="0.5" footer="0.5"/>
      <printOptions horizontalCentered="1"/>
      <pageSetup firstPageNumber="4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4">
      <pageMargins left="0.8" right="0.7" top="1" bottom="0.8" header="0.5" footer="0.5"/>
      <printOptions horizontalCentered="1"/>
      <pageSetup firstPageNumber="4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F39" sqref="F39"/>
      <pageMargins left="0.8" right="0.7" top="1" bottom="0.8" header="0.5" footer="0.5"/>
      <printOptions horizontalCentered="1"/>
      <pageSetup firstPageNumber="4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F39" sqref="F39"/>
      <pageMargins left="0.8" right="0.7" top="1" bottom="0.8" header="0.5" footer="0.5"/>
      <printOptions horizontalCentered="1"/>
      <pageSetup firstPageNumber="4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F39" sqref="F39"/>
      <pageMargins left="0.8" right="0.7" top="1" bottom="0.8" header="0.5" footer="0.5"/>
      <printOptions horizontalCentered="1"/>
      <pageSetup firstPageNumber="43"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F39" sqref="F39"/>
      <pageMargins left="0.8" right="0.7" top="1" bottom="0.8" header="0.5" footer="0.5"/>
      <printOptions horizontalCentered="1"/>
      <pageSetup firstPageNumber="43"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2">
      <selection activeCell="I37" sqref="I37"/>
      <pageMargins left="0.8" right="0.7" top="1" bottom="0.8" header="0.5" footer="0.5"/>
      <printOptions horizontalCentered="1"/>
      <pageSetup firstPageNumber="43"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4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42" fitToWidth="0" orientation="portrait" blackAndWhite="1" useFirstPageNumber="1" r:id="rId10"/>
  <headerFooter scaleWithDoc="0" alignWithMargins="0">
    <oddFooter>&amp;C&amp;"Times New Roman,Regular"&amp;11&amp;P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7">
    <tabColor theme="2" tint="-9.9978637043366805E-2"/>
    <pageSetUpPr fitToPage="1"/>
  </sheetPr>
  <dimension ref="A1:M37"/>
  <sheetViews>
    <sheetView workbookViewId="0">
      <selection sqref="A1:I1"/>
    </sheetView>
  </sheetViews>
  <sheetFormatPr defaultColWidth="8.5703125" defaultRowHeight="11.2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s="54" customFormat="1" ht="12.95" customHeight="1">
      <c r="A1" s="1" t="s">
        <v>496</v>
      </c>
      <c r="B1" s="2"/>
      <c r="C1" s="2"/>
      <c r="D1" s="2"/>
      <c r="E1" s="1"/>
      <c r="F1" s="1"/>
      <c r="G1" s="1"/>
      <c r="H1" s="1"/>
      <c r="I1" s="1"/>
      <c r="J1" s="1"/>
      <c r="K1" s="1"/>
      <c r="L1" s="1"/>
      <c r="M1" s="1"/>
    </row>
    <row r="2" spans="1:13" s="54" customFormat="1" ht="20.100000000000001" customHeight="1">
      <c r="A2" s="2" t="s">
        <v>939</v>
      </c>
      <c r="B2" s="2"/>
      <c r="C2" s="2"/>
      <c r="D2" s="2"/>
      <c r="E2" s="1"/>
      <c r="F2" s="1"/>
      <c r="G2" s="1"/>
      <c r="H2" s="1"/>
      <c r="I2" s="1"/>
      <c r="J2" s="1"/>
      <c r="K2" s="1"/>
      <c r="L2" s="1"/>
      <c r="M2" s="1"/>
    </row>
    <row r="3" spans="1:13" s="54" customFormat="1" ht="20.100000000000001" customHeight="1">
      <c r="A3" s="2" t="s">
        <v>387</v>
      </c>
      <c r="B3" s="2"/>
      <c r="C3" s="2"/>
      <c r="D3" s="2"/>
      <c r="E3" s="1"/>
      <c r="F3" s="1"/>
      <c r="G3" s="1"/>
      <c r="H3" s="1"/>
      <c r="I3" s="1"/>
      <c r="J3" s="1"/>
      <c r="K3" s="1"/>
      <c r="L3" s="1"/>
      <c r="M3" s="1"/>
    </row>
    <row r="4" spans="1:13" s="54" customFormat="1" ht="20.100000000000001" customHeight="1">
      <c r="A4" s="2" t="s">
        <v>85</v>
      </c>
      <c r="B4" s="2"/>
      <c r="C4" s="2"/>
      <c r="D4" s="2"/>
      <c r="E4" s="1"/>
      <c r="F4" s="1"/>
      <c r="G4" s="1"/>
      <c r="H4" s="1"/>
      <c r="I4" s="1"/>
      <c r="J4" s="1"/>
      <c r="K4" s="1"/>
      <c r="L4" s="1"/>
      <c r="M4" s="1"/>
    </row>
    <row r="5" spans="1:13" s="54" customFormat="1" ht="20.100000000000001" customHeight="1">
      <c r="A5" s="34" t="s">
        <v>964</v>
      </c>
      <c r="B5" s="2"/>
      <c r="C5" s="2"/>
      <c r="D5" s="2"/>
      <c r="E5" s="1"/>
      <c r="F5" s="1"/>
      <c r="G5" s="1"/>
      <c r="H5" s="1"/>
      <c r="I5" s="1"/>
      <c r="J5" s="1"/>
      <c r="K5" s="1"/>
      <c r="L5" s="1"/>
      <c r="M5" s="1"/>
    </row>
    <row r="6" spans="1:13" s="54" customFormat="1" ht="20.100000000000001" customHeight="1">
      <c r="A6" s="34"/>
      <c r="B6" s="2"/>
      <c r="C6" s="2"/>
      <c r="D6" s="2"/>
      <c r="E6" s="1"/>
      <c r="F6" s="1"/>
      <c r="G6" s="1"/>
      <c r="H6" s="1"/>
      <c r="I6" s="1"/>
      <c r="J6" s="1"/>
      <c r="K6" s="1"/>
      <c r="L6" s="1"/>
      <c r="M6" s="143" t="s">
        <v>841</v>
      </c>
    </row>
    <row r="7" spans="1:13" ht="39" customHeight="1">
      <c r="I7" s="33" t="s">
        <v>53</v>
      </c>
      <c r="J7" s="19"/>
      <c r="K7" s="33" t="s">
        <v>54</v>
      </c>
      <c r="L7" s="19"/>
      <c r="M7" s="33" t="s">
        <v>55</v>
      </c>
    </row>
    <row r="8" spans="1:13" ht="20.100000000000001" customHeight="1">
      <c r="A8" s="54" t="s">
        <v>187</v>
      </c>
    </row>
    <row r="9" spans="1:13" ht="12.95" customHeight="1">
      <c r="A9" s="14"/>
      <c r="B9" s="4" t="s">
        <v>480</v>
      </c>
    </row>
    <row r="10" spans="1:13" ht="12.95" customHeight="1">
      <c r="A10" s="11"/>
      <c r="C10" s="54" t="s">
        <v>215</v>
      </c>
      <c r="D10" s="54"/>
      <c r="H10" s="19" t="s">
        <v>172</v>
      </c>
      <c r="I10" s="58">
        <v>16438490</v>
      </c>
      <c r="K10" s="58">
        <v>8916939</v>
      </c>
      <c r="M10" s="58">
        <v>782526</v>
      </c>
    </row>
    <row r="11" spans="1:13" ht="12.95" customHeight="1">
      <c r="A11" s="11"/>
      <c r="C11" s="54" t="s">
        <v>389</v>
      </c>
      <c r="D11" s="54"/>
      <c r="H11" s="54"/>
      <c r="I11" s="58"/>
      <c r="K11" s="58"/>
      <c r="M11" s="58"/>
    </row>
    <row r="12" spans="1:13" ht="12.95" customHeight="1">
      <c r="A12" s="11"/>
      <c r="D12" s="54" t="s">
        <v>390</v>
      </c>
      <c r="H12" s="54"/>
      <c r="I12" s="58">
        <f>38200+832000</f>
        <v>870200</v>
      </c>
      <c r="K12" s="58">
        <f>15590+1946019</f>
        <v>1961609</v>
      </c>
      <c r="M12" s="106">
        <f>1750+120606</f>
        <v>122356</v>
      </c>
    </row>
    <row r="13" spans="1:13" ht="12.95" customHeight="1">
      <c r="A13" s="11"/>
      <c r="C13" s="4" t="s">
        <v>217</v>
      </c>
      <c r="D13" s="54"/>
      <c r="H13" s="54"/>
      <c r="I13" s="58">
        <v>109095</v>
      </c>
      <c r="K13" s="58">
        <v>0</v>
      </c>
      <c r="M13" s="106">
        <v>17028</v>
      </c>
    </row>
    <row r="14" spans="1:13" ht="12.95" customHeight="1">
      <c r="A14" s="11"/>
      <c r="C14" s="54" t="s">
        <v>1172</v>
      </c>
      <c r="I14" s="58">
        <v>1333766</v>
      </c>
      <c r="K14" s="58">
        <v>366435</v>
      </c>
      <c r="M14" s="106">
        <v>34195</v>
      </c>
    </row>
    <row r="15" spans="1:13" ht="20.100000000000001" customHeight="1">
      <c r="A15" s="11"/>
      <c r="F15" s="4" t="s">
        <v>212</v>
      </c>
      <c r="I15" s="15">
        <f>SUM(I10:I14)</f>
        <v>18751551</v>
      </c>
      <c r="K15" s="15">
        <f>SUM(K10:K14)</f>
        <v>11244983</v>
      </c>
      <c r="M15" s="15">
        <f>SUM(M10:M14)</f>
        <v>956105</v>
      </c>
    </row>
    <row r="16" spans="1:13" ht="20.100000000000001" customHeight="1">
      <c r="A16" s="11"/>
      <c r="B16" s="4" t="s">
        <v>481</v>
      </c>
      <c r="I16" s="106"/>
      <c r="K16" s="106"/>
      <c r="M16" s="106"/>
    </row>
    <row r="17" spans="1:13" ht="12.95" customHeight="1">
      <c r="A17" s="11"/>
      <c r="C17" s="4" t="s">
        <v>853</v>
      </c>
      <c r="I17" s="58"/>
      <c r="K17" s="58"/>
      <c r="M17" s="106"/>
    </row>
    <row r="18" spans="1:13" ht="12.95" customHeight="1">
      <c r="A18" s="11"/>
      <c r="D18" s="4" t="s">
        <v>391</v>
      </c>
      <c r="I18" s="9">
        <v>2210771</v>
      </c>
      <c r="K18" s="9">
        <v>286000</v>
      </c>
      <c r="M18" s="9">
        <v>506436</v>
      </c>
    </row>
    <row r="19" spans="1:13" ht="20.100000000000001" customHeight="1" thickBot="1">
      <c r="A19" s="11"/>
      <c r="F19" s="54" t="s">
        <v>384</v>
      </c>
      <c r="H19" s="19" t="s">
        <v>172</v>
      </c>
      <c r="I19" s="152">
        <f>+I15+I18</f>
        <v>20962322</v>
      </c>
      <c r="K19" s="152">
        <f>K15+K18</f>
        <v>11530983</v>
      </c>
      <c r="M19" s="152">
        <f>M15+M18</f>
        <v>1462541</v>
      </c>
    </row>
    <row r="20" spans="1:13" ht="20.100000000000001" customHeight="1" thickTop="1">
      <c r="A20" s="54" t="s">
        <v>483</v>
      </c>
      <c r="I20" s="58"/>
      <c r="K20" s="58"/>
      <c r="M20" s="106"/>
    </row>
    <row r="21" spans="1:13" ht="12.95" customHeight="1">
      <c r="A21" s="14"/>
      <c r="B21" s="4" t="s">
        <v>484</v>
      </c>
      <c r="I21" s="58"/>
      <c r="K21" s="58"/>
      <c r="M21" s="106"/>
    </row>
    <row r="22" spans="1:13" ht="12.95" customHeight="1">
      <c r="A22" s="11"/>
      <c r="C22" s="54" t="s">
        <v>218</v>
      </c>
      <c r="H22" s="19" t="s">
        <v>172</v>
      </c>
      <c r="I22" s="58">
        <f>2412430+462775</f>
        <v>2875205</v>
      </c>
      <c r="K22" s="58">
        <f>433239+271463</f>
        <v>704702</v>
      </c>
      <c r="M22" s="106">
        <f>413691+79511</f>
        <v>493202</v>
      </c>
    </row>
    <row r="23" spans="1:13" ht="12.95" customHeight="1">
      <c r="A23" s="11"/>
      <c r="C23" s="54" t="s">
        <v>1099</v>
      </c>
      <c r="I23" s="58">
        <v>3423085</v>
      </c>
      <c r="K23" s="58">
        <v>3070335</v>
      </c>
      <c r="M23" s="106">
        <v>171805</v>
      </c>
    </row>
    <row r="24" spans="1:13" ht="12.95" customHeight="1">
      <c r="A24" s="11"/>
      <c r="C24" s="54" t="s">
        <v>392</v>
      </c>
      <c r="I24" s="58"/>
      <c r="K24" s="58"/>
      <c r="M24" s="106"/>
    </row>
    <row r="25" spans="1:13" ht="12.95" customHeight="1">
      <c r="A25" s="11"/>
      <c r="D25" s="4" t="s">
        <v>393</v>
      </c>
      <c r="I25" s="58">
        <v>62601</v>
      </c>
      <c r="K25" s="58">
        <v>66644</v>
      </c>
      <c r="M25" s="106">
        <v>12211</v>
      </c>
    </row>
    <row r="26" spans="1:13" ht="20.100000000000001" customHeight="1">
      <c r="A26" s="11"/>
      <c r="F26" s="4" t="s">
        <v>213</v>
      </c>
      <c r="I26" s="15">
        <f>SUM(I22:I25)</f>
        <v>6360891</v>
      </c>
      <c r="K26" s="15">
        <f>SUM(K22:K25)</f>
        <v>3841681</v>
      </c>
      <c r="M26" s="15">
        <f>SUM(M22:M25)</f>
        <v>677218</v>
      </c>
    </row>
    <row r="27" spans="1:13" ht="20.100000000000001" customHeight="1">
      <c r="A27" s="11"/>
      <c r="B27" s="4" t="s">
        <v>206</v>
      </c>
      <c r="I27" s="106"/>
      <c r="K27" s="106"/>
      <c r="M27" s="106"/>
    </row>
    <row r="28" spans="1:13" ht="12.95" customHeight="1">
      <c r="A28" s="11"/>
      <c r="C28" s="54" t="s">
        <v>207</v>
      </c>
      <c r="I28" s="58">
        <v>506496</v>
      </c>
      <c r="K28" s="58">
        <v>539207</v>
      </c>
      <c r="M28" s="106">
        <v>98796</v>
      </c>
    </row>
    <row r="29" spans="1:13" ht="20.100000000000001" customHeight="1">
      <c r="A29" s="11"/>
      <c r="F29" s="4" t="s">
        <v>209</v>
      </c>
      <c r="H29" s="11"/>
      <c r="I29" s="101">
        <f>SUM(I26,I28)</f>
        <v>6867387</v>
      </c>
      <c r="K29" s="101">
        <f>SUM(K26,K28)</f>
        <v>4380888</v>
      </c>
      <c r="M29" s="101">
        <f>SUM(M26,M28)</f>
        <v>776014</v>
      </c>
    </row>
    <row r="30" spans="1:13" ht="20.100000000000001" customHeight="1">
      <c r="A30" s="4" t="s">
        <v>933</v>
      </c>
      <c r="I30" s="58"/>
      <c r="K30" s="58"/>
      <c r="M30" s="106"/>
    </row>
    <row r="31" spans="1:13" ht="12.95" customHeight="1">
      <c r="A31" s="11"/>
      <c r="B31" s="4" t="s">
        <v>928</v>
      </c>
      <c r="I31" s="58">
        <v>2210771</v>
      </c>
      <c r="K31" s="58">
        <v>286000</v>
      </c>
      <c r="M31" s="106">
        <v>506436</v>
      </c>
    </row>
    <row r="32" spans="1:13" ht="12.95" customHeight="1">
      <c r="A32" s="11"/>
      <c r="B32" s="4" t="s">
        <v>211</v>
      </c>
      <c r="I32" s="9">
        <v>11884164</v>
      </c>
      <c r="K32" s="9">
        <v>6864095</v>
      </c>
      <c r="M32" s="9">
        <v>180091</v>
      </c>
    </row>
    <row r="33" spans="1:13" ht="20.100000000000001" customHeight="1">
      <c r="A33" s="11"/>
      <c r="F33" s="4" t="s">
        <v>934</v>
      </c>
      <c r="H33" s="11"/>
      <c r="I33" s="9">
        <f>SUM(I31:I32)</f>
        <v>14094935</v>
      </c>
      <c r="K33" s="9">
        <f>SUM(K31:K32)</f>
        <v>7150095</v>
      </c>
      <c r="M33" s="9">
        <f>SUM(M31:M32)</f>
        <v>686527</v>
      </c>
    </row>
    <row r="34" spans="1:13" ht="20.100000000000001" customHeight="1" thickBot="1">
      <c r="A34" s="11"/>
      <c r="F34" s="54" t="s">
        <v>931</v>
      </c>
      <c r="H34" s="19" t="s">
        <v>172</v>
      </c>
      <c r="I34" s="152">
        <f>I29+I33</f>
        <v>20962322</v>
      </c>
      <c r="K34" s="152">
        <f>K29+K33</f>
        <v>11530983</v>
      </c>
      <c r="M34" s="152">
        <f>M29+M33</f>
        <v>1462541</v>
      </c>
    </row>
    <row r="35" spans="1:13" ht="39" customHeight="1" thickTop="1">
      <c r="A35" s="60"/>
    </row>
    <row r="37" spans="1:13" ht="12.95" customHeight="1">
      <c r="A37" s="4" t="s">
        <v>954</v>
      </c>
    </row>
  </sheetData>
  <customSheetViews>
    <customSheetView guid="{B5CDDD7D-D7D3-4CB2-966B-9F1E454CC0C9}">
      <selection activeCell="A38" sqref="A38"/>
      <pageMargins left="0.8" right="0.7" top="1" bottom="0.8" header="0.5" footer="0.5"/>
      <printOptions horizontalCentered="1"/>
      <pageSetup firstPageNumber="4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31">
      <selection activeCell="A38" sqref="A38"/>
      <pageMargins left="0.8" right="0.7" top="1" bottom="0.8" header="0.5" footer="0.5"/>
      <printOptions horizontalCentered="1"/>
      <pageSetup firstPageNumber="4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K29" activeCellId="1" sqref="K25 K29"/>
      <pageMargins left="0.8" right="0.7" top="1" bottom="0.8" header="0.5" footer="0.5"/>
      <printOptions horizontalCentered="1"/>
      <pageSetup firstPageNumber="4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K29" activeCellId="1" sqref="K25 K29"/>
      <pageMargins left="0.8" right="0.7" top="1" bottom="0.8" header="0.5" footer="0.5"/>
      <printOptions horizontalCentered="1"/>
      <pageSetup firstPageNumber="4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63">
      <selection activeCell="A54" sqref="A54:I101"/>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6"/>
      <headerFooter alignWithMargins="0"/>
    </customSheetView>
    <customSheetView guid="{86A10747-8B25-4B25-9409-B006EA4C681C}" showGridLines="0">
      <selection activeCell="I63" sqref="I63"/>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7"/>
      <headerFooter alignWithMargins="0"/>
    </customSheetView>
    <customSheetView guid="{4F3C9522-85FB-4FAA-B4DC-154FBE4218D9}" showGridLines="0" zeroValues="0" showRuler="0" topLeftCell="B1">
      <selection activeCell="G93" sqref="G93"/>
      <rowBreaks count="3" manualBreakCount="3">
        <brk id="68" max="9" man="1"/>
        <brk id="134" max="16383" man="1"/>
        <brk id="151" max="16383" man="1"/>
      </rowBreaks>
      <pageMargins left="0.5" right="0.25" top="0.75" bottom="0.31" header="0" footer="0"/>
      <printOptions horizontalCentered="1"/>
      <pageSetup scale="98" orientation="portrait" r:id="rId8"/>
      <headerFooter alignWithMargins="0"/>
    </customSheetView>
    <customSheetView guid="{8E3DA08C-766A-41DE-BB05-B83E79C2E3D5}" showGridLines="0">
      <selection activeCell="O17" sqref="O17"/>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9"/>
      <headerFooter alignWithMargins="0"/>
    </customSheetView>
    <customSheetView guid="{9B4DC162-833A-4BD6-BF3D-CDBE24FDA56E}" showGridLines="0" showRuler="0" topLeftCell="A52">
      <selection activeCell="D99" sqref="D99"/>
      <rowBreaks count="5" manualBreakCount="5">
        <brk id="48" max="16383" man="1"/>
        <brk id="108" max="16383" man="1"/>
        <brk id="119" max="16383" man="1"/>
        <brk id="120" max="9" man="1"/>
        <brk id="139" max="16383" man="1"/>
      </rowBreaks>
      <pageMargins left="0.5" right="0.25" top="0.75" bottom="0.31" header="0" footer="0"/>
      <printOptions horizontalCentered="1"/>
      <pageSetup scale="98" orientation="portrait" r:id="rId10"/>
      <headerFooter alignWithMargins="0"/>
    </customSheetView>
    <customSheetView guid="{DF496B77-1547-4044-ABC6-DF925EDDC1DD}" showPageBreaks="1" showRuler="0">
      <selection activeCell="K86" sqref="K86"/>
      <rowBreaks count="3" manualBreakCount="3">
        <brk id="49" max="9" man="1"/>
        <brk id="112" max="16383" man="1"/>
        <brk id="125" max="16383" man="1"/>
      </rowBreaks>
      <pageMargins left="0.75" right="0.75" top="0.75" bottom="0.5" header="0" footer="0.5"/>
      <printOptions horizontalCentered="1"/>
      <pageSetup scale="98" firstPageNumber="40" orientation="portrait" useFirstPageNumber="1" r:id="rId11"/>
      <headerFooter alignWithMargins="0">
        <oddFooter>&amp;C(&amp;P)</oddFooter>
      </headerFooter>
    </customSheetView>
    <customSheetView guid="{3BA57DF8-659F-42F0-86F4-A7E79B2C34EB}" showRuler="0">
      <selection sqref="A1:I1"/>
      <rowBreaks count="4" manualBreakCount="4">
        <brk id="64" max="9" man="1"/>
        <brk id="130" max="16383" man="1"/>
        <brk id="131" max="9" man="1"/>
        <brk id="150" max="16383" man="1"/>
      </rowBreaks>
      <pageMargins left="0.5" right="0.25" top="0.75" bottom="0.31" header="0" footer="0"/>
      <printOptions horizontalCentered="1"/>
      <pageSetup scale="98" orientation="portrait" r:id="rId12"/>
      <headerFooter alignWithMargins="0"/>
    </customSheetView>
    <customSheetView guid="{21417578-E70F-4802-A5A7-5D6C59E90F40}" showRuler="0">
      <selection sqref="A1:I1"/>
      <rowBreaks count="4" manualBreakCount="4">
        <brk id="64" max="9" man="1"/>
        <brk id="130" max="16383" man="1"/>
        <brk id="131" max="9" man="1"/>
        <brk id="150" max="16383" man="1"/>
      </rowBreaks>
      <pageMargins left="0.5" right="0.25" top="0.75" bottom="0.31" header="0" footer="0"/>
      <printOptions horizontalCentered="1"/>
      <pageSetup scale="98" orientation="portrait" r:id="rId13"/>
      <headerFooter alignWithMargins="0"/>
    </customSheetView>
    <customSheetView guid="{DC1EC383-AA5A-444D-88DE-3C6EE7652F16}" showPageBreaks="1" showGridLines="0" zeroValues="0" printArea="1" showRuler="0" topLeftCell="A96">
      <selection activeCell="I114" sqref="I114"/>
      <rowBreaks count="3" manualBreakCount="3">
        <brk id="64" max="9" man="1"/>
        <brk id="129" max="9" man="1"/>
        <brk id="148" max="16383" man="1"/>
      </rowBreaks>
      <pageMargins left="0.5" right="0.25" top="0.75" bottom="0.31" header="0" footer="0"/>
      <printOptions horizontalCentered="1"/>
      <pageSetup scale="98" orientation="portrait" r:id="rId14"/>
      <headerFooter alignWithMargins="0"/>
    </customSheetView>
    <customSheetView guid="{B9A944B1-D459-11D5-A666-00B0D0B3D203}" showPageBreaks="1" showGridLines="0" zeroValues="0" showRuler="0" topLeftCell="A57">
      <selection activeCell="E70" sqref="E70"/>
      <rowBreaks count="3" manualBreakCount="3">
        <brk id="28" max="65535" man="1"/>
        <brk id="56" max="65535" man="1"/>
        <brk id="81" max="65535" man="1"/>
      </rowBreaks>
      <pageMargins left="0.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E1" sqref="E1"/>
      <rowBreaks count="3" manualBreakCount="3">
        <brk id="28" max="65535" man="1"/>
        <brk id="56" max="65535" man="1"/>
        <brk id="81" max="65535" man="1"/>
      </rowBreaks>
      <pageMargins left="0.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55">
      <selection activeCell="M87" sqref="M87"/>
      <rowBreaks count="3" manualBreakCount="3">
        <brk id="28" max="65535" man="1"/>
        <brk id="56" max="65535" man="1"/>
        <brk id="81" max="65535" man="1"/>
      </rowBreaks>
      <pageMargins left="0.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10">
      <selection activeCell="I1" sqref="I1"/>
      <rowBreaks count="3" manualBreakCount="3">
        <brk id="28" max="65535" man="1"/>
        <brk id="56" max="65535" man="1"/>
        <brk id="81" max="65535" man="1"/>
      </rowBreaks>
      <pageMargins left="0.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E1" sqref="E1"/>
      <rowBreaks count="3" manualBreakCount="3">
        <brk id="28" max="65535" man="1"/>
        <brk id="56" max="65535" man="1"/>
        <brk id="81" max="65535" man="1"/>
      </rowBreaks>
      <pageMargins left="0.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topLeftCell="A18">
      <selection activeCell="M94" sqref="M94"/>
      <rowBreaks count="2" manualBreakCount="2">
        <brk id="79" max="10" man="1"/>
        <brk id="126" max="16383" man="1"/>
      </rowBreaks>
      <pageMargins left="0.5" right="0.25" top="0.75" bottom="0.31" header="0" footer="0"/>
      <printOptions horizontalCentered="1"/>
      <pageSetup scale="80" orientation="portrait" r:id="rId20"/>
      <headerFooter alignWithMargins="0"/>
    </customSheetView>
    <customSheetView guid="{0E959B21-C4C4-11D5-A65F-00B0D0B3D27F}" showPageBreaks="1" showGridLines="0" zeroValues="0" printArea="1" showRuler="0" topLeftCell="A96">
      <selection activeCell="E129" sqref="E129"/>
      <rowBreaks count="2" manualBreakCount="2">
        <brk id="64" max="9" man="1"/>
        <brk id="146" max="16383" man="1"/>
      </rowBreaks>
      <pageMargins left="0.5" right="0.25" top="0.75" bottom="0.31" header="0" footer="0"/>
      <printOptions horizontalCentered="1"/>
      <pageSetup scale="98" orientation="portrait" r:id="rId21"/>
      <headerFooter alignWithMargins="0"/>
    </customSheetView>
    <customSheetView guid="{61FFD26A-6C55-4FAA-B7B3-304380B2CF2A}" showPageBreaks="1" showGridLines="0" zeroValues="0" printArea="1" showRuler="0" topLeftCell="A18">
      <selection activeCell="M94" sqref="M94"/>
      <rowBreaks count="2" manualBreakCount="2">
        <brk id="79" max="10" man="1"/>
        <brk id="126" max="16383" man="1"/>
      </rowBreaks>
      <pageMargins left="0.5" right="0.25" top="0.75" bottom="0.31" header="0" footer="0"/>
      <printOptions horizontalCentered="1"/>
      <pageSetup scale="80" orientation="portrait" r:id="rId22"/>
      <headerFooter alignWithMargins="0"/>
    </customSheetView>
    <customSheetView guid="{4FB49B53-1D2E-4571-8896-B15F682249F5}" showPageBreaks="1" showRuler="0">
      <selection sqref="A1:I1"/>
      <rowBreaks count="4" manualBreakCount="4">
        <brk id="64" max="9" man="1"/>
        <brk id="130" max="16383" man="1"/>
        <brk id="131" max="9" man="1"/>
        <brk id="150" max="16383" man="1"/>
      </rowBreaks>
      <pageMargins left="0.5" right="0.25" top="0.75" bottom="0.31" header="0" footer="0"/>
      <printOptions horizontalCentered="1"/>
      <pageSetup scale="98" orientation="portrait" r:id="rId23"/>
      <headerFooter alignWithMargins="0"/>
    </customSheetView>
    <customSheetView guid="{2F4E79F8-C95D-43CD-9692-8694CC8FDD51}" showPageBreaks="1" showRuler="0">
      <selection activeCell="E45" sqref="E45"/>
      <rowBreaks count="5" manualBreakCount="5">
        <brk id="48" max="16383" man="1"/>
        <brk id="117" max="16383" man="1"/>
        <brk id="128" max="16383" man="1"/>
        <brk id="129" max="9" man="1"/>
        <brk id="148" max="16383" man="1"/>
      </rowBreaks>
      <pageMargins left="0.5" right="0.25" top="0.75" bottom="0.31" header="0" footer="0"/>
      <printOptions horizontalCentered="1"/>
      <pageSetup scale="98" orientation="portrait" r:id="rId24"/>
      <headerFooter alignWithMargins="0"/>
    </customSheetView>
    <customSheetView guid="{315D65B5-6F13-4260-BB1D-E2FA280C16D9}" showRuler="0" topLeftCell="A10">
      <selection activeCell="K29" sqref="A1:M39"/>
      <pageMargins left="0.8" right="0.7" top="1" bottom="0.8" header="0.5" footer="0.5"/>
      <printOptions horizontalCentered="1"/>
      <pageSetup firstPageNumber="44"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9">
      <selection activeCell="I43" sqref="I43"/>
      <pageMargins left="0.8" right="0.7" top="1" bottom="0.8" header="0.5" footer="0.5"/>
      <printOptions horizontalCentered="1"/>
      <pageSetup firstPageNumber="44"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A38" sqref="A38"/>
      <pageMargins left="0.8" right="0.7" top="1" bottom="0.8" header="0.5" footer="0.5"/>
      <printOptions horizontalCentered="1"/>
      <pageSetup firstPageNumber="46"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43" fitToHeight="0" orientation="portrait" blackAndWhite="1" useFirstPageNumber="1" r:id="rId28"/>
  <headerFooter scaleWithDoc="0" alignWithMargins="0">
    <oddFooter>&amp;C&amp;"Times New Roman,Regular"&amp;11&amp;P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8">
    <tabColor theme="2" tint="-9.9978637043366805E-2"/>
    <pageSetUpPr fitToPage="1"/>
  </sheetPr>
  <dimension ref="A1:M41"/>
  <sheetViews>
    <sheetView workbookViewId="0">
      <selection sqref="A1:I1"/>
    </sheetView>
  </sheetViews>
  <sheetFormatPr defaultColWidth="8.5703125" defaultRowHeight="12.95" customHeight="1"/>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2"/>
      <c r="C1" s="2"/>
      <c r="D1" s="2"/>
      <c r="E1" s="1"/>
      <c r="F1" s="1"/>
      <c r="G1" s="1"/>
      <c r="H1" s="1"/>
      <c r="I1" s="1"/>
      <c r="J1" s="1"/>
      <c r="K1" s="1"/>
      <c r="L1" s="1"/>
      <c r="M1" s="1"/>
    </row>
    <row r="2" spans="1:13" ht="20.100000000000001" customHeight="1">
      <c r="A2" s="2" t="s">
        <v>940</v>
      </c>
      <c r="B2" s="2"/>
      <c r="C2" s="2"/>
      <c r="D2" s="2"/>
      <c r="E2" s="1"/>
      <c r="F2" s="1"/>
      <c r="G2" s="1"/>
      <c r="H2" s="1"/>
      <c r="I2" s="1"/>
      <c r="J2" s="1"/>
      <c r="K2" s="1"/>
      <c r="L2" s="1"/>
      <c r="M2" s="1"/>
    </row>
    <row r="3" spans="1:13" s="54" customFormat="1" ht="20.100000000000001" customHeight="1">
      <c r="A3" s="2" t="s">
        <v>387</v>
      </c>
      <c r="B3" s="2"/>
      <c r="C3" s="2"/>
      <c r="D3" s="2"/>
      <c r="E3" s="1"/>
      <c r="F3" s="1"/>
      <c r="G3" s="1"/>
      <c r="H3" s="1"/>
      <c r="I3" s="1"/>
      <c r="J3" s="1"/>
      <c r="K3" s="1"/>
      <c r="L3" s="1"/>
      <c r="M3" s="1"/>
    </row>
    <row r="4" spans="1:13" ht="20.100000000000001" customHeight="1">
      <c r="A4" s="2" t="s">
        <v>85</v>
      </c>
      <c r="B4" s="2"/>
      <c r="C4" s="2"/>
      <c r="D4" s="2"/>
      <c r="E4" s="1"/>
      <c r="F4" s="1"/>
      <c r="G4" s="1"/>
      <c r="H4" s="1"/>
      <c r="I4" s="1"/>
      <c r="J4" s="1"/>
      <c r="K4" s="1"/>
      <c r="L4" s="1"/>
      <c r="M4" s="1"/>
    </row>
    <row r="5" spans="1:13" ht="20.100000000000001" customHeight="1">
      <c r="A5" s="2" t="s">
        <v>969</v>
      </c>
      <c r="B5" s="2"/>
      <c r="C5" s="2"/>
      <c r="D5" s="2"/>
      <c r="E5" s="1"/>
      <c r="F5" s="1"/>
      <c r="G5" s="1"/>
      <c r="H5" s="1"/>
      <c r="I5" s="1"/>
      <c r="J5" s="1"/>
      <c r="K5" s="1"/>
      <c r="L5" s="1"/>
      <c r="M5" s="1"/>
    </row>
    <row r="6" spans="1:13" ht="20.100000000000001" customHeight="1">
      <c r="A6" s="2"/>
      <c r="B6" s="2"/>
      <c r="C6" s="2"/>
      <c r="D6" s="2"/>
      <c r="E6" s="1"/>
      <c r="F6" s="1"/>
      <c r="G6" s="1"/>
      <c r="H6" s="1"/>
      <c r="I6" s="1"/>
      <c r="J6" s="1"/>
      <c r="K6" s="1"/>
      <c r="L6" s="1"/>
      <c r="M6" s="143" t="s">
        <v>841</v>
      </c>
    </row>
    <row r="7" spans="1:13" ht="39" customHeight="1">
      <c r="I7" s="33" t="s">
        <v>53</v>
      </c>
      <c r="J7" s="19"/>
      <c r="K7" s="33" t="s">
        <v>54</v>
      </c>
      <c r="L7" s="19"/>
      <c r="M7" s="33" t="s">
        <v>55</v>
      </c>
    </row>
    <row r="8" spans="1:13" ht="20.100000000000001" customHeight="1">
      <c r="A8" s="54" t="s">
        <v>473</v>
      </c>
    </row>
    <row r="9" spans="1:13" ht="12.95" customHeight="1">
      <c r="B9" s="54" t="s">
        <v>732</v>
      </c>
      <c r="H9" s="19" t="s">
        <v>172</v>
      </c>
      <c r="I9" s="58">
        <v>33336756</v>
      </c>
      <c r="K9" s="58">
        <v>35401421</v>
      </c>
      <c r="M9" s="58">
        <v>2737214</v>
      </c>
    </row>
    <row r="10" spans="1:13" ht="13.5" customHeight="1">
      <c r="B10" s="54" t="s">
        <v>224</v>
      </c>
      <c r="I10" s="58">
        <v>1227722</v>
      </c>
      <c r="K10" s="58">
        <v>53696</v>
      </c>
      <c r="M10" s="58">
        <v>1099</v>
      </c>
    </row>
    <row r="11" spans="1:13" ht="12.95" customHeight="1">
      <c r="B11" s="4" t="s">
        <v>226</v>
      </c>
      <c r="I11" s="58">
        <v>311096</v>
      </c>
      <c r="K11" s="58">
        <v>7855</v>
      </c>
      <c r="M11" s="58">
        <v>5958</v>
      </c>
    </row>
    <row r="12" spans="1:13" ht="12.95" customHeight="1">
      <c r="B12" s="54" t="s">
        <v>228</v>
      </c>
      <c r="I12" s="58">
        <v>161679</v>
      </c>
      <c r="K12" s="58">
        <v>900</v>
      </c>
      <c r="M12" s="58">
        <v>0</v>
      </c>
    </row>
    <row r="13" spans="1:13" ht="12.95" customHeight="1">
      <c r="B13" s="54" t="s">
        <v>223</v>
      </c>
      <c r="I13" s="58">
        <v>144218</v>
      </c>
      <c r="K13" s="58">
        <v>0</v>
      </c>
      <c r="M13" s="58">
        <v>0</v>
      </c>
    </row>
    <row r="14" spans="1:13" ht="12.95" customHeight="1">
      <c r="B14" s="54" t="s">
        <v>319</v>
      </c>
      <c r="I14" s="58">
        <v>0</v>
      </c>
      <c r="K14" s="58">
        <v>24519</v>
      </c>
      <c r="M14" s="58">
        <v>0</v>
      </c>
    </row>
    <row r="15" spans="1:13" ht="12.95" customHeight="1">
      <c r="B15" s="54" t="s">
        <v>229</v>
      </c>
      <c r="I15" s="58">
        <v>0</v>
      </c>
      <c r="K15" s="58">
        <v>2424</v>
      </c>
      <c r="M15" s="58">
        <v>0</v>
      </c>
    </row>
    <row r="16" spans="1:13" ht="12.95" customHeight="1">
      <c r="B16" s="54" t="s">
        <v>190</v>
      </c>
      <c r="I16" s="9">
        <v>8636519</v>
      </c>
      <c r="K16" s="9">
        <v>2128838</v>
      </c>
      <c r="M16" s="9">
        <v>708829</v>
      </c>
    </row>
    <row r="17" spans="1:13" ht="20.100000000000001" customHeight="1">
      <c r="F17" s="54" t="s">
        <v>478</v>
      </c>
      <c r="I17" s="9">
        <f>SUM(I9:I16)</f>
        <v>43817990</v>
      </c>
      <c r="K17" s="9">
        <f>SUM(K9:K16)</f>
        <v>37619653</v>
      </c>
      <c r="M17" s="9">
        <f>SUM(M9:M16)</f>
        <v>3453100</v>
      </c>
    </row>
    <row r="18" spans="1:13" ht="20.100000000000001" customHeight="1">
      <c r="A18" s="54" t="s">
        <v>472</v>
      </c>
      <c r="I18" s="58"/>
      <c r="K18" s="58"/>
      <c r="M18" s="58"/>
    </row>
    <row r="19" spans="1:13" ht="12.95" customHeight="1">
      <c r="B19" s="54" t="s">
        <v>230</v>
      </c>
      <c r="I19" s="58">
        <v>8746233</v>
      </c>
      <c r="K19" s="58">
        <v>5344140</v>
      </c>
      <c r="M19" s="58">
        <v>1551242</v>
      </c>
    </row>
    <row r="20" spans="1:13" ht="12.95" customHeight="1">
      <c r="B20" s="54" t="s">
        <v>231</v>
      </c>
      <c r="I20" s="58">
        <v>367515</v>
      </c>
      <c r="K20" s="58">
        <v>7075183</v>
      </c>
      <c r="M20" s="58">
        <v>45921</v>
      </c>
    </row>
    <row r="21" spans="1:13" ht="12.95" customHeight="1">
      <c r="B21" s="54" t="s">
        <v>233</v>
      </c>
      <c r="I21" s="58">
        <v>34982</v>
      </c>
      <c r="K21" s="58">
        <v>161738</v>
      </c>
      <c r="M21" s="58">
        <v>3954</v>
      </c>
    </row>
    <row r="22" spans="1:13" ht="12.95" customHeight="1">
      <c r="B22" s="54" t="s">
        <v>234</v>
      </c>
      <c r="I22" s="58">
        <v>21208009</v>
      </c>
      <c r="K22" s="58">
        <v>12467628</v>
      </c>
      <c r="M22" s="58">
        <v>1239615</v>
      </c>
    </row>
    <row r="23" spans="1:13" ht="12.95" customHeight="1">
      <c r="B23" s="54" t="s">
        <v>232</v>
      </c>
      <c r="I23" s="58">
        <v>89651</v>
      </c>
      <c r="K23" s="58">
        <v>92572</v>
      </c>
      <c r="M23" s="58">
        <v>10335</v>
      </c>
    </row>
    <row r="24" spans="1:13" ht="12.95" customHeight="1">
      <c r="B24" s="54" t="s">
        <v>235</v>
      </c>
      <c r="C24" s="54"/>
      <c r="I24" s="58">
        <v>1580969</v>
      </c>
      <c r="K24" s="58">
        <v>1010880</v>
      </c>
      <c r="M24" s="58">
        <v>349237</v>
      </c>
    </row>
    <row r="25" spans="1:13" ht="12.95" customHeight="1">
      <c r="B25" s="54" t="s">
        <v>467</v>
      </c>
      <c r="I25" s="58">
        <v>5074981</v>
      </c>
      <c r="K25" s="58">
        <v>117197</v>
      </c>
      <c r="M25" s="58">
        <v>47374</v>
      </c>
    </row>
    <row r="26" spans="1:13" ht="12.95" customHeight="1">
      <c r="B26" s="54" t="s">
        <v>236</v>
      </c>
      <c r="I26" s="58">
        <v>254352</v>
      </c>
      <c r="K26" s="58">
        <v>339842</v>
      </c>
      <c r="M26" s="58">
        <v>19904</v>
      </c>
    </row>
    <row r="27" spans="1:13" ht="12.95" customHeight="1">
      <c r="B27" s="54" t="s">
        <v>468</v>
      </c>
      <c r="I27" s="58">
        <v>4095019</v>
      </c>
      <c r="K27" s="58">
        <v>10838191</v>
      </c>
      <c r="M27" s="58">
        <v>238604</v>
      </c>
    </row>
    <row r="28" spans="1:13" ht="12.95" customHeight="1">
      <c r="B28" s="54" t="s">
        <v>469</v>
      </c>
      <c r="I28" s="9">
        <v>196913</v>
      </c>
      <c r="K28" s="9">
        <v>79644</v>
      </c>
      <c r="M28" s="9">
        <v>42908</v>
      </c>
    </row>
    <row r="29" spans="1:13" ht="20.100000000000001" customHeight="1">
      <c r="F29" s="54" t="s">
        <v>477</v>
      </c>
      <c r="I29" s="9">
        <f>SUM(I19:I28)</f>
        <v>41648624</v>
      </c>
      <c r="K29" s="9">
        <f>SUM(K19:K28)</f>
        <v>37527015</v>
      </c>
      <c r="M29" s="9">
        <f>SUM(M19:M28)</f>
        <v>3549094</v>
      </c>
    </row>
    <row r="30" spans="1:13" ht="20.100000000000001" customHeight="1">
      <c r="C30" s="54"/>
      <c r="F30" s="54" t="s">
        <v>470</v>
      </c>
      <c r="I30" s="9">
        <f>I17-I29</f>
        <v>2169366</v>
      </c>
      <c r="K30" s="9">
        <f>K17-K29</f>
        <v>92638</v>
      </c>
      <c r="M30" s="9">
        <f>M17-M29</f>
        <v>-95994</v>
      </c>
    </row>
    <row r="31" spans="1:13" ht="20.100000000000001" customHeight="1">
      <c r="A31" s="4" t="s">
        <v>471</v>
      </c>
      <c r="C31" s="54"/>
      <c r="I31" s="58"/>
      <c r="K31" s="58"/>
      <c r="M31" s="58"/>
    </row>
    <row r="32" spans="1:13" ht="12.95" customHeight="1">
      <c r="B32" s="4" t="s">
        <v>474</v>
      </c>
      <c r="C32" s="54"/>
      <c r="I32" s="58">
        <v>330250</v>
      </c>
      <c r="K32" s="58">
        <v>123561</v>
      </c>
      <c r="M32" s="58">
        <v>5720</v>
      </c>
    </row>
    <row r="33" spans="1:13" ht="12.95" customHeight="1">
      <c r="B33" s="4" t="s">
        <v>131</v>
      </c>
      <c r="C33" s="54"/>
      <c r="I33" s="9">
        <v>-112714</v>
      </c>
      <c r="K33" s="9">
        <v>-230</v>
      </c>
      <c r="M33" s="9">
        <v>0</v>
      </c>
    </row>
    <row r="34" spans="1:13" ht="20.100000000000001" customHeight="1">
      <c r="C34" s="54"/>
      <c r="F34" s="54" t="s">
        <v>316</v>
      </c>
      <c r="I34" s="15"/>
      <c r="K34" s="15"/>
      <c r="M34" s="15"/>
    </row>
    <row r="35" spans="1:13" ht="12.95" customHeight="1">
      <c r="B35" s="54"/>
      <c r="G35" s="54" t="s">
        <v>994</v>
      </c>
      <c r="I35" s="9">
        <f>SUM(I32:I33)</f>
        <v>217536</v>
      </c>
      <c r="K35" s="9">
        <f>SUM(K32:K33)</f>
        <v>123331</v>
      </c>
      <c r="M35" s="9">
        <f>SUM(M32:M33)</f>
        <v>5720</v>
      </c>
    </row>
    <row r="36" spans="1:13" ht="20.100000000000001" customHeight="1">
      <c r="B36" s="54"/>
      <c r="F36" s="54" t="s">
        <v>943</v>
      </c>
      <c r="I36" s="58">
        <f>I30+I35</f>
        <v>2386902</v>
      </c>
      <c r="K36" s="58">
        <f>K30+K35</f>
        <v>215969</v>
      </c>
      <c r="M36" s="58">
        <f>M30+M35</f>
        <v>-90274</v>
      </c>
    </row>
    <row r="37" spans="1:13" ht="20.100000000000001" customHeight="1">
      <c r="A37" s="54" t="s">
        <v>932</v>
      </c>
      <c r="B37" s="54"/>
      <c r="I37" s="9">
        <v>11708033</v>
      </c>
      <c r="K37" s="9">
        <v>6934126</v>
      </c>
      <c r="M37" s="9">
        <v>776801</v>
      </c>
    </row>
    <row r="38" spans="1:13" ht="20.100000000000001" customHeight="1" thickBot="1">
      <c r="A38" s="54" t="s">
        <v>935</v>
      </c>
      <c r="B38" s="54"/>
      <c r="H38" s="19" t="s">
        <v>172</v>
      </c>
      <c r="I38" s="152">
        <f>SUM(I36:I37)</f>
        <v>14094935</v>
      </c>
      <c r="K38" s="152">
        <f>SUM(K36:K37)</f>
        <v>7150095</v>
      </c>
      <c r="M38" s="152">
        <f>SUM(M36:M37)</f>
        <v>686527</v>
      </c>
    </row>
    <row r="39" spans="1:13" ht="39" customHeight="1" thickTop="1">
      <c r="A39" s="60"/>
    </row>
    <row r="41" spans="1:13" ht="12.95" customHeight="1">
      <c r="A41" s="4" t="s">
        <v>954</v>
      </c>
    </row>
  </sheetData>
  <sortState xmlns:xlrd2="http://schemas.microsoft.com/office/spreadsheetml/2017/richdata2" ref="A9:WVU13">
    <sortCondition descending="1" ref="I9:I13"/>
  </sortState>
  <customSheetViews>
    <customSheetView guid="{B5CDDD7D-D7D3-4CB2-966B-9F1E454CC0C9}" scale="90">
      <selection activeCell="A41" sqref="A41"/>
      <pageMargins left="0.8" right="0.7" top="1" bottom="0.8" header="0.5" footer="0.5"/>
      <printOptions horizontalCentered="1"/>
      <pageSetup firstPageNumber="4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31">
      <selection activeCell="A41" sqref="A41"/>
      <pageMargins left="0.8" right="0.7" top="1" bottom="0.8" header="0.5" footer="0.5"/>
      <printOptions horizontalCentered="1"/>
      <pageSetup firstPageNumber="4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I34" sqref="I34"/>
      <pageMargins left="0.8" right="0.7" top="1" bottom="0.8" header="0.5" footer="0.5"/>
      <printOptions horizontalCentered="1"/>
      <pageSetup firstPageNumber="4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I34" sqref="I34"/>
      <pageMargins left="0.8" right="0.7" top="1" bottom="0.8" header="0.5" footer="0.5"/>
      <printOptions horizontalCentered="1"/>
      <pageSetup firstPageNumber="4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I34" sqref="I34"/>
      <pageMargins left="0.8" right="0.7" top="1" bottom="0.8" header="0.5" footer="0.5"/>
      <printOptions horizontalCentered="1"/>
      <pageSetup firstPageNumber="4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0">
      <selection activeCell="I34" sqref="I34"/>
      <pageMargins left="0.8" right="0.7" top="1" bottom="0.8" header="0.5" footer="0.5"/>
      <printOptions horizontalCentered="1"/>
      <pageSetup firstPageNumber="4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0">
      <selection activeCell="J42" sqref="J42"/>
      <pageMargins left="0.8" right="0.7" top="1" bottom="0.8" header="0.5" footer="0.5"/>
      <printOptions horizontalCentered="1"/>
      <pageSetup firstPageNumber="4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A41" sqref="A41"/>
      <pageMargins left="0.8" right="0.7" top="1" bottom="0.8" header="0.5" footer="0.5"/>
      <printOptions horizontalCentered="1"/>
      <pageSetup firstPageNumber="47"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44" fitToHeight="0" orientation="portrait" blackAndWhite="1" useFirstPageNumber="1" r:id="rId10"/>
  <headerFooter scaleWithDoc="0" alignWithMargins="0">
    <oddFooter>&amp;C&amp;"Times New Roman,Regular"&amp;11&amp;P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9">
    <tabColor theme="2" tint="-9.9978637043366805E-2"/>
    <pageSetUpPr fitToPage="1"/>
  </sheetPr>
  <dimension ref="A1:I39"/>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s="54" customFormat="1" ht="12.95" customHeight="1">
      <c r="A1" s="1" t="s">
        <v>496</v>
      </c>
      <c r="B1" s="1"/>
      <c r="C1" s="1"/>
      <c r="D1" s="1"/>
      <c r="E1" s="1"/>
      <c r="F1" s="1"/>
      <c r="G1" s="1"/>
      <c r="H1" s="1"/>
      <c r="I1" s="1"/>
    </row>
    <row r="2" spans="1:9" s="54" customFormat="1" ht="20.100000000000001" customHeight="1">
      <c r="A2" s="2" t="s">
        <v>939</v>
      </c>
      <c r="B2" s="1"/>
      <c r="C2" s="1"/>
      <c r="D2" s="1"/>
      <c r="E2" s="1"/>
      <c r="F2" s="1"/>
      <c r="G2" s="1"/>
      <c r="H2" s="1"/>
      <c r="I2" s="1"/>
    </row>
    <row r="3" spans="1:9" s="54" customFormat="1" ht="20.100000000000001" customHeight="1">
      <c r="A3" s="2" t="s">
        <v>394</v>
      </c>
      <c r="B3" s="1"/>
      <c r="C3" s="1"/>
      <c r="D3" s="1"/>
      <c r="E3" s="1"/>
      <c r="F3" s="1"/>
      <c r="G3" s="1"/>
      <c r="H3" s="1"/>
      <c r="I3" s="1"/>
    </row>
    <row r="4" spans="1:9" s="54" customFormat="1" ht="20.100000000000001" customHeight="1">
      <c r="A4" s="2" t="s">
        <v>395</v>
      </c>
      <c r="B4" s="1"/>
      <c r="C4" s="1"/>
      <c r="D4" s="1"/>
      <c r="E4" s="1"/>
      <c r="F4" s="1"/>
      <c r="G4" s="1"/>
      <c r="H4" s="1"/>
      <c r="I4" s="1"/>
    </row>
    <row r="5" spans="1:9" s="54" customFormat="1" ht="20.100000000000001" customHeight="1">
      <c r="A5" s="34" t="s">
        <v>964</v>
      </c>
      <c r="B5" s="1"/>
      <c r="C5" s="1"/>
      <c r="D5" s="1"/>
      <c r="E5" s="1"/>
      <c r="F5" s="1"/>
      <c r="G5" s="2"/>
      <c r="H5" s="1"/>
      <c r="I5" s="1"/>
    </row>
    <row r="6" spans="1:9" s="54" customFormat="1" ht="20.100000000000001" customHeight="1">
      <c r="A6" s="34"/>
      <c r="B6" s="1"/>
      <c r="C6" s="1"/>
      <c r="D6" s="1"/>
      <c r="E6" s="1"/>
      <c r="F6" s="1"/>
      <c r="G6" s="2"/>
      <c r="H6" s="1"/>
      <c r="I6" s="143" t="s">
        <v>842</v>
      </c>
    </row>
    <row r="7" spans="1:9" ht="39" customHeight="1">
      <c r="I7" s="33" t="s">
        <v>95</v>
      </c>
    </row>
    <row r="8" spans="1:9" ht="20.100000000000001" customHeight="1">
      <c r="A8" s="54" t="s">
        <v>187</v>
      </c>
      <c r="B8" s="14"/>
      <c r="C8" s="14"/>
      <c r="D8" s="14"/>
    </row>
    <row r="9" spans="1:9" ht="12.95" customHeight="1">
      <c r="A9" s="14"/>
      <c r="B9" s="4" t="s">
        <v>480</v>
      </c>
      <c r="D9" s="14"/>
    </row>
    <row r="10" spans="1:9" ht="12.95" customHeight="1">
      <c r="A10" s="11"/>
      <c r="C10" s="54" t="s">
        <v>215</v>
      </c>
      <c r="D10" s="11"/>
      <c r="G10" s="54"/>
      <c r="H10" s="19" t="s">
        <v>172</v>
      </c>
      <c r="I10" s="58">
        <v>13303493</v>
      </c>
    </row>
    <row r="11" spans="1:9" ht="12.95" customHeight="1">
      <c r="A11" s="11"/>
      <c r="C11" s="54" t="s">
        <v>222</v>
      </c>
      <c r="D11" s="11"/>
      <c r="G11" s="54"/>
      <c r="H11" s="19"/>
      <c r="I11" s="58">
        <v>709</v>
      </c>
    </row>
    <row r="12" spans="1:9" ht="12.95" customHeight="1">
      <c r="A12" s="11"/>
      <c r="C12" s="54" t="s">
        <v>24</v>
      </c>
      <c r="D12" s="11"/>
      <c r="G12" s="54"/>
      <c r="H12" s="54"/>
      <c r="I12" s="58">
        <v>158863</v>
      </c>
    </row>
    <row r="13" spans="1:9" ht="12.95" customHeight="1">
      <c r="A13" s="11"/>
      <c r="C13" s="54" t="s">
        <v>217</v>
      </c>
      <c r="D13" s="11"/>
      <c r="I13" s="58">
        <v>1077420</v>
      </c>
    </row>
    <row r="14" spans="1:9" ht="12.95" customHeight="1">
      <c r="A14" s="11"/>
      <c r="C14" s="54" t="s">
        <v>1172</v>
      </c>
      <c r="D14" s="11"/>
      <c r="G14" s="54"/>
      <c r="H14" s="54"/>
      <c r="I14" s="106">
        <v>597158</v>
      </c>
    </row>
    <row r="15" spans="1:9" ht="20.100000000000001" customHeight="1">
      <c r="A15" s="11"/>
      <c r="D15" s="11"/>
      <c r="F15" s="4" t="s">
        <v>212</v>
      </c>
      <c r="I15" s="101">
        <f>SUM(I10:I14)</f>
        <v>15137643</v>
      </c>
    </row>
    <row r="16" spans="1:9" ht="20.100000000000001" customHeight="1">
      <c r="A16" s="11"/>
      <c r="B16" s="4" t="s">
        <v>481</v>
      </c>
      <c r="D16" s="11"/>
      <c r="I16" s="58"/>
    </row>
    <row r="17" spans="1:9" ht="12.95" customHeight="1">
      <c r="A17" s="11"/>
      <c r="C17" s="4" t="s">
        <v>482</v>
      </c>
      <c r="D17" s="11"/>
      <c r="I17" s="9">
        <v>14046632</v>
      </c>
    </row>
    <row r="18" spans="1:9" ht="20.100000000000001" customHeight="1">
      <c r="A18" s="11"/>
      <c r="D18" s="11"/>
      <c r="F18" s="4" t="s">
        <v>178</v>
      </c>
      <c r="I18" s="9">
        <f>SUM(I17:I17)</f>
        <v>14046632</v>
      </c>
    </row>
    <row r="19" spans="1:9" ht="20.100000000000001" customHeight="1" thickBot="1">
      <c r="A19" s="11"/>
      <c r="D19" s="11"/>
      <c r="F19" s="54" t="s">
        <v>384</v>
      </c>
      <c r="H19" s="19" t="s">
        <v>172</v>
      </c>
      <c r="I19" s="152">
        <f>SUM(I15+I18)</f>
        <v>29184275</v>
      </c>
    </row>
    <row r="20" spans="1:9" ht="20.100000000000001" customHeight="1" thickTop="1">
      <c r="A20" s="54" t="s">
        <v>483</v>
      </c>
      <c r="B20" s="14"/>
      <c r="C20" s="14"/>
      <c r="D20" s="14"/>
      <c r="I20" s="58"/>
    </row>
    <row r="21" spans="1:9" ht="12.95" customHeight="1">
      <c r="A21" s="14"/>
      <c r="B21" s="4" t="s">
        <v>484</v>
      </c>
      <c r="D21" s="14"/>
      <c r="I21" s="58"/>
    </row>
    <row r="22" spans="1:9" ht="12.95" customHeight="1">
      <c r="A22" s="11"/>
      <c r="C22" s="54" t="s">
        <v>218</v>
      </c>
      <c r="D22" s="11"/>
      <c r="H22" s="19" t="s">
        <v>172</v>
      </c>
      <c r="I22" s="58">
        <v>3372419</v>
      </c>
    </row>
    <row r="23" spans="1:9" ht="12.95" customHeight="1">
      <c r="A23" s="11"/>
      <c r="C23" s="54" t="s">
        <v>99</v>
      </c>
      <c r="D23" s="11"/>
      <c r="I23" s="58">
        <v>401213</v>
      </c>
    </row>
    <row r="24" spans="1:9" ht="12.95" customHeight="1">
      <c r="A24" s="11"/>
      <c r="C24" s="54" t="s">
        <v>396</v>
      </c>
      <c r="D24" s="11"/>
      <c r="I24" s="9">
        <v>271093</v>
      </c>
    </row>
    <row r="25" spans="1:9" ht="20.100000000000001" customHeight="1">
      <c r="A25" s="11"/>
      <c r="B25" s="11"/>
      <c r="C25" s="11"/>
      <c r="D25" s="11"/>
      <c r="F25" s="4" t="s">
        <v>213</v>
      </c>
      <c r="I25" s="9">
        <f>SUM(I22:I24)</f>
        <v>4044725</v>
      </c>
    </row>
    <row r="26" spans="1:9" ht="20.100000000000001" customHeight="1">
      <c r="A26" s="11"/>
      <c r="B26" s="4" t="s">
        <v>206</v>
      </c>
      <c r="I26" s="58"/>
    </row>
    <row r="27" spans="1:9" ht="12.95" customHeight="1">
      <c r="A27" s="11"/>
      <c r="C27" s="54" t="s">
        <v>207</v>
      </c>
      <c r="I27" s="106">
        <v>3246176</v>
      </c>
    </row>
    <row r="28" spans="1:9" ht="12.95" customHeight="1">
      <c r="A28" s="11"/>
      <c r="C28" s="4" t="s">
        <v>201</v>
      </c>
      <c r="I28" s="9">
        <v>14127681</v>
      </c>
    </row>
    <row r="29" spans="1:9" ht="20.100000000000001" customHeight="1">
      <c r="A29" s="11"/>
      <c r="C29" s="54"/>
      <c r="F29" s="4" t="s">
        <v>179</v>
      </c>
      <c r="I29" s="9">
        <f>SUM(I27:I28)</f>
        <v>17373857</v>
      </c>
    </row>
    <row r="30" spans="1:9" ht="20.100000000000001" customHeight="1">
      <c r="A30" s="11"/>
      <c r="F30" s="4" t="s">
        <v>209</v>
      </c>
      <c r="H30" s="11"/>
      <c r="I30" s="9">
        <f>SUM(I25+I29)</f>
        <v>21418582</v>
      </c>
    </row>
    <row r="31" spans="1:9" ht="20.100000000000001" customHeight="1">
      <c r="A31" s="4" t="s">
        <v>929</v>
      </c>
      <c r="B31" s="11"/>
      <c r="C31" s="11"/>
      <c r="D31" s="11"/>
      <c r="I31" s="58"/>
    </row>
    <row r="32" spans="1:9" ht="12.95" customHeight="1">
      <c r="A32" s="11"/>
      <c r="B32" s="4" t="s">
        <v>928</v>
      </c>
      <c r="I32" s="58">
        <v>-352142</v>
      </c>
    </row>
    <row r="33" spans="1:9" ht="12.95" customHeight="1">
      <c r="A33" s="11"/>
      <c r="B33" s="4" t="s">
        <v>388</v>
      </c>
      <c r="I33" s="58">
        <v>654</v>
      </c>
    </row>
    <row r="34" spans="1:9" ht="12.95" customHeight="1">
      <c r="A34" s="11"/>
      <c r="B34" s="4" t="s">
        <v>211</v>
      </c>
      <c r="I34" s="9">
        <v>8117181</v>
      </c>
    </row>
    <row r="35" spans="1:9" ht="20.100000000000001" customHeight="1">
      <c r="A35" s="11"/>
      <c r="F35" s="4" t="s">
        <v>934</v>
      </c>
      <c r="H35" s="11"/>
      <c r="I35" s="9">
        <f>SUM(I32:I34)</f>
        <v>7765693</v>
      </c>
    </row>
    <row r="36" spans="1:9" ht="20.100000000000001" customHeight="1" thickBot="1">
      <c r="A36" s="11"/>
      <c r="F36" s="54" t="s">
        <v>931</v>
      </c>
      <c r="H36" s="19" t="s">
        <v>172</v>
      </c>
      <c r="I36" s="152">
        <f>I30+I35</f>
        <v>29184275</v>
      </c>
    </row>
    <row r="37" spans="1:9" ht="39" customHeight="1" thickTop="1">
      <c r="A37" s="60"/>
    </row>
    <row r="38" spans="1:9" ht="12.95" customHeight="1">
      <c r="A38" s="4" t="s">
        <v>954</v>
      </c>
    </row>
    <row r="39" spans="1:9" ht="12.95" customHeight="1">
      <c r="B39" s="36"/>
    </row>
  </sheetData>
  <customSheetViews>
    <customSheetView guid="{B5CDDD7D-D7D3-4CB2-966B-9F1E454CC0C9}" scale="90">
      <selection activeCell="I29" activeCellId="1" sqref="I25 I29"/>
      <pageMargins left="0.8" right="0.7" top="1" bottom="0.8" header="0.5" footer="0.5"/>
      <printOptions horizontalCentered="1"/>
      <pageSetup firstPageNumber="4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I29" activeCellId="1" sqref="I25 I29"/>
      <pageMargins left="0.8" right="0.7" top="1" bottom="0.8" header="0.5" footer="0.5"/>
      <printOptions horizontalCentered="1"/>
      <pageSetup firstPageNumber="4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9">
      <selection activeCell="I34" sqref="I34:I36"/>
      <pageMargins left="0.8" right="0.7" top="1" bottom="0.8" header="0.5" footer="0.5"/>
      <printOptions horizontalCentered="1"/>
      <pageSetup firstPageNumber="4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9">
      <selection activeCell="I34" sqref="I34:I36"/>
      <pageMargins left="0.8" right="0.7" top="1" bottom="0.8" header="0.5" footer="0.5"/>
      <printOptions horizontalCentered="1"/>
      <pageSetup firstPageNumber="4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E104" sqref="E104"/>
      <rowBreaks count="2" manualBreakCount="2">
        <brk id="53" max="16383" man="1"/>
        <brk id="123" max="16383" man="1"/>
      </rowBreaks>
      <pageMargins left="0.75" right="0.75" top="1" bottom="0.48" header="0.5" footer="0.5"/>
      <printOptions horizontalCentered="1"/>
      <pageSetup orientation="portrait" r:id="rId6"/>
      <headerFooter alignWithMargins="0"/>
    </customSheetView>
    <customSheetView guid="{86A10747-8B25-4B25-9409-B006EA4C681C}" showGridLines="0" topLeftCell="A25">
      <selection activeCell="E74" sqref="E74"/>
      <rowBreaks count="2" manualBreakCount="2">
        <brk id="53" max="16383" man="1"/>
        <brk id="123" max="16383" man="1"/>
      </rowBreaks>
      <pageMargins left="0.75" right="0.75" top="1" bottom="0.48" header="0.5" footer="0.5"/>
      <printOptions horizontalCentered="1"/>
      <pageSetup orientation="portrait" r:id="rId7"/>
      <headerFooter alignWithMargins="0"/>
    </customSheetView>
    <customSheetView guid="{4F3C9522-85FB-4FAA-B4DC-154FBE4218D9}" showGridLines="0" showRuler="0">
      <selection sqref="A1:E1"/>
      <rowBreaks count="3" manualBreakCount="3">
        <brk id="59" max="4" man="1"/>
        <brk id="120" max="16383" man="1"/>
        <brk id="182" max="16383" man="1"/>
      </rowBreaks>
      <pageMargins left="0.75" right="0.75" top="1" bottom="0.48" header="0.5" footer="0.5"/>
      <printOptions horizontalCentered="1"/>
      <pageSetup orientation="portrait" r:id="rId8"/>
      <headerFooter alignWithMargins="0"/>
    </customSheetView>
    <customSheetView guid="{8E3DA08C-766A-41DE-BB05-B83E79C2E3D5}" showGridLines="0">
      <selection activeCell="E104" sqref="E104"/>
      <rowBreaks count="2" manualBreakCount="2">
        <brk id="53" max="16383" man="1"/>
        <brk id="123" max="16383" man="1"/>
      </rowBreaks>
      <pageMargins left="0.75" right="0.75" top="1" bottom="0.48" header="0.5" footer="0.5"/>
      <printOptions horizontalCentered="1"/>
      <pageSetup orientation="portrait" r:id="rId9"/>
      <headerFooter alignWithMargins="0"/>
    </customSheetView>
    <customSheetView guid="{9B4DC162-833A-4BD6-BF3D-CDBE24FDA56E}" showGridLines="0" showRuler="0">
      <selection activeCell="E47" sqref="E47"/>
      <rowBreaks count="2" manualBreakCount="2">
        <brk id="53" max="16383" man="1"/>
        <brk id="123" max="16383" man="1"/>
      </rowBreaks>
      <pageMargins left="0.75" right="0.75" top="1" bottom="0.48" header="0.5" footer="0.5"/>
      <printOptions horizontalCentered="1"/>
      <pageSetup orientation="portrait" r:id="rId10"/>
      <headerFooter alignWithMargins="0"/>
    </customSheetView>
    <customSheetView guid="{DF496B77-1547-4044-ABC6-DF925EDDC1DD}" showPageBreaks="1" showRuler="0" topLeftCell="A91">
      <selection activeCell="B93" sqref="B93"/>
      <rowBreaks count="2" manualBreakCount="2">
        <brk id="54" max="16383" man="1"/>
        <brk id="118" max="16383" man="1"/>
      </rowBreaks>
      <pageMargins left="0.75" right="0.75" top="0.75" bottom="0.5" header="0" footer="0.5"/>
      <printOptions horizontalCentered="1"/>
      <pageSetup firstPageNumber="42" orientation="portrait" useFirstPageNumber="1" r:id="rId11"/>
      <headerFooter alignWithMargins="0">
        <oddFooter>&amp;C(&amp;P)</oddFooter>
      </headerFooter>
    </customSheetView>
    <customSheetView guid="{3BA57DF8-659F-42F0-86F4-A7E79B2C34EB}" showRuler="0" topLeftCell="A75">
      <selection activeCell="G97" sqref="G97"/>
      <pageMargins left="0.75" right="0.75" top="1" bottom="0.48" header="0.5" footer="0.5"/>
      <printOptions horizontalCentered="1"/>
      <pageSetup orientation="portrait" r:id="rId12"/>
      <headerFooter alignWithMargins="0"/>
    </customSheetView>
    <customSheetView guid="{21417578-E70F-4802-A5A7-5D6C59E90F40}" showRuler="0" topLeftCell="A75">
      <selection activeCell="G97" sqref="G97"/>
      <pageMargins left="0.75" right="0.75" top="1" bottom="0.48" header="0.5" footer="0.5"/>
      <printOptions horizontalCentered="1"/>
      <pageSetup orientation="portrait" r:id="rId13"/>
      <headerFooter alignWithMargins="0"/>
    </customSheetView>
    <customSheetView guid="{DC1EC383-AA5A-444D-88DE-3C6EE7652F16}" showPageBreaks="1" showGridLines="0" printArea="1" showRuler="0">
      <selection sqref="A1:E1"/>
      <pageMargins left="0.75" right="0.75" top="1" bottom="0.48" header="0.5" footer="0.5"/>
      <printOptions horizontalCentered="1"/>
      <pageSetup orientation="portrait" r:id="rId14"/>
      <headerFooter alignWithMargins="0"/>
    </customSheetView>
    <customSheetView guid="{BD6501F3-C314-11D5-A64A-00B0D0B3D295}" showPageBreaks="1" showGridLines="0" showRuler="0" topLeftCell="A59">
      <selection activeCell="A93" sqref="A93:IV93"/>
      <rowBreaks count="1" manualBreakCount="1">
        <brk id="53" max="16383" man="1"/>
      </rowBreaks>
      <pageMargins left="0.75" right="0.75" top="1" bottom="1" header="0.5" footer="0.5"/>
      <pageSetup orientation="portrait" r:id="rId15"/>
      <headerFooter alignWithMargins="0"/>
    </customSheetView>
    <customSheetView guid="{A7ADF766-DF6C-40EF-AD33-2C5637ABABD9}" showPageBreaks="1" showGridLines="0" showRuler="0" topLeftCell="A98">
      <selection activeCell="A54" sqref="A54:E105"/>
      <pageMargins left="0.75" right="0.75" top="1" bottom="1" header="0.5" footer="0.5"/>
      <pageSetup orientation="portrait" r:id="rId16"/>
      <headerFooter alignWithMargins="0"/>
    </customSheetView>
    <customSheetView guid="{0E959B21-C4C4-11D5-A65F-00B0D0B3D27F}" showPageBreaks="1" showGridLines="0" printArea="1" showRuler="0" topLeftCell="A86">
      <selection activeCell="A119" sqref="A119:E119"/>
      <rowBreaks count="1" manualBreakCount="1">
        <brk id="59" max="4" man="1"/>
      </rowBreaks>
      <pageMargins left="0.75" right="0.75" top="1" bottom="0.48" header="0.5" footer="0.5"/>
      <printOptions horizontalCentered="1"/>
      <pageSetup orientation="portrait" r:id="rId17"/>
      <headerFooter alignWithMargins="0"/>
    </customSheetView>
    <customSheetView guid="{61FFD26A-6C55-4FAA-B7B3-304380B2CF2A}" showPageBreaks="1" showGridLines="0" showRuler="0" topLeftCell="A98">
      <selection activeCell="A54" sqref="A54:E105"/>
      <pageMargins left="0.75" right="0.75" top="1" bottom="1" header="0.5" footer="0.5"/>
      <pageSetup orientation="portrait" r:id="rId18"/>
      <headerFooter alignWithMargins="0"/>
    </customSheetView>
    <customSheetView guid="{4FB49B53-1D2E-4571-8896-B15F682249F5}" showPageBreaks="1" showRuler="0" topLeftCell="A75">
      <selection activeCell="G97" sqref="G97"/>
      <pageMargins left="0.75" right="0.75" top="1" bottom="0.48" header="0.5" footer="0.5"/>
      <printOptions horizontalCentered="1"/>
      <pageSetup orientation="portrait" r:id="rId19"/>
      <headerFooter alignWithMargins="0"/>
    </customSheetView>
    <customSheetView guid="{2F4E79F8-C95D-43CD-9692-8694CC8FDD51}" showPageBreaks="1" showRuler="0">
      <selection sqref="A1:E1"/>
      <rowBreaks count="2" manualBreakCount="2">
        <brk id="53" max="16383" man="1"/>
        <brk id="119" max="16383" man="1"/>
      </rowBreaks>
      <pageMargins left="0.75" right="0.75" top="1" bottom="0.48" header="0.5" footer="0.5"/>
      <printOptions horizontalCentered="1"/>
      <pageSetup orientation="portrait" r:id="rId20"/>
      <headerFooter alignWithMargins="0"/>
    </customSheetView>
    <customSheetView guid="{315D65B5-6F13-4260-BB1D-E2FA280C16D9}" showPageBreaks="1" showRuler="0">
      <selection activeCell="K7" sqref="K7"/>
      <pageMargins left="0.8" right="0.7" top="1" bottom="0.8" header="0.5" footer="0.5"/>
      <printOptions horizontalCentered="1"/>
      <pageSetup firstPageNumber="45"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35">
      <selection activeCell="K7" sqref="K7"/>
      <pageMargins left="0.8" right="0.7" top="1" bottom="0.8" header="0.5" footer="0.5"/>
      <printOptions horizontalCentered="1"/>
      <pageSetup firstPageNumber="45"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I29" activeCellId="1" sqref="I25 I29"/>
      <pageMargins left="0.8" right="0.7" top="1" bottom="0.8" header="0.5" footer="0.5"/>
      <printOptions horizontalCentered="1"/>
      <pageSetup firstPageNumber="48"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45" fitToHeight="0" orientation="portrait" blackAndWhite="1" useFirstPageNumber="1" r:id="rId24"/>
  <headerFooter scaleWithDoc="0" alignWithMargins="0">
    <oddFooter>&amp;C&amp;"Times New Roman,Regular"&amp;11&amp;P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0">
    <tabColor theme="2" tint="-9.9978637043366805E-2"/>
    <pageSetUpPr fitToPage="1"/>
  </sheetPr>
  <dimension ref="A1:I41"/>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1"/>
      <c r="F1" s="1"/>
      <c r="G1" s="1"/>
      <c r="H1" s="1"/>
      <c r="I1" s="1"/>
    </row>
    <row r="2" spans="1:9" ht="20.100000000000001" customHeight="1">
      <c r="A2" s="2" t="s">
        <v>940</v>
      </c>
      <c r="B2" s="1"/>
      <c r="C2" s="1"/>
      <c r="D2" s="1"/>
      <c r="E2" s="1"/>
      <c r="F2" s="1"/>
      <c r="G2" s="1"/>
      <c r="H2" s="1"/>
      <c r="I2" s="1"/>
    </row>
    <row r="3" spans="1:9" ht="20.100000000000001" customHeight="1">
      <c r="A3" s="2" t="s">
        <v>394</v>
      </c>
      <c r="B3" s="1"/>
      <c r="C3" s="1"/>
      <c r="D3" s="1"/>
      <c r="E3" s="1"/>
      <c r="F3" s="1"/>
      <c r="G3" s="1"/>
      <c r="H3" s="1"/>
      <c r="I3" s="1"/>
    </row>
    <row r="4" spans="1:9" ht="20.100000000000001" customHeight="1">
      <c r="A4" s="2" t="s">
        <v>395</v>
      </c>
      <c r="B4" s="1"/>
      <c r="C4" s="1"/>
      <c r="D4" s="1"/>
      <c r="E4" s="1"/>
      <c r="F4" s="1"/>
      <c r="G4" s="1"/>
      <c r="H4" s="1"/>
      <c r="I4" s="1"/>
    </row>
    <row r="5" spans="1:9" ht="20.100000000000001" customHeight="1">
      <c r="A5" s="2" t="s">
        <v>969</v>
      </c>
      <c r="B5" s="1"/>
      <c r="C5" s="1"/>
      <c r="D5" s="1"/>
      <c r="E5" s="1"/>
      <c r="F5" s="1"/>
      <c r="G5" s="1"/>
      <c r="H5" s="1"/>
      <c r="I5" s="1"/>
    </row>
    <row r="6" spans="1:9" ht="20.100000000000001" customHeight="1">
      <c r="A6" s="2"/>
      <c r="B6" s="1"/>
      <c r="C6" s="1"/>
      <c r="D6" s="1"/>
      <c r="E6" s="1"/>
      <c r="F6" s="1"/>
      <c r="G6" s="1"/>
      <c r="H6" s="1"/>
      <c r="I6" s="143" t="s">
        <v>842</v>
      </c>
    </row>
    <row r="7" spans="1:9" ht="39" customHeight="1">
      <c r="I7" s="33" t="s">
        <v>95</v>
      </c>
    </row>
    <row r="8" spans="1:9" ht="20.100000000000001" customHeight="1">
      <c r="A8" s="54" t="s">
        <v>473</v>
      </c>
      <c r="B8" s="14"/>
      <c r="C8" s="14"/>
      <c r="D8" s="14"/>
    </row>
    <row r="9" spans="1:9" ht="12.95" customHeight="1">
      <c r="B9" s="54" t="s">
        <v>734</v>
      </c>
      <c r="H9" s="19" t="s">
        <v>172</v>
      </c>
      <c r="I9" s="58">
        <v>66602443</v>
      </c>
    </row>
    <row r="10" spans="1:9" ht="12.95" customHeight="1">
      <c r="B10" s="54" t="s">
        <v>219</v>
      </c>
      <c r="I10" s="58">
        <v>9874944</v>
      </c>
    </row>
    <row r="11" spans="1:9" ht="12.95" customHeight="1">
      <c r="B11" s="54" t="s">
        <v>224</v>
      </c>
      <c r="I11" s="58">
        <v>4205005</v>
      </c>
    </row>
    <row r="12" spans="1:9" ht="12.95" customHeight="1">
      <c r="B12" s="54" t="s">
        <v>221</v>
      </c>
      <c r="I12" s="58">
        <v>1361378</v>
      </c>
    </row>
    <row r="13" spans="1:9" ht="12.95" customHeight="1">
      <c r="B13" s="54" t="s">
        <v>220</v>
      </c>
      <c r="I13" s="58">
        <v>739976</v>
      </c>
    </row>
    <row r="14" spans="1:9" ht="12.95" customHeight="1">
      <c r="B14" s="54" t="s">
        <v>228</v>
      </c>
      <c r="I14" s="58">
        <v>301358</v>
      </c>
    </row>
    <row r="15" spans="1:9" ht="12.95" customHeight="1">
      <c r="B15" s="54" t="s">
        <v>193</v>
      </c>
      <c r="I15" s="58">
        <v>3430</v>
      </c>
    </row>
    <row r="16" spans="1:9" ht="20.100000000000001" customHeight="1">
      <c r="F16" s="54" t="s">
        <v>478</v>
      </c>
      <c r="I16" s="101">
        <f>SUM(I9:I15)</f>
        <v>83088534</v>
      </c>
    </row>
    <row r="17" spans="1:9" ht="20.100000000000001" customHeight="1">
      <c r="A17" s="54" t="s">
        <v>472</v>
      </c>
      <c r="B17" s="14"/>
      <c r="C17" s="14"/>
      <c r="D17" s="14"/>
      <c r="I17" s="58"/>
    </row>
    <row r="18" spans="1:9" ht="12.95" customHeight="1">
      <c r="B18" s="54" t="s">
        <v>230</v>
      </c>
      <c r="I18" s="58">
        <v>29105476</v>
      </c>
    </row>
    <row r="19" spans="1:9" ht="12.95" customHeight="1">
      <c r="B19" s="54" t="s">
        <v>231</v>
      </c>
      <c r="I19" s="58">
        <v>5855915</v>
      </c>
    </row>
    <row r="20" spans="1:9" ht="12.95" customHeight="1">
      <c r="B20" s="54" t="s">
        <v>233</v>
      </c>
      <c r="I20" s="58">
        <v>1249942</v>
      </c>
    </row>
    <row r="21" spans="1:9" ht="12.95" customHeight="1">
      <c r="B21" s="54" t="s">
        <v>234</v>
      </c>
      <c r="I21" s="58">
        <v>26171642</v>
      </c>
    </row>
    <row r="22" spans="1:9" ht="12.95" customHeight="1">
      <c r="B22" s="54" t="s">
        <v>232</v>
      </c>
      <c r="I22" s="58">
        <v>11657437</v>
      </c>
    </row>
    <row r="23" spans="1:9" ht="12.95" customHeight="1">
      <c r="B23" s="54" t="s">
        <v>235</v>
      </c>
      <c r="C23" s="54"/>
      <c r="I23" s="58">
        <v>3541887</v>
      </c>
    </row>
    <row r="24" spans="1:9" ht="12.95" customHeight="1">
      <c r="B24" s="54" t="s">
        <v>467</v>
      </c>
      <c r="C24" s="54"/>
      <c r="I24" s="58">
        <v>328495</v>
      </c>
    </row>
    <row r="25" spans="1:9" ht="12.95" customHeight="1">
      <c r="B25" s="54" t="s">
        <v>468</v>
      </c>
      <c r="I25" s="58">
        <v>1349214</v>
      </c>
    </row>
    <row r="26" spans="1:9" ht="12.95" customHeight="1">
      <c r="B26" s="54" t="s">
        <v>469</v>
      </c>
      <c r="I26" s="9">
        <v>10373513</v>
      </c>
    </row>
    <row r="27" spans="1:9" ht="20.100000000000001" customHeight="1">
      <c r="F27" s="54" t="s">
        <v>477</v>
      </c>
      <c r="I27" s="9">
        <f>SUM(I18:I26)</f>
        <v>89633521</v>
      </c>
    </row>
    <row r="28" spans="1:9" ht="20.100000000000001" customHeight="1">
      <c r="B28" s="14"/>
      <c r="C28" s="14"/>
      <c r="D28" s="14"/>
      <c r="F28" s="54" t="s">
        <v>191</v>
      </c>
      <c r="I28" s="9">
        <f>I16-I27</f>
        <v>-6544987</v>
      </c>
    </row>
    <row r="29" spans="1:9" ht="20.100000000000001" customHeight="1">
      <c r="A29" s="4" t="s">
        <v>471</v>
      </c>
      <c r="B29" s="11"/>
      <c r="C29" s="11"/>
      <c r="D29" s="11"/>
      <c r="F29" s="54"/>
      <c r="I29" s="58"/>
    </row>
    <row r="30" spans="1:9" ht="12.95" customHeight="1">
      <c r="B30" s="4" t="s">
        <v>635</v>
      </c>
      <c r="F30" s="54"/>
      <c r="I30" s="58">
        <v>13622708</v>
      </c>
    </row>
    <row r="31" spans="1:9" ht="12.95" customHeight="1">
      <c r="B31" s="4" t="s">
        <v>474</v>
      </c>
      <c r="F31" s="54"/>
      <c r="I31" s="58">
        <v>1246912</v>
      </c>
    </row>
    <row r="32" spans="1:9" ht="12.95" customHeight="1">
      <c r="B32" s="4" t="s">
        <v>599</v>
      </c>
      <c r="F32" s="54"/>
      <c r="I32" s="58">
        <v>-421255</v>
      </c>
    </row>
    <row r="33" spans="1:9" ht="12.95" customHeight="1">
      <c r="B33" s="54" t="s">
        <v>475</v>
      </c>
      <c r="F33" s="54"/>
      <c r="I33" s="106">
        <v>-333804</v>
      </c>
    </row>
    <row r="34" spans="1:9" ht="12.95" customHeight="1">
      <c r="B34" s="54" t="s">
        <v>118</v>
      </c>
      <c r="F34" s="54"/>
      <c r="I34" s="9">
        <v>498961</v>
      </c>
    </row>
    <row r="35" spans="1:9" ht="20.100000000000001" customHeight="1">
      <c r="E35" s="54"/>
      <c r="F35" s="54" t="s">
        <v>652</v>
      </c>
      <c r="I35" s="9">
        <f>SUM(I30:I34)</f>
        <v>14613522</v>
      </c>
    </row>
    <row r="36" spans="1:9" ht="20.100000000000001" customHeight="1">
      <c r="B36" s="14"/>
      <c r="C36" s="14"/>
      <c r="D36" s="14"/>
      <c r="E36" s="54"/>
      <c r="F36" s="54" t="s">
        <v>941</v>
      </c>
      <c r="I36" s="58">
        <f>I28+I35</f>
        <v>8068535</v>
      </c>
    </row>
    <row r="37" spans="1:9" ht="20.100000000000001" customHeight="1">
      <c r="A37" s="54" t="s">
        <v>942</v>
      </c>
      <c r="B37" s="14"/>
      <c r="C37" s="14"/>
      <c r="D37" s="14"/>
      <c r="E37" s="54"/>
      <c r="I37" s="9">
        <v>-302842</v>
      </c>
    </row>
    <row r="38" spans="1:9" ht="20.100000000000001" customHeight="1" thickBot="1">
      <c r="A38" s="54" t="s">
        <v>935</v>
      </c>
      <c r="B38" s="14"/>
      <c r="C38" s="14"/>
      <c r="D38" s="14"/>
      <c r="E38" s="54"/>
      <c r="H38" s="19" t="s">
        <v>172</v>
      </c>
      <c r="I38" s="152">
        <f>SUM(I36:I37)</f>
        <v>7765693</v>
      </c>
    </row>
    <row r="39" spans="1:9" ht="39" customHeight="1" thickTop="1">
      <c r="A39" s="60"/>
    </row>
    <row r="40" spans="1:9" ht="12.95" customHeight="1">
      <c r="A40" s="4" t="s">
        <v>954</v>
      </c>
    </row>
    <row r="41" spans="1:9" ht="12.95" customHeight="1">
      <c r="B41" s="36"/>
    </row>
  </sheetData>
  <sortState xmlns:xlrd2="http://schemas.microsoft.com/office/spreadsheetml/2017/richdata2" ref="B8:I14">
    <sortCondition descending="1" ref="I8:I14"/>
  </sortState>
  <customSheetViews>
    <customSheetView guid="{B5CDDD7D-D7D3-4CB2-966B-9F1E454CC0C9}" scale="90">
      <selection activeCell="A35" sqref="A35"/>
      <pageMargins left="0.8" right="0.7" top="1" bottom="0.8" header="0.5" footer="0.5"/>
      <printOptions horizontalCentered="1"/>
      <pageSetup firstPageNumber="4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A35" sqref="A35"/>
      <pageMargins left="0.8" right="0.7" top="1" bottom="0.8" header="0.5" footer="0.5"/>
      <printOptions horizontalCentered="1"/>
      <pageSetup firstPageNumber="4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4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5">
      <selection activeCell="J42" sqref="J42"/>
      <pageMargins left="0.8" right="0.7" top="1" bottom="0.8" header="0.5" footer="0.5"/>
      <printOptions horizontalCentered="1"/>
      <pageSetup firstPageNumber="4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5">
      <selection activeCell="J42" sqref="J42"/>
      <pageMargins left="0.8" right="0.7" top="1" bottom="0.8" header="0.5" footer="0.5"/>
      <printOptions horizontalCentered="1"/>
      <pageSetup firstPageNumber="4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5">
      <selection activeCell="J42" sqref="J42"/>
      <pageMargins left="0.8" right="0.7" top="1" bottom="0.8" header="0.5" footer="0.5"/>
      <printOptions horizontalCentered="1"/>
      <pageSetup firstPageNumber="4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PageBreaks="1" showRuler="0" topLeftCell="A13">
      <selection activeCell="I34" sqref="I34"/>
      <pageMargins left="0.8" right="0.7" top="1" bottom="0.8" header="0.5" footer="0.5"/>
      <printOptions horizontalCentered="1"/>
      <pageSetup firstPageNumber="4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3">
      <selection activeCell="I34" sqref="I34"/>
      <pageMargins left="0.8" right="0.7" top="1" bottom="0.8" header="0.5" footer="0.5"/>
      <printOptions horizontalCentered="1"/>
      <pageSetup firstPageNumber="4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A35" sqref="A35"/>
      <pageMargins left="0.8" right="0.7" top="1" bottom="0.8" header="0.5" footer="0.5"/>
      <printOptions horizontalCentered="1"/>
      <pageSetup firstPageNumber="4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46" fitToHeight="0" orientation="portrait" blackAndWhite="1" useFirstPageNumber="1" r:id="rId10"/>
  <headerFooter scaleWithDoc="0" alignWithMargins="0">
    <oddFooter>&amp;C&amp;"Times New Roman,Regular"&amp;11&amp;P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1">
    <tabColor theme="2" tint="-9.9978637043366805E-2"/>
    <pageSetUpPr fitToPage="1"/>
  </sheetPr>
  <dimension ref="A1:K42"/>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10" width="8.5703125" style="4"/>
    <col min="11" max="11" width="12.42578125" style="4" bestFit="1" customWidth="1"/>
    <col min="12"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s="54" customFormat="1" ht="12.95" customHeight="1">
      <c r="A1" s="1" t="s">
        <v>496</v>
      </c>
      <c r="B1" s="1"/>
      <c r="C1" s="1"/>
      <c r="D1" s="1"/>
      <c r="E1" s="1"/>
      <c r="F1" s="1"/>
      <c r="G1" s="1"/>
      <c r="H1" s="1"/>
      <c r="I1" s="1"/>
    </row>
    <row r="2" spans="1:9" s="54" customFormat="1" ht="20.100000000000001" customHeight="1">
      <c r="A2" s="2" t="s">
        <v>939</v>
      </c>
      <c r="B2" s="1"/>
      <c r="C2" s="1"/>
      <c r="D2" s="1"/>
      <c r="E2" s="1"/>
      <c r="F2" s="1"/>
      <c r="G2" s="1"/>
      <c r="H2" s="1"/>
      <c r="I2" s="1"/>
    </row>
    <row r="3" spans="1:9" s="54" customFormat="1" ht="20.100000000000001" customHeight="1">
      <c r="A3" s="2" t="s">
        <v>394</v>
      </c>
      <c r="B3" s="1"/>
      <c r="C3" s="1"/>
      <c r="D3" s="1"/>
      <c r="E3" s="1"/>
      <c r="F3" s="1"/>
      <c r="G3" s="1"/>
      <c r="H3" s="1"/>
      <c r="I3" s="1"/>
    </row>
    <row r="4" spans="1:9" s="54" customFormat="1" ht="20.100000000000001" customHeight="1">
      <c r="A4" s="2" t="s">
        <v>397</v>
      </c>
      <c r="B4" s="1"/>
      <c r="C4" s="1"/>
      <c r="D4" s="1"/>
      <c r="E4" s="1"/>
      <c r="F4" s="1"/>
      <c r="G4" s="1"/>
      <c r="H4" s="1"/>
      <c r="I4" s="1"/>
    </row>
    <row r="5" spans="1:9" s="54" customFormat="1" ht="20.100000000000001" customHeight="1">
      <c r="A5" s="34" t="s">
        <v>964</v>
      </c>
      <c r="B5" s="1"/>
      <c r="C5" s="1"/>
      <c r="D5" s="1"/>
      <c r="E5" s="1"/>
      <c r="F5" s="1"/>
      <c r="G5" s="1"/>
      <c r="H5" s="1"/>
      <c r="I5" s="1"/>
    </row>
    <row r="6" spans="1:9" s="54" customFormat="1" ht="20.100000000000001" customHeight="1">
      <c r="A6" s="34"/>
      <c r="B6" s="1"/>
      <c r="C6" s="1"/>
      <c r="D6" s="1"/>
      <c r="E6" s="1"/>
      <c r="F6" s="1"/>
      <c r="G6" s="1"/>
      <c r="H6" s="1"/>
      <c r="I6" s="143" t="s">
        <v>842</v>
      </c>
    </row>
    <row r="7" spans="1:9" ht="39" customHeight="1">
      <c r="B7" s="14"/>
      <c r="C7" s="14"/>
      <c r="D7" s="14"/>
      <c r="I7" s="33" t="s">
        <v>95</v>
      </c>
    </row>
    <row r="8" spans="1:9" ht="20.100000000000001" customHeight="1">
      <c r="A8" s="54" t="s">
        <v>187</v>
      </c>
      <c r="B8" s="14"/>
      <c r="C8" s="14"/>
      <c r="D8" s="14"/>
      <c r="I8" s="32"/>
    </row>
    <row r="9" spans="1:9" ht="12.95" customHeight="1">
      <c r="A9" s="14"/>
      <c r="B9" s="4" t="s">
        <v>480</v>
      </c>
      <c r="D9" s="14"/>
    </row>
    <row r="10" spans="1:9" ht="12.95" customHeight="1">
      <c r="A10" s="11"/>
      <c r="C10" s="54" t="s">
        <v>215</v>
      </c>
      <c r="D10" s="11"/>
      <c r="G10" s="54"/>
      <c r="H10" s="19" t="s">
        <v>172</v>
      </c>
      <c r="I10" s="58">
        <v>95223863</v>
      </c>
    </row>
    <row r="11" spans="1:9" ht="12.95" customHeight="1">
      <c r="A11" s="11"/>
      <c r="C11" s="54" t="s">
        <v>222</v>
      </c>
      <c r="D11" s="11"/>
      <c r="G11" s="54"/>
      <c r="I11" s="58">
        <v>18483</v>
      </c>
    </row>
    <row r="12" spans="1:9" ht="12.95" customHeight="1">
      <c r="A12" s="11"/>
      <c r="C12" s="54" t="s">
        <v>216</v>
      </c>
      <c r="D12" s="11"/>
      <c r="G12" s="54"/>
      <c r="I12" s="58">
        <v>5877555</v>
      </c>
    </row>
    <row r="13" spans="1:9" ht="12.95" customHeight="1">
      <c r="A13" s="11"/>
      <c r="C13" s="54" t="s">
        <v>217</v>
      </c>
      <c r="D13" s="11"/>
      <c r="I13" s="58">
        <v>8169374</v>
      </c>
    </row>
    <row r="14" spans="1:9" ht="12.95" customHeight="1">
      <c r="A14" s="11"/>
      <c r="C14" s="54" t="s">
        <v>1172</v>
      </c>
      <c r="D14" s="11"/>
      <c r="I14" s="58">
        <v>1504087</v>
      </c>
    </row>
    <row r="15" spans="1:9" ht="12.95" customHeight="1">
      <c r="A15" s="11"/>
      <c r="C15" s="54" t="s">
        <v>0</v>
      </c>
      <c r="D15" s="11"/>
      <c r="G15" s="54"/>
      <c r="I15" s="9">
        <v>2000000</v>
      </c>
    </row>
    <row r="16" spans="1:9" ht="20.100000000000001" customHeight="1">
      <c r="A16" s="11"/>
      <c r="D16" s="11"/>
      <c r="F16" s="4" t="s">
        <v>212</v>
      </c>
      <c r="I16" s="101">
        <f>SUM(I10:I15)</f>
        <v>112793362</v>
      </c>
    </row>
    <row r="17" spans="1:11" ht="20.100000000000001" customHeight="1">
      <c r="A17" s="11"/>
      <c r="B17" s="4" t="s">
        <v>481</v>
      </c>
      <c r="D17" s="11"/>
      <c r="I17" s="58"/>
    </row>
    <row r="18" spans="1:11" ht="12.95" customHeight="1">
      <c r="A18" s="11"/>
      <c r="C18" s="4" t="s">
        <v>482</v>
      </c>
      <c r="D18" s="11"/>
      <c r="I18" s="9">
        <v>186049608</v>
      </c>
    </row>
    <row r="19" spans="1:11" ht="20.100000000000001" customHeight="1">
      <c r="A19" s="11"/>
      <c r="D19" s="11"/>
      <c r="F19" s="4" t="s">
        <v>178</v>
      </c>
      <c r="I19" s="101">
        <f>SUM(I18:I18)</f>
        <v>186049608</v>
      </c>
    </row>
    <row r="20" spans="1:11" ht="20.100000000000001" customHeight="1">
      <c r="A20" s="4" t="s">
        <v>986</v>
      </c>
      <c r="D20" s="11"/>
      <c r="I20" s="215">
        <v>4578455</v>
      </c>
    </row>
    <row r="21" spans="1:11" ht="20.100000000000001" customHeight="1" thickBot="1">
      <c r="A21" s="11"/>
      <c r="D21" s="11"/>
      <c r="F21" s="54" t="s">
        <v>384</v>
      </c>
      <c r="H21" s="19" t="s">
        <v>172</v>
      </c>
      <c r="I21" s="152">
        <f>+I19+I16+I20</f>
        <v>303421425</v>
      </c>
    </row>
    <row r="22" spans="1:11" ht="20.100000000000001" customHeight="1" thickTop="1">
      <c r="A22" s="54" t="s">
        <v>483</v>
      </c>
      <c r="D22" s="14"/>
      <c r="I22" s="58"/>
    </row>
    <row r="23" spans="1:11" ht="12.95" customHeight="1">
      <c r="A23" s="14"/>
      <c r="B23" s="4" t="s">
        <v>484</v>
      </c>
      <c r="D23" s="14"/>
      <c r="I23" s="58"/>
    </row>
    <row r="24" spans="1:11" ht="12.95" customHeight="1">
      <c r="A24" s="11"/>
      <c r="C24" s="54" t="s">
        <v>218</v>
      </c>
      <c r="D24" s="11"/>
      <c r="H24" s="19" t="s">
        <v>172</v>
      </c>
      <c r="I24" s="106">
        <f>20990762+18230544</f>
        <v>39221306</v>
      </c>
    </row>
    <row r="25" spans="1:11" ht="12.95" customHeight="1">
      <c r="A25" s="11"/>
      <c r="C25" s="54" t="s">
        <v>1099</v>
      </c>
      <c r="D25" s="11"/>
      <c r="I25" s="106">
        <v>130917</v>
      </c>
    </row>
    <row r="26" spans="1:11" ht="12.95" customHeight="1">
      <c r="A26" s="11"/>
      <c r="C26" s="54" t="s">
        <v>99</v>
      </c>
      <c r="D26" s="11"/>
      <c r="I26" s="106">
        <v>1919880</v>
      </c>
    </row>
    <row r="27" spans="1:11" ht="12.95" customHeight="1">
      <c r="A27" s="11"/>
      <c r="C27" s="54" t="s">
        <v>396</v>
      </c>
      <c r="D27" s="11"/>
      <c r="I27" s="9">
        <v>14912951</v>
      </c>
    </row>
    <row r="28" spans="1:11" ht="20.100000000000001" customHeight="1">
      <c r="A28" s="11"/>
      <c r="D28" s="11"/>
      <c r="F28" s="4" t="s">
        <v>213</v>
      </c>
      <c r="I28" s="9">
        <f>SUM(I24:I27)</f>
        <v>56185054</v>
      </c>
    </row>
    <row r="29" spans="1:11" ht="20.100000000000001" customHeight="1">
      <c r="A29" s="11"/>
      <c r="B29" s="4" t="s">
        <v>206</v>
      </c>
      <c r="D29" s="11"/>
      <c r="I29" s="58"/>
    </row>
    <row r="30" spans="1:11" ht="12.95" customHeight="1">
      <c r="A30" s="11"/>
      <c r="C30" s="4" t="s">
        <v>201</v>
      </c>
      <c r="D30" s="11"/>
      <c r="I30" s="58">
        <v>189846894</v>
      </c>
      <c r="K30" s="8"/>
    </row>
    <row r="31" spans="1:11" ht="12.95" customHeight="1">
      <c r="A31" s="11"/>
      <c r="C31" s="54" t="s">
        <v>207</v>
      </c>
      <c r="D31" s="11"/>
      <c r="I31" s="9">
        <v>15533578</v>
      </c>
    </row>
    <row r="32" spans="1:11" ht="20.100000000000001" customHeight="1">
      <c r="A32" s="11"/>
      <c r="C32" s="54"/>
      <c r="D32" s="11"/>
      <c r="F32" s="4" t="s">
        <v>179</v>
      </c>
      <c r="I32" s="9">
        <f>+I30+I31</f>
        <v>205380472</v>
      </c>
    </row>
    <row r="33" spans="1:9" ht="20.100000000000001" customHeight="1">
      <c r="A33" s="11"/>
      <c r="D33" s="11"/>
      <c r="F33" s="4" t="s">
        <v>209</v>
      </c>
      <c r="I33" s="9">
        <f>+I28+I32</f>
        <v>261565526</v>
      </c>
    </row>
    <row r="34" spans="1:9" ht="20.100000000000001" customHeight="1">
      <c r="A34" s="4" t="s">
        <v>929</v>
      </c>
      <c r="D34" s="11"/>
      <c r="I34" s="58"/>
    </row>
    <row r="35" spans="1:9" ht="12.95" customHeight="1">
      <c r="A35" s="11"/>
      <c r="B35" s="4" t="s">
        <v>928</v>
      </c>
      <c r="D35" s="11"/>
      <c r="I35" s="58">
        <v>-20962148</v>
      </c>
    </row>
    <row r="36" spans="1:9" ht="12.95" customHeight="1">
      <c r="A36" s="11"/>
      <c r="B36" s="4" t="s">
        <v>388</v>
      </c>
      <c r="D36" s="11"/>
      <c r="I36" s="58">
        <v>105497</v>
      </c>
    </row>
    <row r="37" spans="1:9" ht="12.95" customHeight="1">
      <c r="A37" s="11"/>
      <c r="B37" s="4" t="s">
        <v>211</v>
      </c>
      <c r="D37" s="11"/>
      <c r="I37" s="9">
        <f>41855899-I36-I35</f>
        <v>62712550</v>
      </c>
    </row>
    <row r="38" spans="1:9" ht="20.100000000000001" customHeight="1">
      <c r="A38" s="11"/>
      <c r="D38" s="11"/>
      <c r="F38" s="4" t="s">
        <v>934</v>
      </c>
      <c r="I38" s="9">
        <f>SUM(I35:I37)</f>
        <v>41855899</v>
      </c>
    </row>
    <row r="39" spans="1:9" ht="20.100000000000001" customHeight="1" thickBot="1">
      <c r="A39" s="11"/>
      <c r="D39" s="11"/>
      <c r="F39" s="54" t="s">
        <v>931</v>
      </c>
      <c r="H39" s="19" t="s">
        <v>172</v>
      </c>
      <c r="I39" s="152">
        <f>I33+I38</f>
        <v>303421425</v>
      </c>
    </row>
    <row r="40" spans="1:9" ht="39" customHeight="1" thickTop="1">
      <c r="A40" s="60"/>
    </row>
    <row r="41" spans="1:9" ht="12.95" customHeight="1">
      <c r="A41" s="4" t="s">
        <v>954</v>
      </c>
    </row>
    <row r="42" spans="1:9" ht="12.95" customHeight="1">
      <c r="B42" s="36"/>
    </row>
  </sheetData>
  <customSheetViews>
    <customSheetView guid="{B5CDDD7D-D7D3-4CB2-966B-9F1E454CC0C9}" scale="90" topLeftCell="A10">
      <selection activeCell="A39" sqref="A39"/>
      <pageMargins left="0.8" right="0.7" top="1" bottom="0.8" header="0.5" footer="0.5"/>
      <printOptions horizontalCentered="1"/>
      <pageSetup firstPageNumber="5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28">
      <selection activeCell="A40" sqref="A40"/>
      <pageMargins left="0.8" right="0.7" top="1" bottom="0.8" header="0.5" footer="0.5"/>
      <printOptions horizontalCentered="1"/>
      <pageSetup firstPageNumber="5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A35" sqref="A35"/>
      <pageMargins left="0.8" right="0.7" top="1" bottom="0.8" header="0.5" footer="0.5"/>
      <printOptions horizontalCentered="1"/>
      <pageSetup firstPageNumber="4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3">
      <selection activeCell="I38" sqref="I38"/>
      <pageMargins left="0.8" right="0.7" top="1" bottom="0.8" header="0.5" footer="0.5"/>
      <printOptions horizontalCentered="1"/>
      <pageSetup firstPageNumber="4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52" sqref="A52:F103"/>
      <rowBreaks count="2" manualBreakCount="2">
        <brk id="48" max="16383" man="1"/>
        <brk id="118" max="16383" man="1"/>
      </rowBreaks>
      <pageMargins left="0.25" right="0.25" top="0.75" bottom="0.28999999999999998" header="0" footer="0"/>
      <printOptions horizontalCentered="1"/>
      <pageSetup orientation="portrait" r:id="rId6"/>
      <headerFooter alignWithMargins="0"/>
    </customSheetView>
    <customSheetView guid="{86A10747-8B25-4B25-9409-B006EA4C681C}" showGridLines="0" topLeftCell="A13">
      <selection activeCell="F108" sqref="F108"/>
      <rowBreaks count="2" manualBreakCount="2">
        <brk id="49" max="16383" man="1"/>
        <brk id="119" max="16383" man="1"/>
      </rowBreaks>
      <pageMargins left="0.25" right="0.25" top="0.75" bottom="0.28999999999999998" header="0" footer="0"/>
      <printOptions horizontalCentered="1"/>
      <pageSetup orientation="portrait" r:id="rId7"/>
      <headerFooter alignWithMargins="0"/>
    </customSheetView>
    <customSheetView guid="{4F3C9522-85FB-4FAA-B4DC-154FBE4218D9}" showGridLines="0" zeroValues="0" showRuler="0">
      <selection sqref="A1:F1"/>
      <rowBreaks count="3" manualBreakCount="3">
        <brk id="61" max="16383" man="1"/>
        <brk id="126" max="16383" man="1"/>
        <brk id="191" max="16383" man="1"/>
      </rowBreaks>
      <pageMargins left="0.25" right="0.25" top="0.75" bottom="0.28999999999999998" header="0" footer="0"/>
      <printOptions horizontalCentered="1"/>
      <pageSetup orientation="portrait" r:id="rId8"/>
      <headerFooter alignWithMargins="0"/>
    </customSheetView>
    <customSheetView guid="{8E3DA08C-766A-41DE-BB05-B83E79C2E3D5}" showGridLines="0">
      <selection activeCell="A52" sqref="A52:F103"/>
      <rowBreaks count="2" manualBreakCount="2">
        <brk id="48" max="16383" man="1"/>
        <brk id="118" max="16383" man="1"/>
      </rowBreaks>
      <pageMargins left="0.25" right="0.25" top="0.75" bottom="0.28999999999999998" header="0" footer="0"/>
      <printOptions horizontalCentered="1"/>
      <pageSetup orientation="portrait" r:id="rId9"/>
      <headerFooter alignWithMargins="0"/>
    </customSheetView>
    <customSheetView guid="{9B4DC162-833A-4BD6-BF3D-CDBE24FDA56E}" showGridLines="0" showRuler="0" topLeftCell="A64">
      <selection activeCell="E105" sqref="E105"/>
      <rowBreaks count="2" manualBreakCount="2">
        <brk id="47" max="16383" man="1"/>
        <brk id="116" max="16383" man="1"/>
      </rowBreaks>
      <pageMargins left="0.25" right="0.25" top="0.75" bottom="0.28999999999999998" header="0" footer="0"/>
      <printOptions horizontalCentered="1"/>
      <pageSetup orientation="portrait" r:id="rId10"/>
      <headerFooter alignWithMargins="0"/>
    </customSheetView>
    <customSheetView guid="{DF496B77-1547-4044-ABC6-DF925EDDC1DD}" showPageBreaks="1" showRuler="0" topLeftCell="A77">
      <selection activeCell="G84" sqref="G84"/>
      <rowBreaks count="2" manualBreakCount="2">
        <brk id="49" max="16383" man="1"/>
        <brk id="113" max="16383" man="1"/>
      </rowBreaks>
      <pageMargins left="0.75" right="0.75" top="0.75" bottom="0.5" header="0" footer="0.5"/>
      <printOptions horizontalCentered="1"/>
      <pageSetup firstPageNumber="44" orientation="portrait" useFirstPageNumber="1" r:id="rId11"/>
      <headerFooter alignWithMargins="0">
        <oddFooter>&amp;C(&amp;P)</oddFooter>
      </headerFooter>
    </customSheetView>
    <customSheetView guid="{3BA57DF8-659F-42F0-86F4-A7E79B2C34EB}" showRuler="0" topLeftCell="A76">
      <selection activeCell="F104" sqref="F104"/>
      <pageMargins left="0.25" right="0.25" top="0.75" bottom="0.28999999999999998" header="0" footer="0"/>
      <printOptions horizontalCentered="1"/>
      <pageSetup orientation="portrait" r:id="rId12"/>
      <headerFooter alignWithMargins="0"/>
    </customSheetView>
    <customSheetView guid="{21417578-E70F-4802-A5A7-5D6C59E90F40}" showRuler="0" topLeftCell="A76">
      <selection activeCell="F104" sqref="F104"/>
      <pageMargins left="0.25" right="0.25" top="0.75" bottom="0.28999999999999998" header="0" footer="0"/>
      <printOptions horizontalCentered="1"/>
      <pageSetup orientation="portrait" r:id="rId13"/>
      <headerFooter alignWithMargins="0"/>
    </customSheetView>
    <customSheetView guid="{DC1EC383-AA5A-444D-88DE-3C6EE7652F16}" showPageBreaks="1" showGridLines="0" zeroValues="0" printArea="1" showRuler="0">
      <selection sqref="A1:F1"/>
      <pageMargins left="0.25" right="0.25" top="0.75" bottom="0.28999999999999998" header="0" footer="0"/>
      <printOptions horizontalCentered="1"/>
      <pageSetup orientation="portrait" r:id="rId14"/>
      <headerFooter alignWithMargins="0"/>
    </customSheetView>
    <customSheetView guid="{B9A944B1-D459-11D5-A666-00B0D0B3D203}" showPageBreaks="1" showGridLines="0" zeroValues="0" showRuler="0" topLeftCell="A108">
      <selection activeCell="G132" sqref="G132"/>
      <rowBreaks count="3" manualBreakCount="3">
        <brk id="43" max="65535" man="1"/>
        <brk id="102" max="16383" man="1"/>
        <brk id="164" max="16383" man="1"/>
      </rowBreaks>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B5" sqref="B5"/>
      <rowBreaks count="3" manualBreakCount="3">
        <brk id="43" max="65535" man="1"/>
        <brk id="104" max="16383" man="1"/>
        <brk id="166" max="16383" man="1"/>
      </rowBreaks>
      <pageMargins left="0.2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59">
      <selection activeCell="D76" sqref="D76"/>
      <rowBreaks count="1" manualBreakCount="1">
        <brk id="43" max="65535" man="1"/>
      </rowBreaks>
      <pageMargins left="0.2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18">
      <selection activeCell="G25" sqref="G25"/>
      <rowBreaks count="1" manualBreakCount="1">
        <brk id="43" max="65535" man="1"/>
      </rowBreaks>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B5" sqref="B5"/>
      <rowBreaks count="3" manualBreakCount="3">
        <brk id="43" max="65535" man="1"/>
        <brk id="104" max="16383" man="1"/>
        <brk id="166" max="16383" man="1"/>
      </rowBreaks>
      <pageMargins left="0.25" right="0.25" top="0.75" bottom="0.5" header="0" footer="0"/>
      <printOptions horizontalCentered="1"/>
      <pageSetup orientation="portrait" r:id="rId19"/>
      <headerFooter alignWithMargins="0"/>
    </customSheetView>
    <customSheetView guid="{A7ADF766-DF6C-40EF-AD33-2C5637ABABD9}" showPageBreaks="1" showGridLines="0" zeroValues="0" showRuler="0">
      <selection activeCell="F8" sqref="F8"/>
      <pageMargins left="0.25" right="0.25" top="0.75" bottom="0.28999999999999998" header="0" footer="0"/>
      <printOptions horizontalCentered="1"/>
      <pageSetup orientation="portrait" r:id="rId20"/>
      <headerFooter alignWithMargins="0"/>
    </customSheetView>
    <customSheetView guid="{0E959B21-C4C4-11D5-A65F-00B0D0B3D27F}" showPageBreaks="1" showGridLines="0" zeroValues="0" printArea="1" showRuler="0" topLeftCell="A98">
      <selection activeCell="A125" sqref="A125:F125"/>
      <rowBreaks count="1" manualBreakCount="1">
        <brk id="61" max="16383" man="1"/>
      </rowBreaks>
      <pageMargins left="0.25" right="0.25" top="0.75" bottom="0.28999999999999998" header="0" footer="0"/>
      <printOptions horizontalCentered="1"/>
      <pageSetup orientation="portrait" r:id="rId21"/>
      <headerFooter alignWithMargins="0"/>
    </customSheetView>
    <customSheetView guid="{61FFD26A-6C55-4FAA-B7B3-304380B2CF2A}" showPageBreaks="1" showGridLines="0" zeroValues="0" showRuler="0">
      <selection activeCell="F8" sqref="F8"/>
      <pageMargins left="0.25" right="0.25" top="0.75" bottom="0.28999999999999998" header="0" footer="0"/>
      <printOptions horizontalCentered="1"/>
      <pageSetup orientation="portrait" r:id="rId22"/>
      <headerFooter alignWithMargins="0"/>
    </customSheetView>
    <customSheetView guid="{4FB49B53-1D2E-4571-8896-B15F682249F5}" showPageBreaks="1" showRuler="0" topLeftCell="A76">
      <selection activeCell="F104" sqref="F104"/>
      <pageMargins left="0.25" right="0.25" top="0.75" bottom="0.28999999999999998" header="0" footer="0"/>
      <printOptions horizontalCentered="1"/>
      <pageSetup orientation="portrait" r:id="rId23"/>
      <headerFooter alignWithMargins="0"/>
    </customSheetView>
    <customSheetView guid="{2F4E79F8-C95D-43CD-9692-8694CC8FDD51}" showPageBreaks="1" showRuler="0" topLeftCell="A75">
      <selection activeCell="F92" sqref="F92"/>
      <rowBreaks count="3" manualBreakCount="3">
        <brk id="48" max="16383" man="1"/>
        <brk id="113" max="16383" man="1"/>
        <brk id="116" max="16383" man="1"/>
      </rowBreaks>
      <pageMargins left="0.25" right="0.25" top="0.75" bottom="0.28999999999999998" header="0" footer="0"/>
      <printOptions horizontalCentered="1"/>
      <pageSetup orientation="portrait" r:id="rId24"/>
      <headerFooter alignWithMargins="0"/>
    </customSheetView>
    <customSheetView guid="{315D65B5-6F13-4260-BB1D-E2FA280C16D9}" showRuler="0" topLeftCell="A16">
      <selection activeCell="A35" sqref="A35"/>
      <pageMargins left="0.8" right="0.7" top="1" bottom="0.8" header="0.5" footer="0.5"/>
      <printOptions horizontalCentered="1"/>
      <pageSetup firstPageNumber="47"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16">
      <selection activeCell="B41" sqref="B41"/>
      <pageMargins left="0.8" right="0.7" top="1" bottom="0.8" header="0.5" footer="0.5"/>
      <printOptions horizontalCentered="1"/>
      <pageSetup firstPageNumber="47"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cale="90" showPageBreaks="1">
      <selection activeCell="A39" sqref="A39"/>
      <pageMargins left="0.8" right="0.7" top="1" bottom="0.8" header="0.5" footer="0.5"/>
      <printOptions horizontalCentered="1"/>
      <pageSetup firstPageNumber="50"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47" fitToHeight="0" orientation="portrait" blackAndWhite="1" useFirstPageNumber="1" r:id="rId28"/>
  <headerFooter scaleWithDoc="0" alignWithMargins="0">
    <oddFooter>&amp;C&amp;"Times New Roman,Regular"&amp;11&amp;P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FFFFCC"/>
    <pageSetUpPr fitToPage="1"/>
  </sheetPr>
  <dimension ref="A1:R22"/>
  <sheetViews>
    <sheetView workbookViewId="0">
      <selection activeCell="K35" sqref="K35"/>
    </sheetView>
  </sheetViews>
  <sheetFormatPr defaultRowHeight="12.95" customHeight="1"/>
  <cols>
    <col min="1" max="6" width="2.28515625" style="4" customWidth="1"/>
    <col min="7" max="7" width="30.85546875" style="4" customWidth="1"/>
    <col min="8" max="8" width="2.42578125" style="4" customWidth="1"/>
    <col min="9" max="9" width="20.28515625" style="4" customWidth="1"/>
    <col min="10" max="10" width="2.42578125" style="4" customWidth="1"/>
    <col min="11" max="11" width="20.28515625" style="4" customWidth="1"/>
    <col min="12" max="12" width="2.42578125" style="4" customWidth="1"/>
    <col min="13" max="13" width="13.85546875" style="4" customWidth="1"/>
    <col min="14" max="14" width="3.28515625" style="4" customWidth="1"/>
    <col min="15" max="15" width="18.28515625" style="4" customWidth="1"/>
    <col min="16" max="22" width="9.140625" style="4"/>
    <col min="23" max="23" width="8.85546875" style="4" customWidth="1"/>
    <col min="24" max="256" width="9.1406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3.28515625" style="4" customWidth="1"/>
    <col min="271" max="271" width="18.28515625" style="4" customWidth="1"/>
    <col min="272" max="278" width="9.140625" style="4"/>
    <col min="279" max="279" width="8.85546875" style="4" customWidth="1"/>
    <col min="280" max="512" width="9.1406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3.28515625" style="4" customWidth="1"/>
    <col min="527" max="527" width="18.28515625" style="4" customWidth="1"/>
    <col min="528" max="534" width="9.140625" style="4"/>
    <col min="535" max="535" width="8.85546875" style="4" customWidth="1"/>
    <col min="536" max="768" width="9.1406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3.28515625" style="4" customWidth="1"/>
    <col min="783" max="783" width="18.28515625" style="4" customWidth="1"/>
    <col min="784" max="790" width="9.140625" style="4"/>
    <col min="791" max="791" width="8.85546875" style="4" customWidth="1"/>
    <col min="792" max="1024" width="9.1406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3.28515625" style="4" customWidth="1"/>
    <col min="1039" max="1039" width="18.28515625" style="4" customWidth="1"/>
    <col min="1040" max="1046" width="9.140625" style="4"/>
    <col min="1047" max="1047" width="8.85546875" style="4" customWidth="1"/>
    <col min="1048" max="1280" width="9.1406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3.28515625" style="4" customWidth="1"/>
    <col min="1295" max="1295" width="18.28515625" style="4" customWidth="1"/>
    <col min="1296" max="1302" width="9.140625" style="4"/>
    <col min="1303" max="1303" width="8.85546875" style="4" customWidth="1"/>
    <col min="1304" max="1536" width="9.1406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3.28515625" style="4" customWidth="1"/>
    <col min="1551" max="1551" width="18.28515625" style="4" customWidth="1"/>
    <col min="1552" max="1558" width="9.140625" style="4"/>
    <col min="1559" max="1559" width="8.85546875" style="4" customWidth="1"/>
    <col min="1560" max="1792" width="9.1406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3.28515625" style="4" customWidth="1"/>
    <col min="1807" max="1807" width="18.28515625" style="4" customWidth="1"/>
    <col min="1808" max="1814" width="9.140625" style="4"/>
    <col min="1815" max="1815" width="8.85546875" style="4" customWidth="1"/>
    <col min="1816" max="2048" width="9.1406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3.28515625" style="4" customWidth="1"/>
    <col min="2063" max="2063" width="18.28515625" style="4" customWidth="1"/>
    <col min="2064" max="2070" width="9.140625" style="4"/>
    <col min="2071" max="2071" width="8.85546875" style="4" customWidth="1"/>
    <col min="2072" max="2304" width="9.1406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3.28515625" style="4" customWidth="1"/>
    <col min="2319" max="2319" width="18.28515625" style="4" customWidth="1"/>
    <col min="2320" max="2326" width="9.140625" style="4"/>
    <col min="2327" max="2327" width="8.85546875" style="4" customWidth="1"/>
    <col min="2328" max="2560" width="9.1406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3.28515625" style="4" customWidth="1"/>
    <col min="2575" max="2575" width="18.28515625" style="4" customWidth="1"/>
    <col min="2576" max="2582" width="9.140625" style="4"/>
    <col min="2583" max="2583" width="8.85546875" style="4" customWidth="1"/>
    <col min="2584" max="2816" width="9.1406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3.28515625" style="4" customWidth="1"/>
    <col min="2831" max="2831" width="18.28515625" style="4" customWidth="1"/>
    <col min="2832" max="2838" width="9.140625" style="4"/>
    <col min="2839" max="2839" width="8.85546875" style="4" customWidth="1"/>
    <col min="2840" max="3072" width="9.1406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3.28515625" style="4" customWidth="1"/>
    <col min="3087" max="3087" width="18.28515625" style="4" customWidth="1"/>
    <col min="3088" max="3094" width="9.140625" style="4"/>
    <col min="3095" max="3095" width="8.85546875" style="4" customWidth="1"/>
    <col min="3096" max="3328" width="9.1406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3.28515625" style="4" customWidth="1"/>
    <col min="3343" max="3343" width="18.28515625" style="4" customWidth="1"/>
    <col min="3344" max="3350" width="9.140625" style="4"/>
    <col min="3351" max="3351" width="8.85546875" style="4" customWidth="1"/>
    <col min="3352" max="3584" width="9.1406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3.28515625" style="4" customWidth="1"/>
    <col min="3599" max="3599" width="18.28515625" style="4" customWidth="1"/>
    <col min="3600" max="3606" width="9.140625" style="4"/>
    <col min="3607" max="3607" width="8.85546875" style="4" customWidth="1"/>
    <col min="3608" max="3840" width="9.1406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3.28515625" style="4" customWidth="1"/>
    <col min="3855" max="3855" width="18.28515625" style="4" customWidth="1"/>
    <col min="3856" max="3862" width="9.140625" style="4"/>
    <col min="3863" max="3863" width="8.85546875" style="4" customWidth="1"/>
    <col min="3864" max="4096" width="9.1406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3.28515625" style="4" customWidth="1"/>
    <col min="4111" max="4111" width="18.28515625" style="4" customWidth="1"/>
    <col min="4112" max="4118" width="9.140625" style="4"/>
    <col min="4119" max="4119" width="8.85546875" style="4" customWidth="1"/>
    <col min="4120" max="4352" width="9.1406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3.28515625" style="4" customWidth="1"/>
    <col min="4367" max="4367" width="18.28515625" style="4" customWidth="1"/>
    <col min="4368" max="4374" width="9.140625" style="4"/>
    <col min="4375" max="4375" width="8.85546875" style="4" customWidth="1"/>
    <col min="4376" max="4608" width="9.1406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3.28515625" style="4" customWidth="1"/>
    <col min="4623" max="4623" width="18.28515625" style="4" customWidth="1"/>
    <col min="4624" max="4630" width="9.140625" style="4"/>
    <col min="4631" max="4631" width="8.85546875" style="4" customWidth="1"/>
    <col min="4632" max="4864" width="9.1406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3.28515625" style="4" customWidth="1"/>
    <col min="4879" max="4879" width="18.28515625" style="4" customWidth="1"/>
    <col min="4880" max="4886" width="9.140625" style="4"/>
    <col min="4887" max="4887" width="8.85546875" style="4" customWidth="1"/>
    <col min="4888" max="5120" width="9.1406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3.28515625" style="4" customWidth="1"/>
    <col min="5135" max="5135" width="18.28515625" style="4" customWidth="1"/>
    <col min="5136" max="5142" width="9.140625" style="4"/>
    <col min="5143" max="5143" width="8.85546875" style="4" customWidth="1"/>
    <col min="5144" max="5376" width="9.1406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3.28515625" style="4" customWidth="1"/>
    <col min="5391" max="5391" width="18.28515625" style="4" customWidth="1"/>
    <col min="5392" max="5398" width="9.140625" style="4"/>
    <col min="5399" max="5399" width="8.85546875" style="4" customWidth="1"/>
    <col min="5400" max="5632" width="9.1406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3.28515625" style="4" customWidth="1"/>
    <col min="5647" max="5647" width="18.28515625" style="4" customWidth="1"/>
    <col min="5648" max="5654" width="9.140625" style="4"/>
    <col min="5655" max="5655" width="8.85546875" style="4" customWidth="1"/>
    <col min="5656" max="5888" width="9.1406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3.28515625" style="4" customWidth="1"/>
    <col min="5903" max="5903" width="18.28515625" style="4" customWidth="1"/>
    <col min="5904" max="5910" width="9.140625" style="4"/>
    <col min="5911" max="5911" width="8.85546875" style="4" customWidth="1"/>
    <col min="5912" max="6144" width="9.1406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3.28515625" style="4" customWidth="1"/>
    <col min="6159" max="6159" width="18.28515625" style="4" customWidth="1"/>
    <col min="6160" max="6166" width="9.140625" style="4"/>
    <col min="6167" max="6167" width="8.85546875" style="4" customWidth="1"/>
    <col min="6168" max="6400" width="9.1406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3.28515625" style="4" customWidth="1"/>
    <col min="6415" max="6415" width="18.28515625" style="4" customWidth="1"/>
    <col min="6416" max="6422" width="9.140625" style="4"/>
    <col min="6423" max="6423" width="8.85546875" style="4" customWidth="1"/>
    <col min="6424" max="6656" width="9.1406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3.28515625" style="4" customWidth="1"/>
    <col min="6671" max="6671" width="18.28515625" style="4" customWidth="1"/>
    <col min="6672" max="6678" width="9.140625" style="4"/>
    <col min="6679" max="6679" width="8.85546875" style="4" customWidth="1"/>
    <col min="6680" max="6912" width="9.1406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3.28515625" style="4" customWidth="1"/>
    <col min="6927" max="6927" width="18.28515625" style="4" customWidth="1"/>
    <col min="6928" max="6934" width="9.140625" style="4"/>
    <col min="6935" max="6935" width="8.85546875" style="4" customWidth="1"/>
    <col min="6936" max="7168" width="9.1406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3.28515625" style="4" customWidth="1"/>
    <col min="7183" max="7183" width="18.28515625" style="4" customWidth="1"/>
    <col min="7184" max="7190" width="9.140625" style="4"/>
    <col min="7191" max="7191" width="8.85546875" style="4" customWidth="1"/>
    <col min="7192" max="7424" width="9.1406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3.28515625" style="4" customWidth="1"/>
    <col min="7439" max="7439" width="18.28515625" style="4" customWidth="1"/>
    <col min="7440" max="7446" width="9.140625" style="4"/>
    <col min="7447" max="7447" width="8.85546875" style="4" customWidth="1"/>
    <col min="7448" max="7680" width="9.1406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3.28515625" style="4" customWidth="1"/>
    <col min="7695" max="7695" width="18.28515625" style="4" customWidth="1"/>
    <col min="7696" max="7702" width="9.140625" style="4"/>
    <col min="7703" max="7703" width="8.85546875" style="4" customWidth="1"/>
    <col min="7704" max="7936" width="9.1406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3.28515625" style="4" customWidth="1"/>
    <col min="7951" max="7951" width="18.28515625" style="4" customWidth="1"/>
    <col min="7952" max="7958" width="9.140625" style="4"/>
    <col min="7959" max="7959" width="8.85546875" style="4" customWidth="1"/>
    <col min="7960" max="8192" width="9.1406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3.28515625" style="4" customWidth="1"/>
    <col min="8207" max="8207" width="18.28515625" style="4" customWidth="1"/>
    <col min="8208" max="8214" width="9.140625" style="4"/>
    <col min="8215" max="8215" width="8.85546875" style="4" customWidth="1"/>
    <col min="8216" max="8448" width="9.1406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3.28515625" style="4" customWidth="1"/>
    <col min="8463" max="8463" width="18.28515625" style="4" customWidth="1"/>
    <col min="8464" max="8470" width="9.140625" style="4"/>
    <col min="8471" max="8471" width="8.85546875" style="4" customWidth="1"/>
    <col min="8472" max="8704" width="9.1406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3.28515625" style="4" customWidth="1"/>
    <col min="8719" max="8719" width="18.28515625" style="4" customWidth="1"/>
    <col min="8720" max="8726" width="9.140625" style="4"/>
    <col min="8727" max="8727" width="8.85546875" style="4" customWidth="1"/>
    <col min="8728" max="8960" width="9.1406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3.28515625" style="4" customWidth="1"/>
    <col min="8975" max="8975" width="18.28515625" style="4" customWidth="1"/>
    <col min="8976" max="8982" width="9.140625" style="4"/>
    <col min="8983" max="8983" width="8.85546875" style="4" customWidth="1"/>
    <col min="8984" max="9216" width="9.1406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3.28515625" style="4" customWidth="1"/>
    <col min="9231" max="9231" width="18.28515625" style="4" customWidth="1"/>
    <col min="9232" max="9238" width="9.140625" style="4"/>
    <col min="9239" max="9239" width="8.85546875" style="4" customWidth="1"/>
    <col min="9240" max="9472" width="9.1406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3.28515625" style="4" customWidth="1"/>
    <col min="9487" max="9487" width="18.28515625" style="4" customWidth="1"/>
    <col min="9488" max="9494" width="9.140625" style="4"/>
    <col min="9495" max="9495" width="8.85546875" style="4" customWidth="1"/>
    <col min="9496" max="9728" width="9.1406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3.28515625" style="4" customWidth="1"/>
    <col min="9743" max="9743" width="18.28515625" style="4" customWidth="1"/>
    <col min="9744" max="9750" width="9.140625" style="4"/>
    <col min="9751" max="9751" width="8.85546875" style="4" customWidth="1"/>
    <col min="9752" max="9984" width="9.1406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3.28515625" style="4" customWidth="1"/>
    <col min="9999" max="9999" width="18.28515625" style="4" customWidth="1"/>
    <col min="10000" max="10006" width="9.140625" style="4"/>
    <col min="10007" max="10007" width="8.85546875" style="4" customWidth="1"/>
    <col min="10008" max="10240" width="9.1406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3.28515625" style="4" customWidth="1"/>
    <col min="10255" max="10255" width="18.28515625" style="4" customWidth="1"/>
    <col min="10256" max="10262" width="9.140625" style="4"/>
    <col min="10263" max="10263" width="8.85546875" style="4" customWidth="1"/>
    <col min="10264" max="10496" width="9.1406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3.28515625" style="4" customWidth="1"/>
    <col min="10511" max="10511" width="18.28515625" style="4" customWidth="1"/>
    <col min="10512" max="10518" width="9.140625" style="4"/>
    <col min="10519" max="10519" width="8.85546875" style="4" customWidth="1"/>
    <col min="10520" max="10752" width="9.1406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3.28515625" style="4" customWidth="1"/>
    <col min="10767" max="10767" width="18.28515625" style="4" customWidth="1"/>
    <col min="10768" max="10774" width="9.140625" style="4"/>
    <col min="10775" max="10775" width="8.85546875" style="4" customWidth="1"/>
    <col min="10776" max="11008" width="9.1406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3.28515625" style="4" customWidth="1"/>
    <col min="11023" max="11023" width="18.28515625" style="4" customWidth="1"/>
    <col min="11024" max="11030" width="9.140625" style="4"/>
    <col min="11031" max="11031" width="8.85546875" style="4" customWidth="1"/>
    <col min="11032" max="11264" width="9.1406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3.28515625" style="4" customWidth="1"/>
    <col min="11279" max="11279" width="18.28515625" style="4" customWidth="1"/>
    <col min="11280" max="11286" width="9.140625" style="4"/>
    <col min="11287" max="11287" width="8.85546875" style="4" customWidth="1"/>
    <col min="11288" max="11520" width="9.1406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3.28515625" style="4" customWidth="1"/>
    <col min="11535" max="11535" width="18.28515625" style="4" customWidth="1"/>
    <col min="11536" max="11542" width="9.140625" style="4"/>
    <col min="11543" max="11543" width="8.85546875" style="4" customWidth="1"/>
    <col min="11544" max="11776" width="9.1406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3.28515625" style="4" customWidth="1"/>
    <col min="11791" max="11791" width="18.28515625" style="4" customWidth="1"/>
    <col min="11792" max="11798" width="9.140625" style="4"/>
    <col min="11799" max="11799" width="8.85546875" style="4" customWidth="1"/>
    <col min="11800" max="12032" width="9.1406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3.28515625" style="4" customWidth="1"/>
    <col min="12047" max="12047" width="18.28515625" style="4" customWidth="1"/>
    <col min="12048" max="12054" width="9.140625" style="4"/>
    <col min="12055" max="12055" width="8.85546875" style="4" customWidth="1"/>
    <col min="12056" max="12288" width="9.1406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3.28515625" style="4" customWidth="1"/>
    <col min="12303" max="12303" width="18.28515625" style="4" customWidth="1"/>
    <col min="12304" max="12310" width="9.140625" style="4"/>
    <col min="12311" max="12311" width="8.85546875" style="4" customWidth="1"/>
    <col min="12312" max="12544" width="9.1406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3.28515625" style="4" customWidth="1"/>
    <col min="12559" max="12559" width="18.28515625" style="4" customWidth="1"/>
    <col min="12560" max="12566" width="9.140625" style="4"/>
    <col min="12567" max="12567" width="8.85546875" style="4" customWidth="1"/>
    <col min="12568" max="12800" width="9.1406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3.28515625" style="4" customWidth="1"/>
    <col min="12815" max="12815" width="18.28515625" style="4" customWidth="1"/>
    <col min="12816" max="12822" width="9.140625" style="4"/>
    <col min="12823" max="12823" width="8.85546875" style="4" customWidth="1"/>
    <col min="12824" max="13056" width="9.1406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3.28515625" style="4" customWidth="1"/>
    <col min="13071" max="13071" width="18.28515625" style="4" customWidth="1"/>
    <col min="13072" max="13078" width="9.140625" style="4"/>
    <col min="13079" max="13079" width="8.85546875" style="4" customWidth="1"/>
    <col min="13080" max="13312" width="9.1406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3.28515625" style="4" customWidth="1"/>
    <col min="13327" max="13327" width="18.28515625" style="4" customWidth="1"/>
    <col min="13328" max="13334" width="9.140625" style="4"/>
    <col min="13335" max="13335" width="8.85546875" style="4" customWidth="1"/>
    <col min="13336" max="13568" width="9.1406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3.28515625" style="4" customWidth="1"/>
    <col min="13583" max="13583" width="18.28515625" style="4" customWidth="1"/>
    <col min="13584" max="13590" width="9.140625" style="4"/>
    <col min="13591" max="13591" width="8.85546875" style="4" customWidth="1"/>
    <col min="13592" max="13824" width="9.1406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3.28515625" style="4" customWidth="1"/>
    <col min="13839" max="13839" width="18.28515625" style="4" customWidth="1"/>
    <col min="13840" max="13846" width="9.140625" style="4"/>
    <col min="13847" max="13847" width="8.85546875" style="4" customWidth="1"/>
    <col min="13848" max="14080" width="9.1406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3.28515625" style="4" customWidth="1"/>
    <col min="14095" max="14095" width="18.28515625" style="4" customWidth="1"/>
    <col min="14096" max="14102" width="9.140625" style="4"/>
    <col min="14103" max="14103" width="8.85546875" style="4" customWidth="1"/>
    <col min="14104" max="14336" width="9.1406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3.28515625" style="4" customWidth="1"/>
    <col min="14351" max="14351" width="18.28515625" style="4" customWidth="1"/>
    <col min="14352" max="14358" width="9.140625" style="4"/>
    <col min="14359" max="14359" width="8.85546875" style="4" customWidth="1"/>
    <col min="14360" max="14592" width="9.1406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3.28515625" style="4" customWidth="1"/>
    <col min="14607" max="14607" width="18.28515625" style="4" customWidth="1"/>
    <col min="14608" max="14614" width="9.140625" style="4"/>
    <col min="14615" max="14615" width="8.85546875" style="4" customWidth="1"/>
    <col min="14616" max="14848" width="9.1406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3.28515625" style="4" customWidth="1"/>
    <col min="14863" max="14863" width="18.28515625" style="4" customWidth="1"/>
    <col min="14864" max="14870" width="9.140625" style="4"/>
    <col min="14871" max="14871" width="8.85546875" style="4" customWidth="1"/>
    <col min="14872" max="15104" width="9.1406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3.28515625" style="4" customWidth="1"/>
    <col min="15119" max="15119" width="18.28515625" style="4" customWidth="1"/>
    <col min="15120" max="15126" width="9.140625" style="4"/>
    <col min="15127" max="15127" width="8.85546875" style="4" customWidth="1"/>
    <col min="15128" max="15360" width="9.1406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3.28515625" style="4" customWidth="1"/>
    <col min="15375" max="15375" width="18.28515625" style="4" customWidth="1"/>
    <col min="15376" max="15382" width="9.140625" style="4"/>
    <col min="15383" max="15383" width="8.85546875" style="4" customWidth="1"/>
    <col min="15384" max="15616" width="9.1406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3.28515625" style="4" customWidth="1"/>
    <col min="15631" max="15631" width="18.28515625" style="4" customWidth="1"/>
    <col min="15632" max="15638" width="9.140625" style="4"/>
    <col min="15639" max="15639" width="8.85546875" style="4" customWidth="1"/>
    <col min="15640" max="15872" width="9.1406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3.28515625" style="4" customWidth="1"/>
    <col min="15887" max="15887" width="18.28515625" style="4" customWidth="1"/>
    <col min="15888" max="15894" width="9.140625" style="4"/>
    <col min="15895" max="15895" width="8.85546875" style="4" customWidth="1"/>
    <col min="15896" max="16128" width="9.1406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3.28515625" style="4" customWidth="1"/>
    <col min="16143" max="16143" width="18.28515625" style="4" customWidth="1"/>
    <col min="16144" max="16150" width="9.140625" style="4"/>
    <col min="16151" max="16151" width="8.85546875" style="4" customWidth="1"/>
    <col min="16152" max="16384" width="9.140625" style="4"/>
  </cols>
  <sheetData>
    <row r="1" spans="1:18" ht="15">
      <c r="A1" s="1" t="s">
        <v>496</v>
      </c>
      <c r="B1" s="1"/>
      <c r="C1" s="1"/>
      <c r="D1" s="1"/>
      <c r="E1" s="1"/>
      <c r="F1" s="1"/>
      <c r="G1" s="1"/>
      <c r="H1" s="1"/>
      <c r="I1" s="1"/>
      <c r="J1" s="1"/>
      <c r="K1" s="1"/>
      <c r="L1" s="1"/>
      <c r="M1" s="1"/>
      <c r="N1" s="11"/>
    </row>
    <row r="2" spans="1:18" ht="15">
      <c r="A2" s="2" t="s">
        <v>13</v>
      </c>
      <c r="B2" s="1"/>
      <c r="C2" s="1"/>
      <c r="D2" s="1"/>
      <c r="E2" s="1"/>
      <c r="F2" s="1"/>
      <c r="G2" s="1"/>
      <c r="H2" s="1"/>
      <c r="I2" s="1"/>
      <c r="J2" s="1"/>
      <c r="K2" s="1"/>
      <c r="L2" s="1"/>
      <c r="M2" s="1"/>
      <c r="O2" s="474" t="s">
        <v>1295</v>
      </c>
      <c r="P2" s="475"/>
      <c r="Q2" s="475"/>
    </row>
    <row r="3" spans="1:18" ht="15">
      <c r="A3" s="2" t="s">
        <v>6</v>
      </c>
      <c r="B3" s="1"/>
      <c r="C3" s="1"/>
      <c r="D3" s="1"/>
      <c r="E3" s="1"/>
      <c r="F3" s="1"/>
      <c r="G3" s="1"/>
      <c r="H3" s="1"/>
      <c r="I3" s="1"/>
      <c r="J3" s="1"/>
      <c r="K3" s="1"/>
      <c r="L3" s="1"/>
      <c r="M3" s="1"/>
      <c r="O3" s="474" t="s">
        <v>1304</v>
      </c>
      <c r="P3" s="475"/>
      <c r="Q3" s="475"/>
      <c r="R3" s="448" t="s">
        <v>1309</v>
      </c>
    </row>
    <row r="4" spans="1:18" ht="15">
      <c r="A4" s="2" t="s">
        <v>1288</v>
      </c>
      <c r="B4" s="1"/>
      <c r="C4" s="1"/>
      <c r="D4" s="1"/>
      <c r="E4" s="1"/>
      <c r="F4" s="1"/>
      <c r="G4" s="1"/>
      <c r="H4" s="1"/>
      <c r="I4" s="1"/>
      <c r="J4" s="1"/>
      <c r="K4" s="1"/>
      <c r="L4" s="1"/>
      <c r="M4" s="1"/>
    </row>
    <row r="5" spans="1:18" ht="20.100000000000001" customHeight="1">
      <c r="A5" s="2"/>
      <c r="B5" s="1"/>
      <c r="C5" s="1"/>
      <c r="D5" s="1"/>
      <c r="E5" s="1"/>
      <c r="F5" s="1"/>
      <c r="G5" s="1"/>
      <c r="H5" s="1"/>
      <c r="I5" s="1"/>
      <c r="J5" s="1"/>
      <c r="K5" s="1"/>
      <c r="L5" s="1"/>
      <c r="M5" s="3" t="s">
        <v>832</v>
      </c>
    </row>
    <row r="6" spans="1:18" ht="12.95" customHeight="1">
      <c r="B6" s="11"/>
      <c r="C6" s="12"/>
      <c r="D6" s="12"/>
      <c r="E6" s="12"/>
      <c r="F6" s="12"/>
      <c r="I6" s="119"/>
      <c r="K6" s="119"/>
      <c r="M6" s="119"/>
    </row>
    <row r="7" spans="1:18" ht="12.95" customHeight="1">
      <c r="B7" s="11"/>
      <c r="C7" s="12"/>
      <c r="D7" s="12"/>
      <c r="E7" s="12"/>
      <c r="F7" s="12"/>
      <c r="I7" s="256" t="s">
        <v>174</v>
      </c>
      <c r="J7" s="3"/>
      <c r="K7" s="256" t="s">
        <v>155</v>
      </c>
      <c r="L7" s="3"/>
      <c r="M7" s="256"/>
    </row>
    <row r="8" spans="1:18" ht="12.95" customHeight="1">
      <c r="B8" s="11"/>
      <c r="C8" s="12"/>
      <c r="D8" s="12"/>
      <c r="E8" s="12"/>
      <c r="F8" s="12"/>
      <c r="I8" s="256" t="s">
        <v>1241</v>
      </c>
      <c r="J8" s="3"/>
      <c r="K8" s="256" t="s">
        <v>1214</v>
      </c>
      <c r="L8" s="3"/>
      <c r="M8" s="256"/>
    </row>
    <row r="9" spans="1:18" ht="12.95" customHeight="1">
      <c r="B9" s="11"/>
      <c r="C9" s="12"/>
      <c r="D9" s="12"/>
      <c r="E9" s="12"/>
      <c r="F9" s="12"/>
      <c r="I9" s="256" t="s">
        <v>200</v>
      </c>
      <c r="J9" s="3"/>
      <c r="K9" s="256" t="s">
        <v>1242</v>
      </c>
      <c r="L9" s="3"/>
      <c r="M9" s="256"/>
    </row>
    <row r="10" spans="1:18" ht="12.95" customHeight="1">
      <c r="B10" s="11"/>
      <c r="C10" s="12"/>
      <c r="D10" s="12"/>
      <c r="E10" s="12"/>
      <c r="F10" s="12"/>
      <c r="I10" s="257">
        <v>44469</v>
      </c>
      <c r="J10" s="5"/>
      <c r="K10" s="257">
        <v>44469</v>
      </c>
      <c r="L10" s="5"/>
      <c r="M10" s="258" t="s">
        <v>1215</v>
      </c>
    </row>
    <row r="11" spans="1:18" ht="12.95" customHeight="1">
      <c r="B11" s="11"/>
      <c r="C11" s="12"/>
      <c r="D11" s="12"/>
      <c r="E11" s="12"/>
      <c r="F11" s="12"/>
      <c r="I11" s="252"/>
      <c r="J11" s="19"/>
      <c r="K11" s="252"/>
      <c r="L11" s="19"/>
      <c r="M11" s="252"/>
    </row>
    <row r="12" spans="1:18" ht="12.95" customHeight="1">
      <c r="B12" s="11"/>
      <c r="C12" s="12"/>
      <c r="D12" s="12"/>
      <c r="E12" s="12"/>
      <c r="F12" s="12"/>
      <c r="I12" s="413" t="s">
        <v>533</v>
      </c>
      <c r="J12" s="19"/>
      <c r="K12" s="413" t="s">
        <v>533</v>
      </c>
      <c r="L12" s="19"/>
      <c r="M12" s="412" t="s">
        <v>533</v>
      </c>
    </row>
    <row r="13" spans="1:18" ht="12.95" customHeight="1">
      <c r="B13" s="11"/>
      <c r="C13" s="12"/>
      <c r="D13" s="12"/>
      <c r="E13" s="12"/>
      <c r="F13" s="12"/>
      <c r="I13" s="119"/>
      <c r="K13" s="119"/>
      <c r="M13" s="119"/>
    </row>
    <row r="14" spans="1:18" ht="12.95" customHeight="1">
      <c r="B14" s="11"/>
      <c r="C14" s="12"/>
      <c r="D14" s="12"/>
      <c r="E14" s="12"/>
      <c r="F14" s="12"/>
      <c r="G14" s="476" t="s">
        <v>1287</v>
      </c>
      <c r="H14" s="477"/>
      <c r="I14" s="477"/>
      <c r="J14" s="477"/>
      <c r="K14" s="477"/>
      <c r="L14" s="477"/>
      <c r="M14" s="477"/>
    </row>
    <row r="15" spans="1:18" ht="12.95" customHeight="1">
      <c r="B15" s="11"/>
      <c r="C15" s="12"/>
      <c r="D15" s="12"/>
      <c r="E15" s="12"/>
      <c r="F15" s="12"/>
      <c r="G15" s="477"/>
      <c r="H15" s="477"/>
      <c r="I15" s="477"/>
      <c r="J15" s="477"/>
      <c r="K15" s="477"/>
      <c r="L15" s="477"/>
      <c r="M15" s="477"/>
    </row>
    <row r="16" spans="1:18" ht="12.95" customHeight="1">
      <c r="B16" s="11"/>
      <c r="C16" s="12"/>
      <c r="D16" s="12"/>
      <c r="E16" s="12"/>
      <c r="F16" s="12"/>
      <c r="G16" s="477"/>
      <c r="H16" s="477"/>
      <c r="I16" s="477"/>
      <c r="J16" s="477"/>
      <c r="K16" s="477"/>
      <c r="L16" s="477"/>
      <c r="M16" s="477"/>
    </row>
    <row r="17" spans="2:13" ht="12.95" customHeight="1">
      <c r="B17" s="11"/>
      <c r="C17" s="12"/>
      <c r="D17" s="12"/>
      <c r="E17" s="12"/>
      <c r="F17" s="12"/>
      <c r="G17" s="255"/>
      <c r="H17" s="255"/>
      <c r="I17" s="255"/>
      <c r="J17" s="255"/>
      <c r="K17" s="255"/>
      <c r="L17" s="255"/>
      <c r="M17" s="255"/>
    </row>
    <row r="18" spans="2:13" ht="12.95" customHeight="1">
      <c r="B18" s="11"/>
      <c r="C18" s="12"/>
      <c r="D18" s="12"/>
      <c r="E18" s="12"/>
      <c r="F18" s="12"/>
      <c r="G18" s="351"/>
      <c r="H18" s="351"/>
      <c r="I18" s="351"/>
      <c r="J18" s="351"/>
      <c r="K18" s="351"/>
      <c r="L18" s="351"/>
      <c r="M18" s="351"/>
    </row>
    <row r="19" spans="2:13" ht="12.95" customHeight="1">
      <c r="B19" s="11"/>
      <c r="C19" s="12"/>
      <c r="D19" s="12"/>
      <c r="E19" s="12"/>
      <c r="F19" s="12"/>
      <c r="G19" s="351"/>
      <c r="H19" s="351"/>
      <c r="I19" s="351"/>
      <c r="J19" s="351"/>
      <c r="K19" s="351"/>
      <c r="L19" s="351"/>
      <c r="M19" s="351"/>
    </row>
    <row r="20" spans="2:13" ht="12.95" customHeight="1">
      <c r="B20" s="11"/>
      <c r="C20" s="12"/>
      <c r="D20" s="12"/>
      <c r="E20" s="12"/>
      <c r="F20" s="12"/>
      <c r="G20" s="351"/>
      <c r="H20" s="351"/>
      <c r="I20" s="351"/>
      <c r="J20" s="351"/>
      <c r="K20" s="351"/>
      <c r="L20" s="351"/>
      <c r="M20" s="351"/>
    </row>
    <row r="21" spans="2:13" ht="12.95" customHeight="1">
      <c r="B21" s="11"/>
      <c r="C21" s="12"/>
      <c r="D21" s="12"/>
      <c r="E21" s="12"/>
      <c r="F21" s="12"/>
      <c r="G21" s="351"/>
      <c r="H21" s="351"/>
      <c r="I21" s="351"/>
      <c r="J21" s="351"/>
      <c r="K21" s="351"/>
      <c r="L21" s="351"/>
      <c r="M21" s="351"/>
    </row>
    <row r="22" spans="2:13" ht="12.95" customHeight="1">
      <c r="B22" s="11"/>
      <c r="C22" s="12"/>
      <c r="D22" s="12"/>
      <c r="E22" s="12"/>
      <c r="F22" s="12"/>
      <c r="G22" s="351"/>
      <c r="H22" s="351"/>
      <c r="I22" s="351"/>
      <c r="J22" s="351"/>
      <c r="K22" s="351"/>
      <c r="L22" s="351"/>
      <c r="M22" s="351"/>
    </row>
  </sheetData>
  <customSheetViews>
    <customSheetView guid="{B5CDDD7D-D7D3-4CB2-966B-9F1E454CC0C9}">
      <pageMargins left="0.8" right="0.7" top="1" bottom="0.8" header="0.5" footer="0.5"/>
      <pageSetup firstPageNumber="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selection activeCell="A20" sqref="A20"/>
      <pageMargins left="0.8" right="0.7" top="1" bottom="0.8" header="0.5" footer="0.5"/>
      <pageSetup firstPageNumber="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A20" sqref="A20"/>
      <pageMargins left="0.8" right="0.7" top="1" bottom="0.8" header="0.5" footer="0.5"/>
      <pageSetup firstPageNumber="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showGridLines="0" printArea="1" hiddenColumns="1">
      <selection activeCell="E30" sqref="E30"/>
      <pageMargins left="0.5" right="0.5" top="1" bottom="0.55000000000000004" header="0.5" footer="0.5"/>
      <printOptions horizontalCentered="1"/>
      <pageSetup orientation="portrait" verticalDpi="300" r:id="rId6"/>
      <headerFooter alignWithMargins="0"/>
    </customSheetView>
    <customSheetView guid="{86A10747-8B25-4B25-9409-B006EA4C681C}" showGridLines="0">
      <selection activeCell="C22" sqref="C22"/>
      <pageMargins left="0.5" right="0.5" top="1" bottom="0.55000000000000004" header="0.5" footer="0.5"/>
      <printOptions horizontalCentered="1"/>
      <pageSetup orientation="portrait" verticalDpi="300" r:id="rId7"/>
      <headerFooter alignWithMargins="0"/>
    </customSheetView>
    <customSheetView guid="{4F3C9522-85FB-4FAA-B4DC-154FBE4218D9}" showPageBreaks="1" showGridLines="0" printArea="1" hiddenColumns="1">
      <selection activeCell="C22" sqref="C22"/>
      <pageMargins left="0.5" right="0.5" top="1" bottom="0.55000000000000004" header="0.5" footer="0.5"/>
      <printOptions horizontalCentered="1"/>
      <pageSetup orientation="portrait" verticalDpi="300" r:id="rId8"/>
      <headerFooter alignWithMargins="0"/>
    </customSheetView>
    <customSheetView guid="{8E3DA08C-766A-41DE-BB05-B83E79C2E3D5}" showPageBreaks="1" showGridLines="0" printArea="1" hiddenColumns="1">
      <selection activeCell="C22" sqref="C22"/>
      <pageMargins left="0.5" right="0.5" top="1" bottom="0.55000000000000004" header="0.5" footer="0.5"/>
      <printOptions horizontalCentered="1"/>
      <pageSetup orientation="portrait" verticalDpi="300" r:id="rId9"/>
      <headerFooter alignWithMargins="0"/>
    </customSheetView>
    <customSheetView guid="{9B4DC162-833A-4BD6-BF3D-CDBE24FDA56E}" showPageBreaks="1" showGridLines="0" printArea="1" hiddenColumns="1" showRuler="0">
      <selection sqref="A1:IV65536"/>
      <pageMargins left="0.5" right="0.5" top="1" bottom="0.55000000000000004" header="0.5" footer="0.5"/>
      <printOptions horizontalCentered="1"/>
      <pageSetup orientation="portrait" verticalDpi="300" r:id="rId10"/>
      <headerFooter alignWithMargins="0"/>
    </customSheetView>
    <customSheetView guid="{2F4E79F8-C95D-43CD-9692-8694CC8FDD51}" showGridLines="0" hiddenColumns="1" showRuler="0">
      <selection sqref="A1:IV65536"/>
      <pageMargins left="0.5" right="0.5" top="1" bottom="0.55000000000000004" header="0.5" footer="0.5"/>
      <printOptions horizontalCentered="1"/>
      <pageSetup orientation="portrait" verticalDpi="300" r:id="rId11"/>
      <headerFooter alignWithMargins="0"/>
    </customSheetView>
    <customSheetView guid="{315D65B5-6F13-4260-BB1D-E2FA280C16D9}" showRuler="0">
      <selection activeCell="A20" sqref="A20"/>
      <pageMargins left="0.8" right="0.7" top="1" bottom="0.8" header="0.5" footer="0.5"/>
      <pageSetup firstPageNumber="4" orientation="portrait" blackAndWhite="1" useFirstPageNumber="1" r:id="rId12"/>
      <headerFooter alignWithMargins="0">
        <oddHeader>&amp;L&amp;"Arial,Bold"&amp;12DRAFT   &amp;D   &amp;T</oddHeader>
        <oddFooter>&amp;C&amp;"Times New Roman,Regular"&amp;11&amp;P</oddFooter>
      </headerFooter>
    </customSheetView>
    <customSheetView guid="{4753D522-7508-4FC0-B0FE-7A03D677C443}">
      <selection activeCell="A20" sqref="A20"/>
      <pageMargins left="0.8" right="0.7" top="1" bottom="0.8" header="0.5" footer="0.5"/>
      <pageSetup firstPageNumber="4" orientation="portrait" blackAndWhite="1" useFirstPageNumber="1" r:id="rId13"/>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firstPageNumber="5" orientation="portrait" blackAndWhite="1" useFirstPageNumber="1" r:id="rId14"/>
      <headerFooter alignWithMargins="0">
        <oddHeader xml:space="preserve">&amp;L&amp;"Arial,Bold"&amp;9DRAFT   &amp;D   &amp;T &amp;F </oddHeader>
        <oddFooter>&amp;C&amp;"Times New Roman,Regular"&amp;11&amp;P</oddFooter>
      </headerFooter>
    </customSheetView>
  </customSheetViews>
  <mergeCells count="3">
    <mergeCell ref="O2:Q2"/>
    <mergeCell ref="O3:Q3"/>
    <mergeCell ref="G14:M16"/>
  </mergeCells>
  <phoneticPr fontId="17" type="noConversion"/>
  <pageMargins left="0.8" right="0.7" top="1" bottom="0.8" header="0.5" footer="0.5"/>
  <pageSetup scale="98" firstPageNumber="6" fitToHeight="0" orientation="portrait" blackAndWhite="1" useFirstPageNumber="1" r:id="rId15"/>
  <headerFooter scaleWithDoc="0" alignWithMargins="0">
    <oddFooter>&amp;C&amp;"Times New Roman,Regular"&amp;11&amp;P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2">
    <tabColor theme="2" tint="-9.9978637043366805E-2"/>
    <pageSetUpPr fitToPage="1"/>
  </sheetPr>
  <dimension ref="A1:I42"/>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1"/>
      <c r="F1" s="1"/>
      <c r="G1" s="1"/>
      <c r="H1" s="1"/>
      <c r="I1" s="1"/>
    </row>
    <row r="2" spans="1:9" ht="20.100000000000001" customHeight="1">
      <c r="A2" s="2" t="s">
        <v>940</v>
      </c>
      <c r="B2" s="1"/>
      <c r="C2" s="1"/>
      <c r="D2" s="1"/>
      <c r="E2" s="1"/>
      <c r="F2" s="1"/>
      <c r="G2" s="1"/>
      <c r="H2" s="1"/>
      <c r="I2" s="1"/>
    </row>
    <row r="3" spans="1:9" ht="20.100000000000001" customHeight="1">
      <c r="A3" s="2" t="s">
        <v>394</v>
      </c>
      <c r="B3" s="1"/>
      <c r="C3" s="1"/>
      <c r="D3" s="1"/>
      <c r="E3" s="1"/>
      <c r="F3" s="1"/>
      <c r="G3" s="1"/>
      <c r="H3" s="1"/>
      <c r="I3" s="1"/>
    </row>
    <row r="4" spans="1:9" ht="20.100000000000001" customHeight="1">
      <c r="A4" s="2" t="s">
        <v>397</v>
      </c>
      <c r="B4" s="1"/>
      <c r="C4" s="1"/>
      <c r="D4" s="1"/>
      <c r="E4" s="1"/>
      <c r="F4" s="1"/>
      <c r="G4" s="1"/>
      <c r="H4" s="1"/>
      <c r="I4" s="1"/>
    </row>
    <row r="5" spans="1:9" ht="20.100000000000001" customHeight="1">
      <c r="A5" s="2" t="s">
        <v>969</v>
      </c>
      <c r="B5" s="1"/>
      <c r="C5" s="1"/>
      <c r="D5" s="1"/>
      <c r="E5" s="1"/>
      <c r="F5" s="1"/>
      <c r="G5" s="1"/>
      <c r="H5" s="1"/>
      <c r="I5" s="1"/>
    </row>
    <row r="6" spans="1:9" ht="20.100000000000001" customHeight="1">
      <c r="A6" s="2"/>
      <c r="B6" s="1"/>
      <c r="C6" s="1"/>
      <c r="D6" s="1"/>
      <c r="E6" s="1"/>
      <c r="F6" s="1"/>
      <c r="G6" s="1"/>
      <c r="H6" s="1"/>
      <c r="I6" s="143" t="s">
        <v>842</v>
      </c>
    </row>
    <row r="7" spans="1:9" ht="39" customHeight="1">
      <c r="I7" s="33" t="s">
        <v>95</v>
      </c>
    </row>
    <row r="8" spans="1:9" ht="20.100000000000001" customHeight="1">
      <c r="A8" s="54" t="s">
        <v>473</v>
      </c>
    </row>
    <row r="9" spans="1:9" ht="12.95" customHeight="1">
      <c r="B9" s="54" t="s">
        <v>59</v>
      </c>
      <c r="H9" s="19" t="s">
        <v>172</v>
      </c>
      <c r="I9" s="58">
        <v>339649768</v>
      </c>
    </row>
    <row r="10" spans="1:9" ht="12.95" customHeight="1">
      <c r="B10" s="54" t="s">
        <v>78</v>
      </c>
      <c r="I10" s="58">
        <v>214085101</v>
      </c>
    </row>
    <row r="11" spans="1:9" ht="12.95" customHeight="1">
      <c r="B11" s="54" t="s">
        <v>60</v>
      </c>
      <c r="I11" s="58">
        <v>55196463</v>
      </c>
    </row>
    <row r="12" spans="1:9" ht="12.95" customHeight="1">
      <c r="B12" s="54" t="s">
        <v>224</v>
      </c>
      <c r="I12" s="58">
        <v>12494650</v>
      </c>
    </row>
    <row r="13" spans="1:9" ht="12.95" customHeight="1">
      <c r="B13" s="54" t="s">
        <v>228</v>
      </c>
      <c r="I13" s="58">
        <v>3146687</v>
      </c>
    </row>
    <row r="14" spans="1:9" ht="12.95" customHeight="1">
      <c r="B14" s="54" t="s">
        <v>77</v>
      </c>
      <c r="I14" s="58">
        <v>1357435</v>
      </c>
    </row>
    <row r="15" spans="1:9" ht="12.95" customHeight="1">
      <c r="B15" s="54" t="s">
        <v>193</v>
      </c>
      <c r="I15" s="56">
        <v>5483522</v>
      </c>
    </row>
    <row r="16" spans="1:9" ht="20.100000000000001" customHeight="1">
      <c r="F16" s="54" t="s">
        <v>478</v>
      </c>
      <c r="I16" s="9">
        <f>SUM(I9:I15)</f>
        <v>631413626</v>
      </c>
    </row>
    <row r="17" spans="1:9" ht="20.100000000000001" customHeight="1">
      <c r="A17" s="54" t="s">
        <v>472</v>
      </c>
      <c r="I17" s="58"/>
    </row>
    <row r="18" spans="1:9" ht="12.95" customHeight="1">
      <c r="B18" s="54" t="s">
        <v>230</v>
      </c>
      <c r="I18" s="58">
        <v>196964753</v>
      </c>
    </row>
    <row r="19" spans="1:9" ht="12.95" customHeight="1">
      <c r="B19" s="54" t="s">
        <v>231</v>
      </c>
      <c r="I19" s="58">
        <v>160005976</v>
      </c>
    </row>
    <row r="20" spans="1:9" ht="12.95" customHeight="1">
      <c r="B20" s="54" t="s">
        <v>233</v>
      </c>
      <c r="I20" s="58">
        <v>73455191</v>
      </c>
    </row>
    <row r="21" spans="1:9" ht="12.95" customHeight="1">
      <c r="B21" s="54" t="s">
        <v>234</v>
      </c>
      <c r="I21" s="58">
        <v>141926643</v>
      </c>
    </row>
    <row r="22" spans="1:9" ht="12.95" customHeight="1">
      <c r="B22" s="54" t="s">
        <v>232</v>
      </c>
      <c r="I22" s="58">
        <v>925359</v>
      </c>
    </row>
    <row r="23" spans="1:9" ht="12.95" customHeight="1">
      <c r="B23" s="54" t="s">
        <v>235</v>
      </c>
      <c r="C23" s="54"/>
      <c r="I23" s="58">
        <v>17299144</v>
      </c>
    </row>
    <row r="24" spans="1:9" ht="12.95" customHeight="1">
      <c r="B24" s="54" t="s">
        <v>467</v>
      </c>
      <c r="I24" s="58">
        <v>1350467</v>
      </c>
    </row>
    <row r="25" spans="1:9" ht="12.95" customHeight="1">
      <c r="B25" s="54" t="s">
        <v>236</v>
      </c>
      <c r="I25" s="58">
        <v>3320226</v>
      </c>
    </row>
    <row r="26" spans="1:9" ht="12.95" customHeight="1">
      <c r="B26" s="54" t="s">
        <v>468</v>
      </c>
      <c r="I26" s="58">
        <v>25317969</v>
      </c>
    </row>
    <row r="27" spans="1:9" ht="12.95" customHeight="1">
      <c r="B27" s="54" t="s">
        <v>469</v>
      </c>
      <c r="I27" s="9">
        <v>19483478</v>
      </c>
    </row>
    <row r="28" spans="1:9" ht="20.100000000000001" customHeight="1">
      <c r="F28" s="54" t="s">
        <v>477</v>
      </c>
      <c r="I28" s="9">
        <f>SUM(I18:I27)</f>
        <v>640049206</v>
      </c>
    </row>
    <row r="29" spans="1:9" ht="20.100000000000001" customHeight="1">
      <c r="C29" s="54"/>
      <c r="F29" s="54" t="s">
        <v>191</v>
      </c>
      <c r="I29" s="9">
        <f>I16-I28</f>
        <v>-8635580</v>
      </c>
    </row>
    <row r="30" spans="1:9" ht="20.100000000000001" customHeight="1">
      <c r="A30" s="4" t="s">
        <v>471</v>
      </c>
      <c r="C30" s="54"/>
      <c r="I30" s="58"/>
    </row>
    <row r="31" spans="1:9" ht="12.95" customHeight="1">
      <c r="B31" s="4" t="s">
        <v>474</v>
      </c>
      <c r="C31" s="54"/>
      <c r="I31" s="58">
        <v>6800526</v>
      </c>
    </row>
    <row r="32" spans="1:9" ht="12.95" customHeight="1">
      <c r="B32" s="4" t="s">
        <v>599</v>
      </c>
      <c r="C32" s="54"/>
      <c r="I32" s="58">
        <v>-10166952</v>
      </c>
    </row>
    <row r="33" spans="1:9" ht="12.95" customHeight="1">
      <c r="B33" s="54" t="s">
        <v>118</v>
      </c>
      <c r="I33" s="9">
        <v>1104344</v>
      </c>
    </row>
    <row r="34" spans="1:9" ht="20.100000000000001" customHeight="1">
      <c r="B34" s="54"/>
      <c r="F34" s="54" t="s">
        <v>697</v>
      </c>
      <c r="I34" s="9">
        <f>SUM(I31:I33)</f>
        <v>-2262082</v>
      </c>
    </row>
    <row r="35" spans="1:9" ht="20.100000000000001" customHeight="1">
      <c r="B35" s="54"/>
      <c r="F35" s="54" t="s">
        <v>944</v>
      </c>
      <c r="I35" s="58">
        <f>I29+I34</f>
        <v>-10897662</v>
      </c>
    </row>
    <row r="36" spans="1:9" ht="20.100000000000001" customHeight="1">
      <c r="A36" s="54" t="s">
        <v>932</v>
      </c>
      <c r="B36" s="54"/>
      <c r="I36" s="9">
        <v>52753561</v>
      </c>
    </row>
    <row r="37" spans="1:9" ht="20.100000000000001" customHeight="1" thickBot="1">
      <c r="A37" s="54" t="s">
        <v>935</v>
      </c>
      <c r="B37" s="54"/>
      <c r="H37" s="19" t="s">
        <v>172</v>
      </c>
      <c r="I37" s="152">
        <f>SUM(I35:I36)</f>
        <v>41855899</v>
      </c>
    </row>
    <row r="38" spans="1:9" ht="39" customHeight="1" thickTop="1">
      <c r="A38" s="60"/>
    </row>
    <row r="39" spans="1:9" ht="12.95" customHeight="1">
      <c r="A39" s="4" t="s">
        <v>954</v>
      </c>
    </row>
    <row r="42" spans="1:9" ht="12.95" customHeight="1">
      <c r="B42" s="36"/>
    </row>
  </sheetData>
  <sortState xmlns:xlrd2="http://schemas.microsoft.com/office/spreadsheetml/2017/richdata2" ref="B8:I16">
    <sortCondition descending="1" ref="I8:I16"/>
  </sortState>
  <customSheetViews>
    <customSheetView guid="{B5CDDD7D-D7D3-4CB2-966B-9F1E454CC0C9}" topLeftCell="A4">
      <selection activeCell="H8" sqref="H8"/>
      <pageMargins left="0.8" right="0.7" top="1" bottom="0.8" header="0.5" footer="0.5"/>
      <printOptions horizontalCentered="1"/>
      <pageSetup firstPageNumber="5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31">
      <selection activeCell="A41" sqref="A41"/>
      <pageMargins left="0.8" right="0.7" top="1" bottom="0.8" header="0.5" footer="0.5"/>
      <printOptions horizontalCentered="1"/>
      <pageSetup firstPageNumber="5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K35" sqref="K35"/>
      <pageMargins left="0.8" right="0.7" top="1" bottom="0.8" header="0.5" footer="0.5"/>
      <printOptions horizontalCentered="1"/>
      <pageSetup firstPageNumber="4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I34" sqref="I34"/>
      <pageMargins left="0.8" right="0.7" top="1" bottom="0.8" header="0.5" footer="0.5"/>
      <printOptions horizontalCentered="1"/>
      <pageSetup firstPageNumber="4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F38" sqref="F38"/>
      <pageMargins left="0.8" right="0.7" top="1" bottom="0.8" header="0.5" footer="0.5"/>
      <printOptions horizontalCentered="1"/>
      <pageSetup firstPageNumber="4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M27" sqref="M27"/>
      <pageMargins left="0.8" right="0.7" top="1" bottom="0.8" header="0.5" footer="0.5"/>
      <printOptions horizontalCentered="1"/>
      <pageSetup firstPageNumber="4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L52" sqref="L52"/>
      <pageMargins left="0.8" right="0.7" top="1" bottom="0.8" header="0.5" footer="0.5"/>
      <printOptions horizontalCentered="1"/>
      <pageSetup firstPageNumber="48"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H8" sqref="H8"/>
      <pageMargins left="0.8" right="0.7" top="1" bottom="0.8" header="0.5" footer="0.5"/>
      <printOptions horizontalCentered="1"/>
      <pageSetup firstPageNumber="51"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48" fitToHeight="0" orientation="portrait" blackAndWhite="1" useFirstPageNumber="1" r:id="rId10"/>
  <headerFooter scaleWithDoc="0" alignWithMargins="0">
    <oddFooter>&amp;C&amp;"Times New Roman,Regular"&amp;11&amp;P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3">
    <tabColor theme="2" tint="-9.9978637043366805E-2"/>
    <pageSetUpPr fitToPage="1"/>
  </sheetPr>
  <dimension ref="A1:K33"/>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s="54" customFormat="1" ht="12.95" customHeight="1">
      <c r="A1" s="1" t="s">
        <v>496</v>
      </c>
      <c r="B1" s="1"/>
      <c r="C1" s="1"/>
      <c r="D1" s="1"/>
      <c r="E1" s="1"/>
      <c r="F1" s="1"/>
      <c r="G1" s="1"/>
      <c r="H1" s="1"/>
      <c r="I1" s="1"/>
      <c r="J1" s="1"/>
      <c r="K1" s="1"/>
    </row>
    <row r="2" spans="1:11" s="54" customFormat="1" ht="20.100000000000001" customHeight="1">
      <c r="A2" s="2" t="s">
        <v>939</v>
      </c>
      <c r="B2" s="1"/>
      <c r="C2" s="1"/>
      <c r="D2" s="1"/>
      <c r="E2" s="1"/>
      <c r="F2" s="1"/>
      <c r="G2" s="1"/>
      <c r="H2" s="1"/>
      <c r="I2" s="1"/>
      <c r="J2" s="1"/>
      <c r="K2" s="1"/>
    </row>
    <row r="3" spans="1:11" s="54" customFormat="1" ht="20.100000000000001" customHeight="1">
      <c r="A3" s="2" t="s">
        <v>398</v>
      </c>
      <c r="B3" s="1"/>
      <c r="C3" s="1"/>
      <c r="D3" s="1"/>
      <c r="E3" s="1"/>
      <c r="F3" s="1"/>
      <c r="G3" s="1"/>
      <c r="H3" s="1"/>
      <c r="I3" s="1"/>
      <c r="J3" s="1"/>
      <c r="K3" s="1"/>
    </row>
    <row r="4" spans="1:11" s="54" customFormat="1" ht="20.100000000000001" customHeight="1">
      <c r="A4" s="2" t="s">
        <v>28</v>
      </c>
      <c r="B4" s="1"/>
      <c r="C4" s="1"/>
      <c r="D4" s="1"/>
      <c r="E4" s="1"/>
      <c r="F4" s="1"/>
      <c r="G4" s="1"/>
      <c r="H4" s="1"/>
      <c r="I4" s="1"/>
      <c r="J4" s="1"/>
      <c r="K4" s="1"/>
    </row>
    <row r="5" spans="1:11" s="54" customFormat="1" ht="20.100000000000001" customHeight="1">
      <c r="A5" s="37" t="s">
        <v>964</v>
      </c>
      <c r="B5" s="1"/>
      <c r="C5" s="1"/>
      <c r="D5" s="1"/>
      <c r="E5" s="1"/>
      <c r="F5" s="1"/>
      <c r="G5" s="1"/>
      <c r="H5" s="1"/>
      <c r="I5" s="1"/>
      <c r="J5" s="1"/>
      <c r="K5" s="1"/>
    </row>
    <row r="6" spans="1:11" s="54" customFormat="1" ht="20.100000000000001" customHeight="1">
      <c r="A6" s="37"/>
      <c r="B6" s="1"/>
      <c r="C6" s="1"/>
      <c r="D6" s="1"/>
      <c r="E6" s="1"/>
      <c r="F6" s="1"/>
      <c r="G6" s="1"/>
      <c r="H6" s="1"/>
      <c r="I6" s="1"/>
      <c r="J6" s="1"/>
      <c r="K6" s="143" t="s">
        <v>843</v>
      </c>
    </row>
    <row r="7" spans="1:11" ht="39" customHeight="1">
      <c r="I7" s="33" t="s">
        <v>53</v>
      </c>
      <c r="J7" s="19"/>
      <c r="K7" s="33" t="s">
        <v>54</v>
      </c>
    </row>
    <row r="8" spans="1:11" ht="20.100000000000001" customHeight="1">
      <c r="A8" s="54" t="s">
        <v>187</v>
      </c>
      <c r="B8" s="14"/>
      <c r="C8" s="14"/>
      <c r="D8" s="14"/>
    </row>
    <row r="9" spans="1:11" ht="12.95" customHeight="1">
      <c r="A9" s="14"/>
      <c r="B9" s="4" t="s">
        <v>480</v>
      </c>
    </row>
    <row r="10" spans="1:11" ht="12.95" customHeight="1">
      <c r="A10" s="11"/>
      <c r="C10" s="54" t="s">
        <v>215</v>
      </c>
      <c r="D10" s="54"/>
      <c r="H10" s="19" t="s">
        <v>172</v>
      </c>
      <c r="I10" s="58">
        <v>3042362</v>
      </c>
      <c r="K10" s="58">
        <v>4499891</v>
      </c>
    </row>
    <row r="11" spans="1:11" ht="12.95" customHeight="1">
      <c r="A11" s="11"/>
      <c r="C11" s="54" t="s">
        <v>216</v>
      </c>
      <c r="D11" s="54"/>
      <c r="H11" s="54"/>
      <c r="I11" s="58">
        <f>5398+208962</f>
        <v>214360</v>
      </c>
      <c r="K11" s="58">
        <f>10557+35547</f>
        <v>46104</v>
      </c>
    </row>
    <row r="12" spans="1:11" ht="12.95" customHeight="1">
      <c r="A12" s="11"/>
      <c r="C12" s="4" t="s">
        <v>1187</v>
      </c>
      <c r="D12" s="54"/>
      <c r="H12" s="54"/>
      <c r="I12" s="9">
        <v>0</v>
      </c>
      <c r="K12" s="9">
        <v>328</v>
      </c>
    </row>
    <row r="13" spans="1:11" ht="20.100000000000001" customHeight="1">
      <c r="A13" s="11"/>
      <c r="F13" s="4" t="s">
        <v>212</v>
      </c>
      <c r="I13" s="15">
        <f>SUM(I10:I12)</f>
        <v>3256722</v>
      </c>
      <c r="K13" s="15">
        <f>SUM(K10:K12)</f>
        <v>4546323</v>
      </c>
    </row>
    <row r="14" spans="1:11" ht="20.100000000000001" customHeight="1">
      <c r="A14" s="11"/>
      <c r="B14" s="4" t="s">
        <v>481</v>
      </c>
      <c r="I14" s="58"/>
      <c r="K14" s="58"/>
    </row>
    <row r="15" spans="1:11" ht="12.95" customHeight="1">
      <c r="A15" s="11"/>
      <c r="C15" s="4" t="s">
        <v>482</v>
      </c>
      <c r="I15" s="9">
        <v>2692068</v>
      </c>
      <c r="K15" s="9">
        <v>119337</v>
      </c>
    </row>
    <row r="16" spans="1:11" ht="20.100000000000001" customHeight="1" thickBot="1">
      <c r="A16" s="11"/>
      <c r="F16" s="54" t="s">
        <v>384</v>
      </c>
      <c r="H16" s="19" t="s">
        <v>172</v>
      </c>
      <c r="I16" s="152">
        <f>I13+I15</f>
        <v>5948790</v>
      </c>
      <c r="K16" s="152">
        <f>K13+K15</f>
        <v>4665660</v>
      </c>
    </row>
    <row r="17" spans="1:11" ht="20.100000000000001" customHeight="1" thickTop="1">
      <c r="A17" s="54" t="s">
        <v>483</v>
      </c>
      <c r="B17" s="14"/>
      <c r="I17" s="58"/>
      <c r="K17" s="58"/>
    </row>
    <row r="18" spans="1:11" ht="12.95" customHeight="1">
      <c r="A18" s="14"/>
      <c r="B18" s="4" t="s">
        <v>484</v>
      </c>
      <c r="I18" s="58"/>
      <c r="K18" s="58"/>
    </row>
    <row r="19" spans="1:11" ht="12.95" customHeight="1">
      <c r="A19" s="11"/>
      <c r="C19" s="54" t="s">
        <v>218</v>
      </c>
      <c r="H19" s="19" t="s">
        <v>172</v>
      </c>
      <c r="I19" s="58">
        <f>65427+20858</f>
        <v>86285</v>
      </c>
      <c r="K19" s="58">
        <f>17714+46597</f>
        <v>64311</v>
      </c>
    </row>
    <row r="20" spans="1:11" ht="12.95" customHeight="1">
      <c r="A20" s="11"/>
      <c r="C20" s="54" t="s">
        <v>1099</v>
      </c>
      <c r="I20" s="58">
        <v>761243</v>
      </c>
      <c r="K20" s="58">
        <v>1304623</v>
      </c>
    </row>
    <row r="21" spans="1:11" ht="12.95" customHeight="1">
      <c r="A21" s="11"/>
      <c r="C21" s="54" t="s">
        <v>99</v>
      </c>
      <c r="I21" s="9">
        <v>4230</v>
      </c>
      <c r="K21" s="9">
        <v>11319</v>
      </c>
    </row>
    <row r="22" spans="1:11" ht="20.100000000000001" customHeight="1">
      <c r="A22" s="11"/>
      <c r="B22" s="11"/>
      <c r="F22" s="4" t="s">
        <v>213</v>
      </c>
      <c r="I22" s="15">
        <f>SUM(I19:I21)</f>
        <v>851758</v>
      </c>
      <c r="K22" s="15">
        <f>SUM(K19:K21)</f>
        <v>1380253</v>
      </c>
    </row>
    <row r="23" spans="1:11" ht="20.100000000000001" customHeight="1">
      <c r="A23" s="11"/>
      <c r="B23" s="4" t="s">
        <v>206</v>
      </c>
      <c r="I23" s="58"/>
      <c r="K23" s="58"/>
    </row>
    <row r="24" spans="1:11" ht="12.95" customHeight="1">
      <c r="A24" s="11"/>
      <c r="C24" s="54" t="s">
        <v>207</v>
      </c>
      <c r="I24" s="9">
        <v>34222</v>
      </c>
      <c r="K24" s="9">
        <v>91581</v>
      </c>
    </row>
    <row r="25" spans="1:11" ht="20.100000000000001" customHeight="1">
      <c r="A25" s="11"/>
      <c r="B25" s="11"/>
      <c r="F25" s="4" t="s">
        <v>209</v>
      </c>
      <c r="H25" s="11"/>
      <c r="I25" s="9">
        <f>I22+I24</f>
        <v>885980</v>
      </c>
      <c r="K25" s="9">
        <f>K22+K24</f>
        <v>1471834</v>
      </c>
    </row>
    <row r="26" spans="1:11" ht="20.100000000000001" customHeight="1">
      <c r="A26" s="4" t="s">
        <v>933</v>
      </c>
      <c r="B26" s="11"/>
      <c r="I26" s="58"/>
      <c r="K26" s="58"/>
    </row>
    <row r="27" spans="1:11" ht="12.95" customHeight="1">
      <c r="A27" s="11"/>
      <c r="B27" s="4" t="s">
        <v>928</v>
      </c>
      <c r="I27" s="58">
        <v>2692068</v>
      </c>
      <c r="K27" s="58">
        <v>119337</v>
      </c>
    </row>
    <row r="28" spans="1:11" ht="12.95" customHeight="1">
      <c r="A28" s="11"/>
      <c r="B28" s="4" t="s">
        <v>211</v>
      </c>
      <c r="I28" s="9">
        <v>2370742</v>
      </c>
      <c r="K28" s="9">
        <v>3074489</v>
      </c>
    </row>
    <row r="29" spans="1:11" ht="20.100000000000001" customHeight="1">
      <c r="A29" s="11"/>
      <c r="B29" s="11"/>
      <c r="F29" s="4" t="s">
        <v>934</v>
      </c>
      <c r="H29" s="11"/>
      <c r="I29" s="9">
        <f>SUM(I27:I28)</f>
        <v>5062810</v>
      </c>
      <c r="K29" s="9">
        <f>SUM(K27:K28)</f>
        <v>3193826</v>
      </c>
    </row>
    <row r="30" spans="1:11" ht="20.100000000000001" customHeight="1" thickBot="1">
      <c r="A30" s="11"/>
      <c r="B30" s="11"/>
      <c r="F30" s="54" t="s">
        <v>931</v>
      </c>
      <c r="H30" s="19" t="s">
        <v>172</v>
      </c>
      <c r="I30" s="152">
        <f>I25+I29</f>
        <v>5948790</v>
      </c>
      <c r="K30" s="152">
        <f>K25+K29</f>
        <v>4665660</v>
      </c>
    </row>
    <row r="31" spans="1:11" ht="39" customHeight="1" thickTop="1">
      <c r="A31" s="60"/>
    </row>
    <row r="33" spans="1:1" ht="12.95" customHeight="1">
      <c r="A33" s="4" t="s">
        <v>954</v>
      </c>
    </row>
  </sheetData>
  <customSheetViews>
    <customSheetView guid="{B5CDDD7D-D7D3-4CB2-966B-9F1E454CC0C9}" topLeftCell="A4">
      <selection activeCell="A31" sqref="A31"/>
      <pageMargins left="0.8" right="0.7" top="1" bottom="0.8" header="0.5" footer="0.5"/>
      <printOptions horizontalCentered="1"/>
      <pageSetup firstPageNumber="5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22">
      <selection activeCell="A31" sqref="A31"/>
      <pageMargins left="0.8" right="0.7" top="1" bottom="0.8" header="0.5" footer="0.5"/>
      <printOptions horizontalCentered="1"/>
      <pageSetup firstPageNumber="5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I27" sqref="I27:K28"/>
      <pageMargins left="0.8" right="0.7" top="1" bottom="0.8" header="0.5" footer="0.5"/>
      <printOptions horizontalCentered="1"/>
      <pageSetup firstPageNumber="4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I27" sqref="I27"/>
      <pageMargins left="0.8" right="0.7" top="1" bottom="0.8" header="0.5" footer="0.5"/>
      <printOptions horizontalCentered="1"/>
      <pageSetup firstPageNumber="4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48" sqref="A48:G91"/>
      <rowBreaks count="3" manualBreakCount="3">
        <brk id="59" max="16383" man="1"/>
        <brk id="111" max="16383" man="1"/>
        <brk id="173" max="16383" man="1"/>
      </rowBreaks>
      <pageMargins left="0.75" right="0.75" top="1" bottom="0.57999999999999996" header="0.5" footer="0.5"/>
      <printOptions horizontalCentered="1"/>
      <pageSetup orientation="portrait" r:id="rId6"/>
      <headerFooter alignWithMargins="0"/>
    </customSheetView>
    <customSheetView guid="{86A10747-8B25-4B25-9409-B006EA4C681C}" showGridLines="0">
      <selection activeCell="C82" sqref="C82"/>
      <rowBreaks count="3" manualBreakCount="3">
        <brk id="58" max="16383" man="1"/>
        <brk id="108" max="16383" man="1"/>
        <brk id="170" max="16383" man="1"/>
      </rowBreaks>
      <pageMargins left="0.75" right="0.75" top="1" bottom="0.57999999999999996" header="0.5" footer="0.5"/>
      <printOptions horizontalCentered="1"/>
      <pageSetup orientation="portrait" r:id="rId7"/>
      <headerFooter alignWithMargins="0"/>
    </customSheetView>
    <customSheetView guid="{4F3C9522-85FB-4FAA-B4DC-154FBE4218D9}" showGridLines="0" showRuler="0">
      <selection activeCell="G88" sqref="G88"/>
      <rowBreaks count="1" manualBreakCount="1">
        <brk id="60" max="16383" man="1"/>
      </rowBreaks>
      <pageMargins left="0.75" right="0.75" top="1" bottom="0.57999999999999996" header="0.5" footer="0.5"/>
      <printOptions horizontalCentered="1"/>
      <pageSetup orientation="portrait" r:id="rId8"/>
      <headerFooter alignWithMargins="0"/>
    </customSheetView>
    <customSheetView guid="{8E3DA08C-766A-41DE-BB05-B83E79C2E3D5}" showGridLines="0" topLeftCell="A78">
      <selection activeCell="A48" sqref="A48:G91"/>
      <rowBreaks count="3" manualBreakCount="3">
        <brk id="59" max="16383" man="1"/>
        <brk id="111" max="16383" man="1"/>
        <brk id="173" max="16383" man="1"/>
      </rowBreaks>
      <pageMargins left="0.75" right="0.75" top="1" bottom="0.57999999999999996" header="0.5" footer="0.5"/>
      <printOptions horizontalCentered="1"/>
      <pageSetup orientation="portrait" r:id="rId9"/>
      <headerFooter alignWithMargins="0"/>
    </customSheetView>
    <customSheetView guid="{9B4DC162-833A-4BD6-BF3D-CDBE24FDA56E}" showGridLines="0" showRuler="0">
      <selection activeCell="B82" sqref="B82"/>
      <rowBreaks count="3" manualBreakCount="3">
        <brk id="59" max="16383" man="1"/>
        <brk id="111" max="16383" man="1"/>
        <brk id="173" max="16383" man="1"/>
      </rowBreaks>
      <pageMargins left="0.75" right="0.75" top="1" bottom="0.57999999999999996" header="0.5" footer="0.5"/>
      <printOptions horizontalCentered="1"/>
      <pageSetup orientation="portrait" r:id="rId10"/>
      <headerFooter alignWithMargins="0"/>
    </customSheetView>
    <customSheetView guid="{DF496B77-1547-4044-ABC6-DF925EDDC1DD}" showPageBreaks="1" showRuler="0" topLeftCell="A31">
      <selection activeCell="A50" sqref="A50:G50"/>
      <rowBreaks count="3" manualBreakCount="3">
        <brk id="45" max="16383" man="1"/>
        <brk id="107" max="16383" man="1"/>
        <brk id="160" max="16383" man="1"/>
      </rowBreaks>
      <pageMargins left="0.75" right="0.75" top="0.75" bottom="0.5" header="0" footer="0.5"/>
      <printOptions horizontalCentered="1"/>
      <pageSetup firstPageNumber="46" orientation="portrait" useFirstPageNumber="1" r:id="rId11"/>
      <headerFooter alignWithMargins="0">
        <oddFooter>&amp;C(&amp;P)</oddFooter>
      </headerFooter>
    </customSheetView>
    <customSheetView guid="{3BA57DF8-659F-42F0-86F4-A7E79B2C34EB}" showRuler="0" topLeftCell="A75">
      <selection activeCell="H93" sqref="H93"/>
      <rowBreaks count="3" manualBreakCount="3">
        <brk id="60" max="16383" man="1"/>
        <brk id="120" max="16383" man="1"/>
        <brk id="182" max="16383" man="1"/>
      </rowBreaks>
      <pageMargins left="0.75" right="0.75" top="1" bottom="0.57999999999999996" header="0.5" footer="0.5"/>
      <printOptions horizontalCentered="1"/>
      <pageSetup orientation="portrait" r:id="rId12"/>
      <headerFooter alignWithMargins="0"/>
    </customSheetView>
    <customSheetView guid="{21417578-E70F-4802-A5A7-5D6C59E90F40}" showRuler="0" topLeftCell="A75">
      <selection activeCell="H93" sqref="H93"/>
      <rowBreaks count="3" manualBreakCount="3">
        <brk id="60" max="16383" man="1"/>
        <brk id="120" max="16383" man="1"/>
        <brk id="182" max="16383" man="1"/>
      </rowBreaks>
      <pageMargins left="0.75" right="0.75" top="1" bottom="0.57999999999999996" header="0.5" footer="0.5"/>
      <printOptions horizontalCentered="1"/>
      <pageSetup orientation="portrait" r:id="rId13"/>
      <headerFooter alignWithMargins="0"/>
    </customSheetView>
    <customSheetView guid="{DC1EC383-AA5A-444D-88DE-3C6EE7652F16}" showPageBreaks="1" showGridLines="0" printArea="1" showRuler="0" topLeftCell="A80">
      <selection sqref="A1:G1"/>
      <rowBreaks count="1" manualBreakCount="1">
        <brk id="60" max="16383" man="1"/>
      </rowBreaks>
      <pageMargins left="0.75" right="0.75" top="1" bottom="0.57999999999999996" header="0.5" footer="0.5"/>
      <printOptions horizontalCentered="1"/>
      <pageSetup orientation="portrait" r:id="rId14"/>
      <headerFooter alignWithMargins="0"/>
    </customSheetView>
    <customSheetView guid="{BD6501F3-C314-11D5-A64A-00B0D0B3D295}" showPageBreaks="1" showGridLines="0" showRuler="0" topLeftCell="A35">
      <selection activeCell="E51" sqref="E51"/>
      <rowBreaks count="1" manualBreakCount="1">
        <brk id="45" max="16383" man="1"/>
      </rowBreaks>
      <pageMargins left="0.75" right="0.75" top="1" bottom="1" header="0.5" footer="0.5"/>
      <pageSetup orientation="portrait" r:id="rId15"/>
      <headerFooter alignWithMargins="0"/>
    </customSheetView>
    <customSheetView guid="{A7ADF766-DF6C-40EF-AD33-2C5637ABABD9}" showPageBreaks="1" showGridLines="0" showRuler="0" topLeftCell="A50">
      <selection activeCell="J8" sqref="J8"/>
      <pageMargins left="0.75" right="0.75" top="1" bottom="1" header="0.5" footer="0.5"/>
      <pageSetup orientation="portrait" r:id="rId16"/>
      <headerFooter alignWithMargins="0"/>
    </customSheetView>
    <customSheetView guid="{0E959B21-C4C4-11D5-A65F-00B0D0B3D27F}" showPageBreaks="1" showGridLines="0" printArea="1" showRuler="0" topLeftCell="A86">
      <selection activeCell="A118" sqref="A118:G118"/>
      <rowBreaks count="1" manualBreakCount="1">
        <brk id="59" max="16383" man="1"/>
      </rowBreaks>
      <pageMargins left="0.75" right="0.75" top="1" bottom="0.57999999999999996" header="0.5" footer="0.5"/>
      <printOptions horizontalCentered="1"/>
      <pageSetup orientation="portrait" r:id="rId17"/>
      <headerFooter alignWithMargins="0"/>
    </customSheetView>
    <customSheetView guid="{61FFD26A-6C55-4FAA-B7B3-304380B2CF2A}" showPageBreaks="1" showGridLines="0" showRuler="0" topLeftCell="A50">
      <selection activeCell="J8" sqref="J8"/>
      <pageMargins left="0.75" right="0.75" top="1" bottom="1" header="0.5" footer="0.5"/>
      <pageSetup orientation="portrait" r:id="rId18"/>
      <headerFooter alignWithMargins="0"/>
    </customSheetView>
    <customSheetView guid="{4FB49B53-1D2E-4571-8896-B15F682249F5}" showPageBreaks="1" showRuler="0" topLeftCell="A75">
      <selection activeCell="H93" sqref="H93"/>
      <rowBreaks count="3" manualBreakCount="3">
        <brk id="60" max="16383" man="1"/>
        <brk id="120" max="16383" man="1"/>
        <brk id="182" max="16383" man="1"/>
      </rowBreaks>
      <pageMargins left="0.75" right="0.75" top="1" bottom="0.57999999999999996" header="0.5" footer="0.5"/>
      <printOptions horizontalCentered="1"/>
      <pageSetup orientation="portrait" r:id="rId19"/>
      <headerFooter alignWithMargins="0"/>
    </customSheetView>
    <customSheetView guid="{2F4E79F8-C95D-43CD-9692-8694CC8FDD51}" showPageBreaks="1" showRuler="0">
      <selection sqref="A1:G1"/>
      <rowBreaks count="3" manualBreakCount="3">
        <brk id="60" max="16383" man="1"/>
        <brk id="120" max="16383" man="1"/>
        <brk id="182" max="16383" man="1"/>
      </rowBreaks>
      <pageMargins left="0.75" right="0.75" top="1" bottom="0.57999999999999996" header="0.5" footer="0.5"/>
      <printOptions horizontalCentered="1"/>
      <pageSetup orientation="portrait" r:id="rId20"/>
      <headerFooter alignWithMargins="0"/>
    </customSheetView>
    <customSheetView guid="{315D65B5-6F13-4260-BB1D-E2FA280C16D9}" showRuler="0" topLeftCell="A7">
      <selection activeCell="I27" sqref="I27:K28"/>
      <pageMargins left="0.8" right="0.7" top="1" bottom="0.8" header="0.5" footer="0.5"/>
      <printOptions horizontalCentered="1"/>
      <pageSetup firstPageNumber="49"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7">
      <selection activeCell="Q41" sqref="Q41"/>
      <pageMargins left="0.8" right="0.7" top="1" bottom="0.8" header="0.5" footer="0.5"/>
      <printOptions horizontalCentered="1"/>
      <pageSetup firstPageNumber="49"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A31" sqref="A31"/>
      <pageMargins left="0.8" right="0.7" top="1" bottom="0.8" header="0.5" footer="0.5"/>
      <printOptions horizontalCentered="1"/>
      <pageSetup firstPageNumber="52"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49" fitToHeight="0" orientation="portrait" blackAndWhite="1" useFirstPageNumber="1" r:id="rId24"/>
  <headerFooter scaleWithDoc="0" alignWithMargins="0">
    <oddFooter>&amp;C&amp;"Times New Roman,Regular"&amp;11&amp;P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4">
    <tabColor theme="2" tint="-9.9978637043366805E-2"/>
    <pageSetUpPr fitToPage="1"/>
  </sheetPr>
  <dimension ref="A1:K34"/>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ht="12.95" customHeight="1">
      <c r="A1" s="1" t="s">
        <v>496</v>
      </c>
      <c r="B1" s="1"/>
      <c r="C1" s="1"/>
      <c r="D1" s="1"/>
      <c r="E1" s="1"/>
      <c r="F1" s="1"/>
      <c r="G1" s="1"/>
      <c r="H1" s="1"/>
      <c r="I1" s="1"/>
      <c r="J1" s="1"/>
      <c r="K1" s="1"/>
    </row>
    <row r="2" spans="1:11" ht="20.100000000000001" customHeight="1">
      <c r="A2" s="2" t="s">
        <v>940</v>
      </c>
      <c r="B2" s="1"/>
      <c r="C2" s="1"/>
      <c r="D2" s="1"/>
      <c r="E2" s="1"/>
      <c r="F2" s="1"/>
      <c r="G2" s="1"/>
      <c r="H2" s="1"/>
      <c r="I2" s="1"/>
      <c r="J2" s="1"/>
      <c r="K2" s="1"/>
    </row>
    <row r="3" spans="1:11" s="54" customFormat="1" ht="20.100000000000001" customHeight="1">
      <c r="A3" s="2" t="s">
        <v>398</v>
      </c>
      <c r="B3" s="1"/>
      <c r="C3" s="1"/>
      <c r="D3" s="1"/>
      <c r="E3" s="1"/>
      <c r="F3" s="1"/>
      <c r="G3" s="1"/>
      <c r="H3" s="1"/>
      <c r="I3" s="1"/>
      <c r="J3" s="1"/>
      <c r="K3" s="1"/>
    </row>
    <row r="4" spans="1:11" ht="20.100000000000001" customHeight="1">
      <c r="A4" s="2" t="s">
        <v>28</v>
      </c>
      <c r="B4" s="1"/>
      <c r="C4" s="1"/>
      <c r="D4" s="1"/>
      <c r="E4" s="1"/>
      <c r="F4" s="1"/>
      <c r="G4" s="1"/>
      <c r="H4" s="1"/>
      <c r="I4" s="1"/>
      <c r="J4" s="1"/>
      <c r="K4" s="1"/>
    </row>
    <row r="5" spans="1:11" ht="20.100000000000001" customHeight="1">
      <c r="A5" s="2" t="s">
        <v>969</v>
      </c>
      <c r="B5" s="1"/>
      <c r="C5" s="1"/>
      <c r="D5" s="1"/>
      <c r="E5" s="1"/>
      <c r="F5" s="1"/>
      <c r="G5" s="1"/>
      <c r="H5" s="1"/>
      <c r="I5" s="1"/>
      <c r="J5" s="1"/>
      <c r="K5" s="1"/>
    </row>
    <row r="6" spans="1:11" ht="20.100000000000001" customHeight="1">
      <c r="A6" s="2"/>
      <c r="B6" s="1"/>
      <c r="C6" s="1"/>
      <c r="D6" s="1"/>
      <c r="E6" s="1"/>
      <c r="F6" s="1"/>
      <c r="G6" s="1"/>
      <c r="H6" s="1"/>
      <c r="I6" s="1"/>
      <c r="J6" s="1"/>
      <c r="K6" s="143" t="s">
        <v>843</v>
      </c>
    </row>
    <row r="7" spans="1:11" ht="39" customHeight="1">
      <c r="I7" s="33" t="s">
        <v>53</v>
      </c>
      <c r="J7" s="19"/>
      <c r="K7" s="33" t="s">
        <v>54</v>
      </c>
    </row>
    <row r="8" spans="1:11" ht="20.100000000000001" customHeight="1">
      <c r="A8" s="54" t="s">
        <v>473</v>
      </c>
      <c r="B8" s="14"/>
      <c r="C8" s="14"/>
      <c r="D8" s="14"/>
    </row>
    <row r="9" spans="1:11" ht="12.95" customHeight="1">
      <c r="B9" s="54" t="s">
        <v>732</v>
      </c>
      <c r="H9" s="19" t="s">
        <v>172</v>
      </c>
      <c r="I9" s="106">
        <v>1266480</v>
      </c>
      <c r="K9" s="106">
        <v>0</v>
      </c>
    </row>
    <row r="10" spans="1:11" ht="12.95" customHeight="1">
      <c r="B10" s="54" t="s">
        <v>651</v>
      </c>
      <c r="I10" s="58">
        <v>2250</v>
      </c>
      <c r="K10" s="58">
        <v>0</v>
      </c>
    </row>
    <row r="11" spans="1:11" ht="12.95" customHeight="1">
      <c r="B11" s="4" t="s">
        <v>193</v>
      </c>
      <c r="F11" s="54"/>
      <c r="I11" s="56">
        <f>448+11941+2114168</f>
        <v>2126557</v>
      </c>
      <c r="K11" s="56">
        <v>5542255</v>
      </c>
    </row>
    <row r="12" spans="1:11" ht="20.100000000000001" customHeight="1">
      <c r="A12" s="54"/>
      <c r="B12" s="14"/>
      <c r="C12" s="14"/>
      <c r="D12" s="14"/>
      <c r="F12" s="4" t="s">
        <v>478</v>
      </c>
      <c r="I12" s="9">
        <f>SUM(I9:I11)</f>
        <v>3395287</v>
      </c>
      <c r="K12" s="9">
        <f>SUM(K9:K11)</f>
        <v>5542255</v>
      </c>
    </row>
    <row r="13" spans="1:11" ht="12.95" customHeight="1">
      <c r="A13" s="4" t="s">
        <v>472</v>
      </c>
      <c r="B13" s="54"/>
      <c r="I13" s="58"/>
      <c r="K13" s="58"/>
    </row>
    <row r="14" spans="1:11" ht="12.95" customHeight="1">
      <c r="B14" s="54" t="s">
        <v>230</v>
      </c>
      <c r="I14" s="58">
        <v>996657</v>
      </c>
      <c r="K14" s="58">
        <v>1378420</v>
      </c>
    </row>
    <row r="15" spans="1:11" ht="12.95" customHeight="1">
      <c r="B15" s="54" t="s">
        <v>233</v>
      </c>
      <c r="I15" s="58">
        <v>5665</v>
      </c>
      <c r="K15" s="58">
        <v>5926</v>
      </c>
    </row>
    <row r="16" spans="1:11" ht="12.95" customHeight="1">
      <c r="B16" s="54" t="s">
        <v>234</v>
      </c>
      <c r="I16" s="58">
        <v>1082483</v>
      </c>
      <c r="K16" s="58">
        <v>1796772</v>
      </c>
    </row>
    <row r="17" spans="1:11" ht="12.95" customHeight="1">
      <c r="B17" s="54" t="s">
        <v>232</v>
      </c>
      <c r="I17" s="58">
        <v>2030</v>
      </c>
      <c r="K17" s="58">
        <v>22366</v>
      </c>
    </row>
    <row r="18" spans="1:11" ht="12.95" customHeight="1">
      <c r="B18" s="54" t="s">
        <v>235</v>
      </c>
      <c r="F18" s="54"/>
      <c r="I18" s="58">
        <v>281125</v>
      </c>
      <c r="K18" s="58">
        <v>369487</v>
      </c>
    </row>
    <row r="19" spans="1:11" ht="12.95" customHeight="1">
      <c r="B19" s="54" t="s">
        <v>467</v>
      </c>
      <c r="I19" s="58">
        <v>41647</v>
      </c>
      <c r="K19" s="58">
        <v>84721</v>
      </c>
    </row>
    <row r="20" spans="1:11" ht="12.95" customHeight="1">
      <c r="B20" s="54" t="s">
        <v>236</v>
      </c>
      <c r="I20" s="58">
        <v>172161</v>
      </c>
      <c r="K20" s="58">
        <v>238</v>
      </c>
    </row>
    <row r="21" spans="1:11" ht="12.95" customHeight="1">
      <c r="B21" s="54" t="s">
        <v>468</v>
      </c>
      <c r="I21" s="58">
        <v>204772</v>
      </c>
      <c r="K21" s="58">
        <v>90152</v>
      </c>
    </row>
    <row r="22" spans="1:11" ht="12.95" customHeight="1">
      <c r="B22" s="54" t="s">
        <v>469</v>
      </c>
      <c r="I22" s="9">
        <v>115947</v>
      </c>
      <c r="K22" s="9">
        <v>23129</v>
      </c>
    </row>
    <row r="23" spans="1:11" ht="20.100000000000001" customHeight="1">
      <c r="F23" s="54" t="s">
        <v>477</v>
      </c>
      <c r="I23" s="9">
        <f>SUM(I14:I22)</f>
        <v>2902487</v>
      </c>
      <c r="K23" s="9">
        <f>SUM(K14:K22)</f>
        <v>3771211</v>
      </c>
    </row>
    <row r="24" spans="1:11" ht="20.100000000000001" customHeight="1">
      <c r="B24" s="14"/>
      <c r="C24" s="14"/>
      <c r="D24" s="14"/>
      <c r="F24" s="54" t="s">
        <v>186</v>
      </c>
      <c r="I24" s="9">
        <f>I12-I23</f>
        <v>492800</v>
      </c>
      <c r="K24" s="9">
        <f>K12-K23</f>
        <v>1771044</v>
      </c>
    </row>
    <row r="25" spans="1:11" ht="20.100000000000001" customHeight="1">
      <c r="A25" s="4" t="s">
        <v>471</v>
      </c>
      <c r="B25" s="11"/>
      <c r="C25" s="11"/>
      <c r="D25" s="11"/>
      <c r="F25" s="54"/>
      <c r="I25" s="58"/>
      <c r="K25" s="58"/>
    </row>
    <row r="26" spans="1:11" ht="12.95" customHeight="1">
      <c r="B26" s="4" t="s">
        <v>474</v>
      </c>
      <c r="C26" s="11"/>
      <c r="D26" s="11"/>
      <c r="F26" s="54"/>
      <c r="I26" s="58">
        <v>53370</v>
      </c>
      <c r="K26" s="58">
        <v>75384</v>
      </c>
    </row>
    <row r="27" spans="1:11" ht="12.95" customHeight="1">
      <c r="B27" s="4" t="s">
        <v>131</v>
      </c>
      <c r="F27" s="54"/>
      <c r="I27" s="56">
        <v>0</v>
      </c>
      <c r="K27" s="56">
        <v>-43854</v>
      </c>
    </row>
    <row r="28" spans="1:11" ht="20.100000000000001" customHeight="1">
      <c r="E28" s="54"/>
      <c r="F28" s="54" t="s">
        <v>652</v>
      </c>
      <c r="I28" s="9">
        <f>I26+I27</f>
        <v>53370</v>
      </c>
      <c r="K28" s="9">
        <f>K26+K27</f>
        <v>31530</v>
      </c>
    </row>
    <row r="29" spans="1:11" ht="20.100000000000001" customHeight="1">
      <c r="B29" s="14"/>
      <c r="C29" s="14"/>
      <c r="D29" s="14"/>
      <c r="E29" s="54"/>
      <c r="F29" s="54" t="s">
        <v>941</v>
      </c>
      <c r="I29" s="58">
        <f>I24+I28</f>
        <v>546170</v>
      </c>
      <c r="K29" s="58">
        <f>K24+K28</f>
        <v>1802574</v>
      </c>
    </row>
    <row r="30" spans="1:11" ht="20.100000000000001" customHeight="1">
      <c r="A30" s="54" t="s">
        <v>932</v>
      </c>
      <c r="B30" s="14"/>
      <c r="C30" s="14"/>
      <c r="D30" s="14"/>
      <c r="E30" s="54"/>
      <c r="I30" s="9">
        <v>4516640</v>
      </c>
      <c r="K30" s="9">
        <v>1391252</v>
      </c>
    </row>
    <row r="31" spans="1:11" ht="20.100000000000001" customHeight="1" thickBot="1">
      <c r="A31" s="54" t="s">
        <v>935</v>
      </c>
      <c r="B31" s="14"/>
      <c r="C31" s="14"/>
      <c r="D31" s="14"/>
      <c r="E31" s="54"/>
      <c r="H31" s="19" t="s">
        <v>172</v>
      </c>
      <c r="I31" s="152">
        <f>SUM(I29:I30)</f>
        <v>5062810</v>
      </c>
      <c r="K31" s="152">
        <f>SUM(K29:K30)</f>
        <v>3193826</v>
      </c>
    </row>
    <row r="32" spans="1:11" ht="39" customHeight="1" thickTop="1">
      <c r="A32" s="60"/>
    </row>
    <row r="34" spans="1:1" ht="12.95" customHeight="1">
      <c r="A34" s="4" t="s">
        <v>954</v>
      </c>
    </row>
  </sheetData>
  <sortState xmlns:xlrd2="http://schemas.microsoft.com/office/spreadsheetml/2017/richdata2" ref="A8:WVS9">
    <sortCondition descending="1" ref="I8:I9"/>
  </sortState>
  <customSheetViews>
    <customSheetView guid="{B5CDDD7D-D7D3-4CB2-966B-9F1E454CC0C9}" topLeftCell="A4">
      <selection activeCell="A34" sqref="A34"/>
      <pageMargins left="0.8" right="0.7" top="1" bottom="0.8" header="0.5" footer="0.5"/>
      <printOptions horizontalCentered="1"/>
      <pageSetup firstPageNumber="5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25">
      <selection activeCell="A34" sqref="A34"/>
      <pageMargins left="0.8" right="0.7" top="1" bottom="0.8" header="0.5" footer="0.5"/>
      <printOptions horizontalCentered="1"/>
      <pageSetup firstPageNumber="5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4">
      <selection activeCell="K28" sqref="K28"/>
      <pageMargins left="0.8" right="0.7" top="1" bottom="0.8" header="0.5" footer="0.5"/>
      <printOptions horizontalCentered="1"/>
      <pageSetup firstPageNumber="5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K28" sqref="K28"/>
      <pageMargins left="0.8" right="0.7" top="1" bottom="0.8" header="0.5" footer="0.5"/>
      <printOptions horizontalCentered="1"/>
      <pageSetup firstPageNumber="5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9">
      <selection activeCell="K28" sqref="K28"/>
      <pageMargins left="0.8" right="0.7" top="1" bottom="0.8" header="0.5" footer="0.5"/>
      <printOptions horizontalCentered="1"/>
      <pageSetup firstPageNumber="5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4">
      <selection activeCell="K28" sqref="K28"/>
      <pageMargins left="0.8" right="0.7" top="1" bottom="0.8" header="0.5" footer="0.5"/>
      <printOptions horizontalCentered="1"/>
      <pageSetup firstPageNumber="5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4">
      <selection activeCell="G33" sqref="G33"/>
      <pageMargins left="0.8" right="0.7" top="1" bottom="0.8" header="0.5" footer="0.5"/>
      <printOptions horizontalCentered="1"/>
      <pageSetup firstPageNumber="5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A34" sqref="A34"/>
      <pageMargins left="0.8" right="0.7" top="1" bottom="0.8" header="0.5" footer="0.5"/>
      <printOptions horizontalCentered="1"/>
      <pageSetup firstPageNumber="5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50" fitToHeight="0" orientation="portrait" blackAndWhite="1" useFirstPageNumber="1" r:id="rId10"/>
  <headerFooter scaleWithDoc="0" alignWithMargins="0">
    <oddFooter>&amp;C&amp;"Times New Roman,Regular"&amp;11&amp;P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5">
    <tabColor theme="2" tint="-9.9978637043366805E-2"/>
    <pageSetUpPr fitToPage="1"/>
  </sheetPr>
  <dimension ref="A1:M41"/>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6384" width="8.5703125" style="4"/>
  </cols>
  <sheetData>
    <row r="1" spans="1:13" s="54" customFormat="1" ht="12.95" customHeight="1">
      <c r="A1" s="1" t="s">
        <v>496</v>
      </c>
      <c r="B1" s="1"/>
      <c r="C1" s="1"/>
      <c r="D1" s="1"/>
      <c r="E1" s="1"/>
      <c r="F1" s="1"/>
      <c r="G1" s="1"/>
      <c r="H1" s="1"/>
      <c r="I1" s="1"/>
      <c r="J1" s="1"/>
      <c r="K1" s="1"/>
      <c r="L1" s="1"/>
      <c r="M1" s="1"/>
    </row>
    <row r="2" spans="1:13" s="54" customFormat="1" ht="20.100000000000001" customHeight="1">
      <c r="A2" s="2" t="s">
        <v>939</v>
      </c>
      <c r="B2" s="1"/>
      <c r="C2" s="1"/>
      <c r="D2" s="1"/>
      <c r="E2" s="1"/>
      <c r="F2" s="1"/>
      <c r="G2" s="1"/>
      <c r="H2" s="1"/>
      <c r="I2" s="1"/>
      <c r="J2" s="1"/>
      <c r="K2" s="1"/>
      <c r="L2" s="1"/>
      <c r="M2" s="1"/>
    </row>
    <row r="3" spans="1:13" s="54" customFormat="1" ht="20.100000000000001" customHeight="1">
      <c r="A3" s="2" t="s">
        <v>398</v>
      </c>
      <c r="B3" s="1"/>
      <c r="C3" s="1"/>
      <c r="D3" s="1"/>
      <c r="E3" s="1"/>
      <c r="F3" s="1"/>
      <c r="G3" s="1"/>
      <c r="H3" s="1"/>
      <c r="I3" s="1"/>
      <c r="J3" s="1"/>
      <c r="K3" s="1"/>
      <c r="L3" s="1"/>
      <c r="M3" s="1"/>
    </row>
    <row r="4" spans="1:13" s="54" customFormat="1" ht="20.100000000000001" customHeight="1">
      <c r="A4" s="2" t="s">
        <v>202</v>
      </c>
      <c r="B4" s="1"/>
      <c r="C4" s="1"/>
      <c r="D4" s="1"/>
      <c r="E4" s="1"/>
      <c r="F4" s="1"/>
      <c r="G4" s="1"/>
      <c r="H4" s="1"/>
      <c r="I4" s="1"/>
      <c r="J4" s="1"/>
      <c r="K4" s="1"/>
      <c r="L4" s="1"/>
      <c r="M4" s="1"/>
    </row>
    <row r="5" spans="1:13" s="54" customFormat="1" ht="20.100000000000001" customHeight="1">
      <c r="A5" s="37" t="s">
        <v>964</v>
      </c>
      <c r="B5" s="1"/>
      <c r="C5" s="1"/>
      <c r="D5" s="1"/>
      <c r="E5" s="1"/>
      <c r="F5" s="1"/>
      <c r="G5" s="1"/>
      <c r="H5" s="1"/>
      <c r="I5" s="1"/>
      <c r="J5" s="1"/>
      <c r="K5" s="1"/>
      <c r="L5" s="1"/>
      <c r="M5" s="1"/>
    </row>
    <row r="6" spans="1:13" s="54" customFormat="1" ht="20.100000000000001" customHeight="1">
      <c r="A6" s="37"/>
      <c r="B6" s="1"/>
      <c r="C6" s="1"/>
      <c r="D6" s="1"/>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187</v>
      </c>
    </row>
    <row r="9" spans="1:13" ht="12.95" customHeight="1">
      <c r="A9" s="14"/>
      <c r="B9" s="4" t="s">
        <v>480</v>
      </c>
    </row>
    <row r="10" spans="1:13" ht="12.95" customHeight="1">
      <c r="A10" s="11"/>
      <c r="C10" s="54" t="s">
        <v>215</v>
      </c>
      <c r="D10" s="54"/>
      <c r="E10" s="54"/>
      <c r="F10" s="54"/>
      <c r="G10" s="54"/>
      <c r="H10" s="19" t="s">
        <v>172</v>
      </c>
      <c r="I10" s="58">
        <v>7117274</v>
      </c>
      <c r="K10" s="58">
        <v>3683958</v>
      </c>
      <c r="M10" s="106">
        <v>264927</v>
      </c>
    </row>
    <row r="11" spans="1:13" ht="12.95" customHeight="1">
      <c r="A11" s="11"/>
      <c r="C11" s="54" t="s">
        <v>389</v>
      </c>
      <c r="D11" s="54"/>
      <c r="E11" s="54"/>
      <c r="F11" s="54"/>
      <c r="G11" s="54"/>
      <c r="H11" s="54"/>
      <c r="I11" s="58"/>
      <c r="K11" s="58"/>
      <c r="M11" s="106"/>
    </row>
    <row r="12" spans="1:13" ht="12.95" customHeight="1">
      <c r="A12" s="11"/>
      <c r="D12" s="54" t="s">
        <v>390</v>
      </c>
      <c r="E12" s="54"/>
      <c r="F12" s="54"/>
      <c r="G12" s="54"/>
      <c r="H12" s="54"/>
      <c r="I12" s="58">
        <v>1335734</v>
      </c>
      <c r="K12" s="58">
        <v>204148</v>
      </c>
      <c r="M12" s="106">
        <v>91352</v>
      </c>
    </row>
    <row r="13" spans="1:13" ht="12.95" customHeight="1">
      <c r="A13" s="11"/>
      <c r="C13" s="54" t="s">
        <v>217</v>
      </c>
      <c r="D13" s="54"/>
      <c r="E13" s="54"/>
      <c r="F13" s="54"/>
      <c r="I13" s="58">
        <v>82315</v>
      </c>
      <c r="K13" s="58">
        <v>179</v>
      </c>
      <c r="M13" s="106">
        <v>0</v>
      </c>
    </row>
    <row r="14" spans="1:13" ht="12.95" customHeight="1">
      <c r="A14" s="11"/>
      <c r="C14" s="54" t="s">
        <v>1187</v>
      </c>
      <c r="D14" s="54"/>
      <c r="E14" s="54"/>
      <c r="F14" s="54"/>
      <c r="G14" s="54"/>
      <c r="H14" s="54"/>
      <c r="I14" s="20">
        <v>92351</v>
      </c>
      <c r="K14" s="20">
        <v>84378</v>
      </c>
      <c r="M14" s="9">
        <v>0</v>
      </c>
    </row>
    <row r="15" spans="1:13" ht="20.100000000000001" customHeight="1">
      <c r="A15" s="11"/>
      <c r="F15" s="4" t="s">
        <v>212</v>
      </c>
      <c r="I15" s="9">
        <f>SUM(I10:I14)</f>
        <v>8627674</v>
      </c>
      <c r="K15" s="9">
        <f>SUM(K10:K14)</f>
        <v>3972663</v>
      </c>
      <c r="M15" s="9">
        <f>SUM(M10:M14)</f>
        <v>356279</v>
      </c>
    </row>
    <row r="16" spans="1:13" ht="20.100000000000001" customHeight="1">
      <c r="A16" s="11"/>
      <c r="B16" s="4" t="s">
        <v>481</v>
      </c>
      <c r="I16" s="58"/>
      <c r="K16" s="58"/>
      <c r="M16" s="106"/>
    </row>
    <row r="17" spans="1:13" ht="12.95" customHeight="1">
      <c r="A17" s="11"/>
      <c r="C17" s="4" t="s">
        <v>853</v>
      </c>
      <c r="I17" s="58"/>
      <c r="K17" s="58"/>
      <c r="M17" s="106"/>
    </row>
    <row r="18" spans="1:13" ht="12.95" customHeight="1">
      <c r="A18" s="11"/>
      <c r="D18" s="4" t="s">
        <v>391</v>
      </c>
      <c r="I18" s="106">
        <v>8290860</v>
      </c>
      <c r="K18" s="9">
        <v>43530</v>
      </c>
      <c r="M18" s="9">
        <v>3682</v>
      </c>
    </row>
    <row r="19" spans="1:13" ht="20.100000000000001" customHeight="1">
      <c r="A19" s="11"/>
      <c r="F19" s="4" t="s">
        <v>178</v>
      </c>
      <c r="I19" s="101">
        <f>SUM(I17:I18)</f>
        <v>8290860</v>
      </c>
      <c r="K19" s="101">
        <f>SUM(K17:K18)</f>
        <v>43530</v>
      </c>
      <c r="M19" s="101">
        <f>SUM(M17:M18)</f>
        <v>3682</v>
      </c>
    </row>
    <row r="20" spans="1:13" ht="20.100000000000001" customHeight="1" thickBot="1">
      <c r="A20" s="11"/>
      <c r="F20" s="4" t="s">
        <v>384</v>
      </c>
      <c r="H20" s="19" t="s">
        <v>172</v>
      </c>
      <c r="I20" s="152">
        <f>SUM(I15,I19)</f>
        <v>16918534</v>
      </c>
      <c r="K20" s="152">
        <f>SUM(K15,K19)</f>
        <v>4016193</v>
      </c>
      <c r="M20" s="152">
        <f>SUM(M15,M19)</f>
        <v>359961</v>
      </c>
    </row>
    <row r="21" spans="1:13" ht="20.100000000000001" customHeight="1" thickTop="1">
      <c r="A21" s="54" t="s">
        <v>483</v>
      </c>
      <c r="I21" s="58"/>
      <c r="K21" s="58"/>
      <c r="M21" s="106"/>
    </row>
    <row r="22" spans="1:13" ht="12.95" customHeight="1">
      <c r="A22" s="14"/>
      <c r="B22" s="4" t="s">
        <v>484</v>
      </c>
      <c r="I22" s="58"/>
      <c r="K22" s="58"/>
      <c r="M22" s="106"/>
    </row>
    <row r="23" spans="1:13" ht="12.95" customHeight="1">
      <c r="A23" s="11"/>
      <c r="C23" s="54" t="s">
        <v>218</v>
      </c>
      <c r="D23" s="54"/>
      <c r="E23" s="54"/>
      <c r="F23" s="54"/>
      <c r="H23" s="19" t="s">
        <v>172</v>
      </c>
      <c r="I23" s="58">
        <v>1120382</v>
      </c>
      <c r="K23" s="58">
        <v>520548</v>
      </c>
      <c r="M23" s="106">
        <v>26858</v>
      </c>
    </row>
    <row r="24" spans="1:13" ht="12.95" customHeight="1">
      <c r="A24" s="11"/>
      <c r="C24" s="54" t="s">
        <v>1099</v>
      </c>
      <c r="D24" s="54"/>
      <c r="E24" s="54"/>
      <c r="F24" s="54"/>
      <c r="I24" s="58">
        <v>1234296</v>
      </c>
      <c r="K24" s="58">
        <v>511511</v>
      </c>
      <c r="M24" s="106">
        <v>83598</v>
      </c>
    </row>
    <row r="25" spans="1:13" ht="12.95" customHeight="1">
      <c r="A25" s="11"/>
      <c r="C25" s="54" t="s">
        <v>392</v>
      </c>
      <c r="D25" s="54"/>
      <c r="E25" s="54"/>
      <c r="F25" s="54"/>
      <c r="I25" s="58"/>
      <c r="K25" s="58"/>
      <c r="M25" s="106"/>
    </row>
    <row r="26" spans="1:13" ht="12.95" customHeight="1">
      <c r="A26" s="11"/>
      <c r="D26" s="54" t="s">
        <v>393</v>
      </c>
      <c r="E26" s="54"/>
      <c r="F26" s="54"/>
      <c r="I26" s="58">
        <v>44849</v>
      </c>
      <c r="K26" s="58">
        <v>24959</v>
      </c>
      <c r="M26" s="106">
        <v>427</v>
      </c>
    </row>
    <row r="27" spans="1:13" ht="12.95" customHeight="1">
      <c r="A27" s="11"/>
      <c r="C27" s="4" t="s">
        <v>891</v>
      </c>
      <c r="D27" s="54"/>
      <c r="E27" s="54"/>
      <c r="F27" s="54"/>
      <c r="I27" s="58"/>
      <c r="K27" s="58"/>
      <c r="M27" s="106"/>
    </row>
    <row r="28" spans="1:13" ht="12.95" customHeight="1">
      <c r="A28" s="11"/>
      <c r="D28" s="54" t="s">
        <v>393</v>
      </c>
      <c r="E28" s="54"/>
      <c r="F28" s="54"/>
      <c r="I28" s="9">
        <v>355454</v>
      </c>
      <c r="K28" s="9">
        <v>0</v>
      </c>
      <c r="M28" s="9">
        <v>0</v>
      </c>
    </row>
    <row r="29" spans="1:13" ht="20.100000000000001" customHeight="1">
      <c r="A29" s="11"/>
      <c r="F29" s="4" t="s">
        <v>213</v>
      </c>
      <c r="I29" s="9">
        <f>SUM(I23:I28)</f>
        <v>2754981</v>
      </c>
      <c r="K29" s="9">
        <f>SUM(K23:K28)</f>
        <v>1057018</v>
      </c>
      <c r="M29" s="9">
        <f>SUM(M23:M28)</f>
        <v>110883</v>
      </c>
    </row>
    <row r="30" spans="1:13" ht="20.100000000000001" customHeight="1">
      <c r="A30" s="11"/>
      <c r="B30" s="4" t="s">
        <v>206</v>
      </c>
      <c r="I30" s="58"/>
      <c r="K30" s="58"/>
      <c r="M30" s="106"/>
    </row>
    <row r="31" spans="1:13" ht="12.95" customHeight="1">
      <c r="A31" s="11"/>
      <c r="C31" s="4" t="s">
        <v>207</v>
      </c>
      <c r="I31" s="58">
        <v>362871</v>
      </c>
      <c r="K31" s="58">
        <v>201940</v>
      </c>
      <c r="M31" s="106">
        <v>3453</v>
      </c>
    </row>
    <row r="32" spans="1:13" ht="12.95" customHeight="1">
      <c r="A32" s="11"/>
      <c r="C32" s="4" t="s">
        <v>201</v>
      </c>
      <c r="D32" s="54"/>
      <c r="E32" s="54"/>
      <c r="F32" s="54"/>
      <c r="I32" s="9">
        <v>6339308</v>
      </c>
      <c r="K32" s="9">
        <v>0</v>
      </c>
      <c r="M32" s="9">
        <v>0</v>
      </c>
    </row>
    <row r="33" spans="1:13" ht="20.100000000000001" customHeight="1">
      <c r="A33" s="11"/>
      <c r="D33" s="54"/>
      <c r="E33" s="54"/>
      <c r="F33" s="4" t="s">
        <v>179</v>
      </c>
      <c r="I33" s="56">
        <f>SUM(I31:I32)</f>
        <v>6702179</v>
      </c>
      <c r="K33" s="56">
        <f>SUM(K31:K32)</f>
        <v>201940</v>
      </c>
      <c r="M33" s="56">
        <f>SUM(M31:M32)</f>
        <v>3453</v>
      </c>
    </row>
    <row r="34" spans="1:13" ht="20.100000000000001" customHeight="1">
      <c r="A34" s="11"/>
      <c r="F34" s="4" t="s">
        <v>209</v>
      </c>
      <c r="H34" s="11"/>
      <c r="I34" s="9">
        <f>SUM(I29,I33)</f>
        <v>9457160</v>
      </c>
      <c r="K34" s="9">
        <f>SUM(K29,K33)</f>
        <v>1258958</v>
      </c>
      <c r="M34" s="9">
        <f>SUM(M29,M33)</f>
        <v>114336</v>
      </c>
    </row>
    <row r="35" spans="1:13" ht="20.100000000000001" customHeight="1">
      <c r="A35" s="4" t="s">
        <v>933</v>
      </c>
      <c r="I35" s="58"/>
      <c r="K35" s="58"/>
      <c r="M35" s="106"/>
    </row>
    <row r="36" spans="1:13" ht="12.95" customHeight="1">
      <c r="A36" s="11"/>
      <c r="B36" s="4" t="s">
        <v>928</v>
      </c>
      <c r="I36" s="58">
        <v>1596098</v>
      </c>
      <c r="K36" s="58">
        <v>43530</v>
      </c>
      <c r="M36" s="106">
        <v>3682</v>
      </c>
    </row>
    <row r="37" spans="1:13" ht="12.95" customHeight="1">
      <c r="A37" s="11"/>
      <c r="B37" s="4" t="s">
        <v>211</v>
      </c>
      <c r="I37" s="9">
        <f>-I36+7461374</f>
        <v>5865276</v>
      </c>
      <c r="K37" s="9">
        <v>2713705</v>
      </c>
      <c r="M37" s="9">
        <v>241943</v>
      </c>
    </row>
    <row r="38" spans="1:13" ht="20.100000000000001" customHeight="1">
      <c r="A38" s="11"/>
      <c r="F38" s="4" t="s">
        <v>934</v>
      </c>
      <c r="H38" s="11"/>
      <c r="I38" s="9">
        <f>SUM(I36:I37)</f>
        <v>7461374</v>
      </c>
      <c r="K38" s="9">
        <f>SUM(K36:K37)</f>
        <v>2757235</v>
      </c>
      <c r="M38" s="9">
        <f>SUM(M36:M37)</f>
        <v>245625</v>
      </c>
    </row>
    <row r="39" spans="1:13" ht="20.100000000000001" customHeight="1" thickBot="1">
      <c r="A39" s="11"/>
      <c r="F39" s="54" t="s">
        <v>931</v>
      </c>
      <c r="H39" s="19" t="s">
        <v>172</v>
      </c>
      <c r="I39" s="152">
        <f>I34+I38</f>
        <v>16918534</v>
      </c>
      <c r="K39" s="152">
        <f>K34+K38</f>
        <v>4016193</v>
      </c>
      <c r="M39" s="152">
        <f>M34+M38</f>
        <v>359961</v>
      </c>
    </row>
    <row r="40" spans="1:13" ht="27.75" customHeight="1" thickTop="1">
      <c r="A40" s="60"/>
    </row>
    <row r="41" spans="1:13" ht="12.95" customHeight="1">
      <c r="A41" s="4" t="s">
        <v>954</v>
      </c>
    </row>
  </sheetData>
  <customSheetViews>
    <customSheetView guid="{B5CDDD7D-D7D3-4CB2-966B-9F1E454CC0C9}" scale="90" topLeftCell="A7">
      <selection activeCell="A39" sqref="A39"/>
      <pageMargins left="0.8" right="0.7" top="1" bottom="0.8" header="0.5" footer="0.5"/>
      <printOptions horizontalCentered="1"/>
      <pageSetup scale="85" firstPageNumber="5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31">
      <selection activeCell="A39" sqref="A39"/>
      <pageMargins left="0.8" right="0.7" top="1" bottom="0.8" header="0.5" footer="0.5"/>
      <printOptions horizontalCentered="1"/>
      <pageSetup scale="85" firstPageNumber="5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5" firstPageNumber="5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30" sqref="I30:O31"/>
      <pageMargins left="0.8" right="0.7" top="1" bottom="0.8" header="0.5" footer="0.5"/>
      <printOptions horizontalCentered="1"/>
      <pageSetup scale="85" firstPageNumber="5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I37" sqref="I37"/>
      <pageMargins left="0.8" right="0.7" top="1" bottom="0.8" header="0.5" footer="0.5"/>
      <printOptions horizontalCentered="1"/>
      <pageSetup scale="85" firstPageNumber="5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1">
      <selection activeCell="M66" sqref="M66"/>
      <rowBreaks count="2" manualBreakCount="2">
        <brk id="115" max="16383" man="1"/>
        <brk id="177" max="16383" man="1"/>
      </rowBreaks>
      <pageMargins left="0.75" right="0.75" top="1" bottom="0.53" header="0.5" footer="0.5"/>
      <printOptions horizontalCentered="1"/>
      <pageSetup orientation="portrait" r:id="rId6"/>
      <headerFooter alignWithMargins="0"/>
    </customSheetView>
    <customSheetView guid="{86A10747-8B25-4B25-9409-B006EA4C681C}" showGridLines="0" topLeftCell="A52">
      <selection activeCell="C40" sqref="C40"/>
      <rowBreaks count="2" manualBreakCount="2">
        <brk id="114" max="16383" man="1"/>
        <brk id="176" max="16383" man="1"/>
      </rowBreaks>
      <pageMargins left="0.75" right="0.75" top="1" bottom="0.53" header="0.5" footer="0.5"/>
      <printOptions horizontalCentered="1"/>
      <pageSetup orientation="portrait" r:id="rId7"/>
      <headerFooter alignWithMargins="0"/>
    </customSheetView>
    <customSheetView guid="{4F3C9522-85FB-4FAA-B4DC-154FBE4218D9}" showGridLines="0" showRuler="0" topLeftCell="A49">
      <selection activeCell="B39" sqref="B39"/>
      <rowBreaks count="1" manualBreakCount="1">
        <brk id="61" max="16383" man="1"/>
      </rowBreaks>
      <pageMargins left="0.75" right="0.75" top="1" bottom="0.53" header="0.5" footer="0.5"/>
      <printOptions horizontalCentered="1"/>
      <pageSetup orientation="portrait" r:id="rId8"/>
      <headerFooter alignWithMargins="0"/>
    </customSheetView>
    <customSheetView guid="{8E3DA08C-766A-41DE-BB05-B83E79C2E3D5}" showGridLines="0" topLeftCell="A36">
      <selection activeCell="A49" sqref="A49:I94"/>
      <rowBreaks count="2" manualBreakCount="2">
        <brk id="115" max="16383" man="1"/>
        <brk id="177" max="16383" man="1"/>
      </rowBreaks>
      <pageMargins left="0.75" right="0.75" top="1" bottom="0.53" header="0.5" footer="0.5"/>
      <printOptions horizontalCentered="1"/>
      <pageSetup orientation="portrait" r:id="rId9"/>
      <headerFooter alignWithMargins="0"/>
    </customSheetView>
    <customSheetView guid="{9B4DC162-833A-4BD6-BF3D-CDBE24FDA56E}" showGridLines="0" showRuler="0" topLeftCell="A55">
      <selection activeCell="C62" sqref="C62"/>
      <rowBreaks count="2" manualBreakCount="2">
        <brk id="115" max="16383" man="1"/>
        <brk id="177" max="16383" man="1"/>
      </rowBreaks>
      <pageMargins left="0.75" right="0.75" top="1" bottom="0.53" header="0.5" footer="0.5"/>
      <printOptions horizontalCentered="1"/>
      <pageSetup orientation="portrait" r:id="rId10"/>
      <headerFooter alignWithMargins="0"/>
    </customSheetView>
    <customSheetView guid="{DF496B77-1547-4044-ABC6-DF925EDDC1DD}" showPageBreaks="1" showRuler="0">
      <selection activeCell="A87" sqref="A87"/>
      <rowBreaks count="3" manualBreakCount="3">
        <brk id="48" max="16383" man="1"/>
        <brk id="111" max="16383" man="1"/>
        <brk id="163" max="16383" man="1"/>
      </rowBreaks>
      <pageMargins left="0.75" right="0.75" top="0.75" bottom="0.5" header="0" footer="0.5"/>
      <printOptions horizontalCentered="1"/>
      <pageSetup firstPageNumber="48" orientation="portrait" useFirstPageNumber="1" r:id="rId11"/>
      <headerFooter alignWithMargins="0">
        <oddFooter>&amp;C(&amp;P)</oddFooter>
      </headerFooter>
    </customSheetView>
    <customSheetView guid="{3BA57DF8-659F-42F0-86F4-A7E79B2C34EB}" showRuler="0" topLeftCell="A88">
      <selection activeCell="I125" sqref="I125"/>
      <rowBreaks count="3" manualBreakCount="3">
        <brk id="60" max="16383" man="1"/>
        <brk id="120" max="16383" man="1"/>
        <brk id="182" max="16383" man="1"/>
      </rowBreaks>
      <pageMargins left="0.75" right="0.75" top="1" bottom="0.53" header="0.5" footer="0.5"/>
      <printOptions horizontalCentered="1"/>
      <pageSetup orientation="portrait" r:id="rId12"/>
      <headerFooter alignWithMargins="0"/>
    </customSheetView>
    <customSheetView guid="{21417578-E70F-4802-A5A7-5D6C59E90F40}" showRuler="0" topLeftCell="A88">
      <selection activeCell="I125" sqref="I125"/>
      <rowBreaks count="3" manualBreakCount="3">
        <brk id="60" max="16383" man="1"/>
        <brk id="120" max="16383" man="1"/>
        <brk id="182" max="16383" man="1"/>
      </rowBreaks>
      <pageMargins left="0.75" right="0.75" top="1" bottom="0.53" header="0.5" footer="0.5"/>
      <printOptions horizontalCentered="1"/>
      <pageSetup orientation="portrait" r:id="rId13"/>
      <headerFooter alignWithMargins="0"/>
    </customSheetView>
    <customSheetView guid="{DC1EC383-AA5A-444D-88DE-3C6EE7652F16}" showPageBreaks="1" showGridLines="0" printArea="1" showRuler="0" topLeftCell="A86">
      <selection sqref="A1:I1"/>
      <rowBreaks count="1" manualBreakCount="1">
        <brk id="60" max="16383" man="1"/>
      </rowBreaks>
      <pageMargins left="0.75" right="0.75" top="1" bottom="0.53" header="0.5" footer="0.5"/>
      <printOptions horizontalCentered="1"/>
      <pageSetup orientation="portrait" r:id="rId14"/>
      <headerFooter alignWithMargins="0"/>
    </customSheetView>
    <customSheetView guid="{BD6501F3-C314-11D5-A64A-00B0D0B3D295}" showPageBreaks="1" showGridLines="0" showRuler="0">
      <selection activeCell="E19" sqref="E19"/>
      <rowBreaks count="1" manualBreakCount="1">
        <brk id="45" max="16383" man="1"/>
      </rowBreaks>
      <pageMargins left="0.75" right="0.75" top="1" bottom="1" header="0.5" footer="0.5"/>
      <pageSetup orientation="portrait" r:id="rId15"/>
      <headerFooter alignWithMargins="0"/>
    </customSheetView>
    <customSheetView guid="{A7ADF766-DF6C-40EF-AD33-2C5637ABABD9}" showPageBreaks="1" showGridLines="0" showRuler="0" topLeftCell="A9">
      <selection activeCell="L94" sqref="L94"/>
      <pageMargins left="0.75" right="0.75" top="1" bottom="1" header="0.5" footer="0.5"/>
      <pageSetup orientation="portrait" r:id="rId16"/>
      <headerFooter alignWithMargins="0"/>
    </customSheetView>
    <customSheetView guid="{0E959B21-C4C4-11D5-A65F-00B0D0B3D27F}" showPageBreaks="1" showGridLines="0" printArea="1" showRuler="0" topLeftCell="A88">
      <selection activeCell="A120" sqref="A120:I120"/>
      <rowBreaks count="1" manualBreakCount="1">
        <brk id="60" max="16383" man="1"/>
      </rowBreaks>
      <pageMargins left="0.75" right="0.75" top="1" bottom="0.53" header="0.5" footer="0.5"/>
      <printOptions horizontalCentered="1"/>
      <pageSetup orientation="portrait" r:id="rId17"/>
      <headerFooter alignWithMargins="0"/>
    </customSheetView>
    <customSheetView guid="{61FFD26A-6C55-4FAA-B7B3-304380B2CF2A}" showPageBreaks="1" showGridLines="0" showRuler="0" topLeftCell="A9">
      <selection activeCell="L94" sqref="L94"/>
      <pageMargins left="0.75" right="0.75" top="1" bottom="1" header="0.5" footer="0.5"/>
      <pageSetup orientation="portrait" r:id="rId18"/>
      <headerFooter alignWithMargins="0"/>
    </customSheetView>
    <customSheetView guid="{4FB49B53-1D2E-4571-8896-B15F682249F5}" showPageBreaks="1" showRuler="0" topLeftCell="A88">
      <selection activeCell="I125" sqref="I125"/>
      <rowBreaks count="3" manualBreakCount="3">
        <brk id="60" max="16383" man="1"/>
        <brk id="120" max="16383" man="1"/>
        <brk id="182" max="16383" man="1"/>
      </rowBreaks>
      <pageMargins left="0.75" right="0.75" top="1" bottom="0.53" header="0.5" footer="0.5"/>
      <printOptions horizontalCentered="1"/>
      <pageSetup orientation="portrait" r:id="rId19"/>
      <headerFooter alignWithMargins="0"/>
    </customSheetView>
    <customSheetView guid="{2F4E79F8-C95D-43CD-9692-8694CC8FDD51}" showPageBreaks="1" showRuler="0" topLeftCell="A4">
      <selection sqref="A1:I1"/>
      <rowBreaks count="3" manualBreakCount="3">
        <brk id="60" max="16383" man="1"/>
        <brk id="120" max="16383" man="1"/>
        <brk id="182" max="16383" man="1"/>
      </rowBreaks>
      <pageMargins left="0.75" right="0.75" top="1" bottom="0.53" header="0.5" footer="0.5"/>
      <printOptions horizontalCentered="1"/>
      <pageSetup orientation="portrait" r:id="rId20"/>
      <headerFooter alignWithMargins="0"/>
    </customSheetView>
    <customSheetView guid="{315D65B5-6F13-4260-BB1D-E2FA280C16D9}" showRuler="0">
      <selection activeCell="I30" sqref="I30:O31"/>
      <pageMargins left="0.8" right="0.7" top="1" bottom="0.8" header="0.5" footer="0.5"/>
      <printOptions horizontalCentered="1"/>
      <pageSetup scale="85" firstPageNumber="51"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11">
      <selection activeCell="J55" sqref="J55"/>
      <pageMargins left="0.8" right="0.7" top="1" bottom="0.8" header="0.5" footer="0.5"/>
      <printOptions horizontalCentered="1"/>
      <pageSetup scale="85" firstPageNumber="51"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A39" sqref="A39"/>
      <pageMargins left="0.8" right="0.7" top="1" bottom="0.8" header="0.5" footer="0.5"/>
      <printOptions horizontalCentered="1"/>
      <pageSetup scale="85" firstPageNumber="54"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51" fitToHeight="0" orientation="portrait" blackAndWhite="1" useFirstPageNumber="1" r:id="rId24"/>
  <headerFooter scaleWithDoc="0" alignWithMargins="0">
    <oddFooter>&amp;C&amp;"Times New Roman,Regular"&amp;11&amp;P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49">
    <tabColor theme="2" tint="-9.9978637043366805E-2"/>
    <pageSetUpPr fitToPage="1"/>
  </sheetPr>
  <dimension ref="A1:N40"/>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255" width="8.5703125" style="4"/>
    <col min="256" max="261" width="2.28515625" style="4" customWidth="1"/>
    <col min="262" max="262" width="26.5703125" style="4" customWidth="1"/>
    <col min="263" max="263" width="2.42578125" style="4" customWidth="1"/>
    <col min="264" max="264" width="13.85546875" style="4" customWidth="1"/>
    <col min="265"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1" width="8.5703125" style="4"/>
    <col min="512" max="517" width="2.28515625" style="4" customWidth="1"/>
    <col min="518" max="518" width="26.5703125" style="4" customWidth="1"/>
    <col min="519" max="519" width="2.42578125" style="4" customWidth="1"/>
    <col min="520" max="520" width="13.85546875" style="4" customWidth="1"/>
    <col min="521"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7" width="8.5703125" style="4"/>
    <col min="768" max="773" width="2.28515625" style="4" customWidth="1"/>
    <col min="774" max="774" width="26.5703125" style="4" customWidth="1"/>
    <col min="775" max="775" width="2.42578125" style="4" customWidth="1"/>
    <col min="776" max="776" width="13.85546875" style="4" customWidth="1"/>
    <col min="777"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3" width="8.5703125" style="4"/>
    <col min="1024" max="1029" width="2.28515625" style="4" customWidth="1"/>
    <col min="1030" max="1030" width="26.5703125" style="4" customWidth="1"/>
    <col min="1031" max="1031" width="2.42578125" style="4" customWidth="1"/>
    <col min="1032" max="1032" width="13.85546875" style="4" customWidth="1"/>
    <col min="1033"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79" width="8.5703125" style="4"/>
    <col min="1280" max="1285" width="2.28515625" style="4" customWidth="1"/>
    <col min="1286" max="1286" width="26.5703125" style="4" customWidth="1"/>
    <col min="1287" max="1287" width="2.42578125" style="4" customWidth="1"/>
    <col min="1288" max="1288" width="13.85546875" style="4" customWidth="1"/>
    <col min="1289"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5" width="8.5703125" style="4"/>
    <col min="1536" max="1541" width="2.28515625" style="4" customWidth="1"/>
    <col min="1542" max="1542" width="26.5703125" style="4" customWidth="1"/>
    <col min="1543" max="1543" width="2.42578125" style="4" customWidth="1"/>
    <col min="1544" max="1544" width="13.85546875" style="4" customWidth="1"/>
    <col min="1545"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1" width="8.5703125" style="4"/>
    <col min="1792" max="1797" width="2.28515625" style="4" customWidth="1"/>
    <col min="1798" max="1798" width="26.5703125" style="4" customWidth="1"/>
    <col min="1799" max="1799" width="2.42578125" style="4" customWidth="1"/>
    <col min="1800" max="1800" width="13.85546875" style="4" customWidth="1"/>
    <col min="1801"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7" width="8.5703125" style="4"/>
    <col min="2048" max="2053" width="2.28515625" style="4" customWidth="1"/>
    <col min="2054" max="2054" width="26.5703125" style="4" customWidth="1"/>
    <col min="2055" max="2055" width="2.42578125" style="4" customWidth="1"/>
    <col min="2056" max="2056" width="13.85546875" style="4" customWidth="1"/>
    <col min="2057"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3" width="8.5703125" style="4"/>
    <col min="2304" max="2309" width="2.28515625" style="4" customWidth="1"/>
    <col min="2310" max="2310" width="26.5703125" style="4" customWidth="1"/>
    <col min="2311" max="2311" width="2.42578125" style="4" customWidth="1"/>
    <col min="2312" max="2312" width="13.85546875" style="4" customWidth="1"/>
    <col min="2313"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59" width="8.5703125" style="4"/>
    <col min="2560" max="2565" width="2.28515625" style="4" customWidth="1"/>
    <col min="2566" max="2566" width="26.5703125" style="4" customWidth="1"/>
    <col min="2567" max="2567" width="2.42578125" style="4" customWidth="1"/>
    <col min="2568" max="2568" width="13.85546875" style="4" customWidth="1"/>
    <col min="2569"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5" width="8.5703125" style="4"/>
    <col min="2816" max="2821" width="2.28515625" style="4" customWidth="1"/>
    <col min="2822" max="2822" width="26.5703125" style="4" customWidth="1"/>
    <col min="2823" max="2823" width="2.42578125" style="4" customWidth="1"/>
    <col min="2824" max="2824" width="13.85546875" style="4" customWidth="1"/>
    <col min="2825"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1" width="8.5703125" style="4"/>
    <col min="3072" max="3077" width="2.28515625" style="4" customWidth="1"/>
    <col min="3078" max="3078" width="26.5703125" style="4" customWidth="1"/>
    <col min="3079" max="3079" width="2.42578125" style="4" customWidth="1"/>
    <col min="3080" max="3080" width="13.85546875" style="4" customWidth="1"/>
    <col min="3081"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7" width="8.5703125" style="4"/>
    <col min="3328" max="3333" width="2.28515625" style="4" customWidth="1"/>
    <col min="3334" max="3334" width="26.5703125" style="4" customWidth="1"/>
    <col min="3335" max="3335" width="2.42578125" style="4" customWidth="1"/>
    <col min="3336" max="3336" width="13.85546875" style="4" customWidth="1"/>
    <col min="3337"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3" width="8.5703125" style="4"/>
    <col min="3584" max="3589" width="2.28515625" style="4" customWidth="1"/>
    <col min="3590" max="3590" width="26.5703125" style="4" customWidth="1"/>
    <col min="3591" max="3591" width="2.42578125" style="4" customWidth="1"/>
    <col min="3592" max="3592" width="13.85546875" style="4" customWidth="1"/>
    <col min="3593"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39" width="8.5703125" style="4"/>
    <col min="3840" max="3845" width="2.28515625" style="4" customWidth="1"/>
    <col min="3846" max="3846" width="26.5703125" style="4" customWidth="1"/>
    <col min="3847" max="3847" width="2.42578125" style="4" customWidth="1"/>
    <col min="3848" max="3848" width="13.85546875" style="4" customWidth="1"/>
    <col min="3849"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5" width="8.5703125" style="4"/>
    <col min="4096" max="4101" width="2.28515625" style="4" customWidth="1"/>
    <col min="4102" max="4102" width="26.5703125" style="4" customWidth="1"/>
    <col min="4103" max="4103" width="2.42578125" style="4" customWidth="1"/>
    <col min="4104" max="4104" width="13.85546875" style="4" customWidth="1"/>
    <col min="4105"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1" width="8.5703125" style="4"/>
    <col min="4352" max="4357" width="2.28515625" style="4" customWidth="1"/>
    <col min="4358" max="4358" width="26.5703125" style="4" customWidth="1"/>
    <col min="4359" max="4359" width="2.42578125" style="4" customWidth="1"/>
    <col min="4360" max="4360" width="13.85546875" style="4" customWidth="1"/>
    <col min="4361"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7" width="8.5703125" style="4"/>
    <col min="4608" max="4613" width="2.28515625" style="4" customWidth="1"/>
    <col min="4614" max="4614" width="26.5703125" style="4" customWidth="1"/>
    <col min="4615" max="4615" width="2.42578125" style="4" customWidth="1"/>
    <col min="4616" max="4616" width="13.85546875" style="4" customWidth="1"/>
    <col min="4617"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3" width="8.5703125" style="4"/>
    <col min="4864" max="4869" width="2.28515625" style="4" customWidth="1"/>
    <col min="4870" max="4870" width="26.5703125" style="4" customWidth="1"/>
    <col min="4871" max="4871" width="2.42578125" style="4" customWidth="1"/>
    <col min="4872" max="4872" width="13.85546875" style="4" customWidth="1"/>
    <col min="4873"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19" width="8.5703125" style="4"/>
    <col min="5120" max="5125" width="2.28515625" style="4" customWidth="1"/>
    <col min="5126" max="5126" width="26.5703125" style="4" customWidth="1"/>
    <col min="5127" max="5127" width="2.42578125" style="4" customWidth="1"/>
    <col min="5128" max="5128" width="13.85546875" style="4" customWidth="1"/>
    <col min="5129"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5" width="8.5703125" style="4"/>
    <col min="5376" max="5381" width="2.28515625" style="4" customWidth="1"/>
    <col min="5382" max="5382" width="26.5703125" style="4" customWidth="1"/>
    <col min="5383" max="5383" width="2.42578125" style="4" customWidth="1"/>
    <col min="5384" max="5384" width="13.85546875" style="4" customWidth="1"/>
    <col min="5385"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1" width="8.5703125" style="4"/>
    <col min="5632" max="5637" width="2.28515625" style="4" customWidth="1"/>
    <col min="5638" max="5638" width="26.5703125" style="4" customWidth="1"/>
    <col min="5639" max="5639" width="2.42578125" style="4" customWidth="1"/>
    <col min="5640" max="5640" width="13.85546875" style="4" customWidth="1"/>
    <col min="5641"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7" width="8.5703125" style="4"/>
    <col min="5888" max="5893" width="2.28515625" style="4" customWidth="1"/>
    <col min="5894" max="5894" width="26.5703125" style="4" customWidth="1"/>
    <col min="5895" max="5895" width="2.42578125" style="4" customWidth="1"/>
    <col min="5896" max="5896" width="13.85546875" style="4" customWidth="1"/>
    <col min="5897"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3" width="8.5703125" style="4"/>
    <col min="6144" max="6149" width="2.28515625" style="4" customWidth="1"/>
    <col min="6150" max="6150" width="26.5703125" style="4" customWidth="1"/>
    <col min="6151" max="6151" width="2.42578125" style="4" customWidth="1"/>
    <col min="6152" max="6152" width="13.85546875" style="4" customWidth="1"/>
    <col min="6153"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399" width="8.5703125" style="4"/>
    <col min="6400" max="6405" width="2.28515625" style="4" customWidth="1"/>
    <col min="6406" max="6406" width="26.5703125" style="4" customWidth="1"/>
    <col min="6407" max="6407" width="2.42578125" style="4" customWidth="1"/>
    <col min="6408" max="6408" width="13.85546875" style="4" customWidth="1"/>
    <col min="6409"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5" width="8.5703125" style="4"/>
    <col min="6656" max="6661" width="2.28515625" style="4" customWidth="1"/>
    <col min="6662" max="6662" width="26.5703125" style="4" customWidth="1"/>
    <col min="6663" max="6663" width="2.42578125" style="4" customWidth="1"/>
    <col min="6664" max="6664" width="13.85546875" style="4" customWidth="1"/>
    <col min="6665"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1" width="8.5703125" style="4"/>
    <col min="6912" max="6917" width="2.28515625" style="4" customWidth="1"/>
    <col min="6918" max="6918" width="26.5703125" style="4" customWidth="1"/>
    <col min="6919" max="6919" width="2.42578125" style="4" customWidth="1"/>
    <col min="6920" max="6920" width="13.85546875" style="4" customWidth="1"/>
    <col min="6921"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7" width="8.5703125" style="4"/>
    <col min="7168" max="7173" width="2.28515625" style="4" customWidth="1"/>
    <col min="7174" max="7174" width="26.5703125" style="4" customWidth="1"/>
    <col min="7175" max="7175" width="2.42578125" style="4" customWidth="1"/>
    <col min="7176" max="7176" width="13.85546875" style="4" customWidth="1"/>
    <col min="7177"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3" width="8.5703125" style="4"/>
    <col min="7424" max="7429" width="2.28515625" style="4" customWidth="1"/>
    <col min="7430" max="7430" width="26.5703125" style="4" customWidth="1"/>
    <col min="7431" max="7431" width="2.42578125" style="4" customWidth="1"/>
    <col min="7432" max="7432" width="13.85546875" style="4" customWidth="1"/>
    <col min="7433"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79" width="8.5703125" style="4"/>
    <col min="7680" max="7685" width="2.28515625" style="4" customWidth="1"/>
    <col min="7686" max="7686" width="26.5703125" style="4" customWidth="1"/>
    <col min="7687" max="7687" width="2.42578125" style="4" customWidth="1"/>
    <col min="7688" max="7688" width="13.85546875" style="4" customWidth="1"/>
    <col min="7689"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5" width="8.5703125" style="4"/>
    <col min="7936" max="7941" width="2.28515625" style="4" customWidth="1"/>
    <col min="7942" max="7942" width="26.5703125" style="4" customWidth="1"/>
    <col min="7943" max="7943" width="2.42578125" style="4" customWidth="1"/>
    <col min="7944" max="7944" width="13.85546875" style="4" customWidth="1"/>
    <col min="7945"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1" width="8.5703125" style="4"/>
    <col min="8192" max="8197" width="2.28515625" style="4" customWidth="1"/>
    <col min="8198" max="8198" width="26.5703125" style="4" customWidth="1"/>
    <col min="8199" max="8199" width="2.42578125" style="4" customWidth="1"/>
    <col min="8200" max="8200" width="13.85546875" style="4" customWidth="1"/>
    <col min="8201"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7" width="8.5703125" style="4"/>
    <col min="8448" max="8453" width="2.28515625" style="4" customWidth="1"/>
    <col min="8454" max="8454" width="26.5703125" style="4" customWidth="1"/>
    <col min="8455" max="8455" width="2.42578125" style="4" customWidth="1"/>
    <col min="8456" max="8456" width="13.85546875" style="4" customWidth="1"/>
    <col min="8457"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3" width="8.5703125" style="4"/>
    <col min="8704" max="8709" width="2.28515625" style="4" customWidth="1"/>
    <col min="8710" max="8710" width="26.5703125" style="4" customWidth="1"/>
    <col min="8711" max="8711" width="2.42578125" style="4" customWidth="1"/>
    <col min="8712" max="8712" width="13.85546875" style="4" customWidth="1"/>
    <col min="8713"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59" width="8.5703125" style="4"/>
    <col min="8960" max="8965" width="2.28515625" style="4" customWidth="1"/>
    <col min="8966" max="8966" width="26.5703125" style="4" customWidth="1"/>
    <col min="8967" max="8967" width="2.42578125" style="4" customWidth="1"/>
    <col min="8968" max="8968" width="13.85546875" style="4" customWidth="1"/>
    <col min="8969"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5" width="8.5703125" style="4"/>
    <col min="9216" max="9221" width="2.28515625" style="4" customWidth="1"/>
    <col min="9222" max="9222" width="26.5703125" style="4" customWidth="1"/>
    <col min="9223" max="9223" width="2.42578125" style="4" customWidth="1"/>
    <col min="9224" max="9224" width="13.85546875" style="4" customWidth="1"/>
    <col min="9225"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1" width="8.5703125" style="4"/>
    <col min="9472" max="9477" width="2.28515625" style="4" customWidth="1"/>
    <col min="9478" max="9478" width="26.5703125" style="4" customWidth="1"/>
    <col min="9479" max="9479" width="2.42578125" style="4" customWidth="1"/>
    <col min="9480" max="9480" width="13.85546875" style="4" customWidth="1"/>
    <col min="9481"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7" width="8.5703125" style="4"/>
    <col min="9728" max="9733" width="2.28515625" style="4" customWidth="1"/>
    <col min="9734" max="9734" width="26.5703125" style="4" customWidth="1"/>
    <col min="9735" max="9735" width="2.42578125" style="4" customWidth="1"/>
    <col min="9736" max="9736" width="13.85546875" style="4" customWidth="1"/>
    <col min="9737"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3" width="8.5703125" style="4"/>
    <col min="9984" max="9989" width="2.28515625" style="4" customWidth="1"/>
    <col min="9990" max="9990" width="26.5703125" style="4" customWidth="1"/>
    <col min="9991" max="9991" width="2.42578125" style="4" customWidth="1"/>
    <col min="9992" max="9992" width="13.85546875" style="4" customWidth="1"/>
    <col min="9993"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39" width="8.5703125" style="4"/>
    <col min="10240" max="10245" width="2.28515625" style="4" customWidth="1"/>
    <col min="10246" max="10246" width="26.5703125" style="4" customWidth="1"/>
    <col min="10247" max="10247" width="2.42578125" style="4" customWidth="1"/>
    <col min="10248" max="10248" width="13.85546875" style="4" customWidth="1"/>
    <col min="10249"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5" width="8.5703125" style="4"/>
    <col min="10496" max="10501" width="2.28515625" style="4" customWidth="1"/>
    <col min="10502" max="10502" width="26.5703125" style="4" customWidth="1"/>
    <col min="10503" max="10503" width="2.42578125" style="4" customWidth="1"/>
    <col min="10504" max="10504" width="13.85546875" style="4" customWidth="1"/>
    <col min="10505"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1" width="8.5703125" style="4"/>
    <col min="10752" max="10757" width="2.28515625" style="4" customWidth="1"/>
    <col min="10758" max="10758" width="26.5703125" style="4" customWidth="1"/>
    <col min="10759" max="10759" width="2.42578125" style="4" customWidth="1"/>
    <col min="10760" max="10760" width="13.85546875" style="4" customWidth="1"/>
    <col min="10761"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7" width="8.5703125" style="4"/>
    <col min="11008" max="11013" width="2.28515625" style="4" customWidth="1"/>
    <col min="11014" max="11014" width="26.5703125" style="4" customWidth="1"/>
    <col min="11015" max="11015" width="2.42578125" style="4" customWidth="1"/>
    <col min="11016" max="11016" width="13.85546875" style="4" customWidth="1"/>
    <col min="11017"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3" width="8.5703125" style="4"/>
    <col min="11264" max="11269" width="2.28515625" style="4" customWidth="1"/>
    <col min="11270" max="11270" width="26.5703125" style="4" customWidth="1"/>
    <col min="11271" max="11271" width="2.42578125" style="4" customWidth="1"/>
    <col min="11272" max="11272" width="13.85546875" style="4" customWidth="1"/>
    <col min="11273"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19" width="8.5703125" style="4"/>
    <col min="11520" max="11525" width="2.28515625" style="4" customWidth="1"/>
    <col min="11526" max="11526" width="26.5703125" style="4" customWidth="1"/>
    <col min="11527" max="11527" width="2.42578125" style="4" customWidth="1"/>
    <col min="11528" max="11528" width="13.85546875" style="4" customWidth="1"/>
    <col min="11529"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5" width="8.5703125" style="4"/>
    <col min="11776" max="11781" width="2.28515625" style="4" customWidth="1"/>
    <col min="11782" max="11782" width="26.5703125" style="4" customWidth="1"/>
    <col min="11783" max="11783" width="2.42578125" style="4" customWidth="1"/>
    <col min="11784" max="11784" width="13.85546875" style="4" customWidth="1"/>
    <col min="11785"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1" width="8.5703125" style="4"/>
    <col min="12032" max="12037" width="2.28515625" style="4" customWidth="1"/>
    <col min="12038" max="12038" width="26.5703125" style="4" customWidth="1"/>
    <col min="12039" max="12039" width="2.42578125" style="4" customWidth="1"/>
    <col min="12040" max="12040" width="13.85546875" style="4" customWidth="1"/>
    <col min="12041"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7" width="8.5703125" style="4"/>
    <col min="12288" max="12293" width="2.28515625" style="4" customWidth="1"/>
    <col min="12294" max="12294" width="26.5703125" style="4" customWidth="1"/>
    <col min="12295" max="12295" width="2.42578125" style="4" customWidth="1"/>
    <col min="12296" max="12296" width="13.85546875" style="4" customWidth="1"/>
    <col min="12297"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3" width="8.5703125" style="4"/>
    <col min="12544" max="12549" width="2.28515625" style="4" customWidth="1"/>
    <col min="12550" max="12550" width="26.5703125" style="4" customWidth="1"/>
    <col min="12551" max="12551" width="2.42578125" style="4" customWidth="1"/>
    <col min="12552" max="12552" width="13.85546875" style="4" customWidth="1"/>
    <col min="12553"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799" width="8.5703125" style="4"/>
    <col min="12800" max="12805" width="2.28515625" style="4" customWidth="1"/>
    <col min="12806" max="12806" width="26.5703125" style="4" customWidth="1"/>
    <col min="12807" max="12807" width="2.42578125" style="4" customWidth="1"/>
    <col min="12808" max="12808" width="13.85546875" style="4" customWidth="1"/>
    <col min="12809"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5" width="8.5703125" style="4"/>
    <col min="13056" max="13061" width="2.28515625" style="4" customWidth="1"/>
    <col min="13062" max="13062" width="26.5703125" style="4" customWidth="1"/>
    <col min="13063" max="13063" width="2.42578125" style="4" customWidth="1"/>
    <col min="13064" max="13064" width="13.85546875" style="4" customWidth="1"/>
    <col min="13065"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1" width="8.5703125" style="4"/>
    <col min="13312" max="13317" width="2.28515625" style="4" customWidth="1"/>
    <col min="13318" max="13318" width="26.5703125" style="4" customWidth="1"/>
    <col min="13319" max="13319" width="2.42578125" style="4" customWidth="1"/>
    <col min="13320" max="13320" width="13.85546875" style="4" customWidth="1"/>
    <col min="13321"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7" width="8.5703125" style="4"/>
    <col min="13568" max="13573" width="2.28515625" style="4" customWidth="1"/>
    <col min="13574" max="13574" width="26.5703125" style="4" customWidth="1"/>
    <col min="13575" max="13575" width="2.42578125" style="4" customWidth="1"/>
    <col min="13576" max="13576" width="13.85546875" style="4" customWidth="1"/>
    <col min="13577"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3" width="8.5703125" style="4"/>
    <col min="13824" max="13829" width="2.28515625" style="4" customWidth="1"/>
    <col min="13830" max="13830" width="26.5703125" style="4" customWidth="1"/>
    <col min="13831" max="13831" width="2.42578125" style="4" customWidth="1"/>
    <col min="13832" max="13832" width="13.85546875" style="4" customWidth="1"/>
    <col min="13833"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79" width="8.5703125" style="4"/>
    <col min="14080" max="14085" width="2.28515625" style="4" customWidth="1"/>
    <col min="14086" max="14086" width="26.5703125" style="4" customWidth="1"/>
    <col min="14087" max="14087" width="2.42578125" style="4" customWidth="1"/>
    <col min="14088" max="14088" width="13.85546875" style="4" customWidth="1"/>
    <col min="14089"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5" width="8.5703125" style="4"/>
    <col min="14336" max="14341" width="2.28515625" style="4" customWidth="1"/>
    <col min="14342" max="14342" width="26.5703125" style="4" customWidth="1"/>
    <col min="14343" max="14343" width="2.42578125" style="4" customWidth="1"/>
    <col min="14344" max="14344" width="13.85546875" style="4" customWidth="1"/>
    <col min="14345"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1" width="8.5703125" style="4"/>
    <col min="14592" max="14597" width="2.28515625" style="4" customWidth="1"/>
    <col min="14598" max="14598" width="26.5703125" style="4" customWidth="1"/>
    <col min="14599" max="14599" width="2.42578125" style="4" customWidth="1"/>
    <col min="14600" max="14600" width="13.85546875" style="4" customWidth="1"/>
    <col min="14601"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7" width="8.5703125" style="4"/>
    <col min="14848" max="14853" width="2.28515625" style="4" customWidth="1"/>
    <col min="14854" max="14854" width="26.5703125" style="4" customWidth="1"/>
    <col min="14855" max="14855" width="2.42578125" style="4" customWidth="1"/>
    <col min="14856" max="14856" width="13.85546875" style="4" customWidth="1"/>
    <col min="14857"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3" width="8.5703125" style="4"/>
    <col min="15104" max="15109" width="2.28515625" style="4" customWidth="1"/>
    <col min="15110" max="15110" width="26.5703125" style="4" customWidth="1"/>
    <col min="15111" max="15111" width="2.42578125" style="4" customWidth="1"/>
    <col min="15112" max="15112" width="13.85546875" style="4" customWidth="1"/>
    <col min="15113"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59" width="8.5703125" style="4"/>
    <col min="15360" max="15365" width="2.28515625" style="4" customWidth="1"/>
    <col min="15366" max="15366" width="26.5703125" style="4" customWidth="1"/>
    <col min="15367" max="15367" width="2.42578125" style="4" customWidth="1"/>
    <col min="15368" max="15368" width="13.85546875" style="4" customWidth="1"/>
    <col min="15369"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5" width="8.5703125" style="4"/>
    <col min="15616" max="15621" width="2.28515625" style="4" customWidth="1"/>
    <col min="15622" max="15622" width="26.5703125" style="4" customWidth="1"/>
    <col min="15623" max="15623" width="2.42578125" style="4" customWidth="1"/>
    <col min="15624" max="15624" width="13.85546875" style="4" customWidth="1"/>
    <col min="15625"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1" width="8.5703125" style="4"/>
    <col min="15872" max="15877" width="2.28515625" style="4" customWidth="1"/>
    <col min="15878" max="15878" width="26.5703125" style="4" customWidth="1"/>
    <col min="15879" max="15879" width="2.42578125" style="4" customWidth="1"/>
    <col min="15880" max="15880" width="13.85546875" style="4" customWidth="1"/>
    <col min="15881"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7" width="8.5703125" style="4"/>
    <col min="16128" max="16133" width="2.28515625" style="4" customWidth="1"/>
    <col min="16134" max="16134" width="26.5703125" style="4" customWidth="1"/>
    <col min="16135" max="16135" width="2.42578125" style="4" customWidth="1"/>
    <col min="16136" max="16136" width="13.85546875" style="4" customWidth="1"/>
    <col min="16137"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8.5703125" style="4"/>
  </cols>
  <sheetData>
    <row r="1" spans="1:14" ht="12.95" customHeight="1">
      <c r="A1" s="485" t="s">
        <v>496</v>
      </c>
      <c r="B1" s="485"/>
      <c r="C1" s="485"/>
      <c r="D1" s="485"/>
      <c r="E1" s="485"/>
      <c r="F1" s="485"/>
      <c r="G1" s="485"/>
      <c r="H1" s="485"/>
      <c r="I1" s="485"/>
      <c r="J1" s="485"/>
      <c r="K1" s="485"/>
      <c r="L1" s="485"/>
      <c r="M1" s="485"/>
      <c r="N1" s="1"/>
    </row>
    <row r="2" spans="1:14" ht="20.100000000000001" customHeight="1">
      <c r="A2" s="486" t="s">
        <v>940</v>
      </c>
      <c r="B2" s="487"/>
      <c r="C2" s="487"/>
      <c r="D2" s="487"/>
      <c r="E2" s="487"/>
      <c r="F2" s="487"/>
      <c r="G2" s="487"/>
      <c r="H2" s="487"/>
      <c r="I2" s="487"/>
      <c r="J2" s="487"/>
      <c r="K2" s="487"/>
      <c r="L2" s="487"/>
      <c r="M2" s="487"/>
      <c r="N2" s="1"/>
    </row>
    <row r="3" spans="1:14" s="54" customFormat="1" ht="20.100000000000001" customHeight="1">
      <c r="A3" s="486" t="s">
        <v>398</v>
      </c>
      <c r="B3" s="487"/>
      <c r="C3" s="487"/>
      <c r="D3" s="487"/>
      <c r="E3" s="487"/>
      <c r="F3" s="487"/>
      <c r="G3" s="487"/>
      <c r="H3" s="487"/>
      <c r="I3" s="487"/>
      <c r="J3" s="487"/>
      <c r="K3" s="487"/>
      <c r="L3" s="487"/>
      <c r="M3" s="487"/>
      <c r="N3" s="1"/>
    </row>
    <row r="4" spans="1:14" ht="20.100000000000001" customHeight="1">
      <c r="A4" s="486" t="s">
        <v>202</v>
      </c>
      <c r="B4" s="487"/>
      <c r="C4" s="487"/>
      <c r="D4" s="487"/>
      <c r="E4" s="487"/>
      <c r="F4" s="487"/>
      <c r="G4" s="487"/>
      <c r="H4" s="487"/>
      <c r="I4" s="487"/>
      <c r="J4" s="487"/>
      <c r="K4" s="487"/>
      <c r="L4" s="487"/>
      <c r="M4" s="487"/>
      <c r="N4" s="1"/>
    </row>
    <row r="5" spans="1:14" ht="20.100000000000001" customHeight="1">
      <c r="A5" s="486" t="s">
        <v>969</v>
      </c>
      <c r="B5" s="487"/>
      <c r="C5" s="487"/>
      <c r="D5" s="487"/>
      <c r="E5" s="487"/>
      <c r="F5" s="487"/>
      <c r="G5" s="487"/>
      <c r="H5" s="487"/>
      <c r="I5" s="487"/>
      <c r="J5" s="487"/>
      <c r="K5" s="487"/>
      <c r="L5" s="487"/>
      <c r="M5" s="487"/>
      <c r="N5" s="1"/>
    </row>
    <row r="6" spans="1:14" ht="20.100000000000001" customHeight="1">
      <c r="A6" s="2"/>
      <c r="B6" s="1"/>
      <c r="C6" s="1"/>
      <c r="D6" s="1"/>
      <c r="E6" s="1"/>
      <c r="F6" s="1"/>
      <c r="G6" s="1"/>
      <c r="H6" s="1"/>
      <c r="I6" s="1"/>
      <c r="J6" s="1"/>
      <c r="K6" s="1"/>
      <c r="L6" s="1"/>
      <c r="M6" s="143" t="s">
        <v>843</v>
      </c>
      <c r="N6" s="1"/>
    </row>
    <row r="7" spans="1:14" ht="39" customHeight="1">
      <c r="I7" s="33" t="s">
        <v>53</v>
      </c>
      <c r="J7" s="19"/>
      <c r="K7" s="33" t="s">
        <v>54</v>
      </c>
      <c r="L7" s="19"/>
      <c r="M7" s="33" t="s">
        <v>55</v>
      </c>
    </row>
    <row r="8" spans="1:14" ht="20.100000000000001" customHeight="1">
      <c r="A8" s="54" t="s">
        <v>473</v>
      </c>
    </row>
    <row r="9" spans="1:14" ht="12.95" customHeight="1">
      <c r="A9" s="54"/>
      <c r="B9" s="4" t="s">
        <v>401</v>
      </c>
    </row>
    <row r="10" spans="1:14" ht="12.95" customHeight="1">
      <c r="A10" s="14"/>
      <c r="C10" s="4" t="s">
        <v>402</v>
      </c>
      <c r="H10" s="19" t="s">
        <v>172</v>
      </c>
      <c r="I10" s="58">
        <v>17898262</v>
      </c>
      <c r="K10" s="58">
        <v>7906428</v>
      </c>
      <c r="M10" s="58">
        <v>602775</v>
      </c>
    </row>
    <row r="11" spans="1:14" ht="12.95" customHeight="1">
      <c r="A11" s="14"/>
      <c r="B11" s="4" t="s">
        <v>732</v>
      </c>
      <c r="I11" s="58">
        <f>29942+69841</f>
        <v>99783</v>
      </c>
      <c r="K11" s="58">
        <v>13640</v>
      </c>
      <c r="M11" s="58">
        <v>101693</v>
      </c>
    </row>
    <row r="12" spans="1:14" ht="12.95" customHeight="1">
      <c r="B12" s="54" t="s">
        <v>228</v>
      </c>
      <c r="I12" s="106">
        <v>19036</v>
      </c>
      <c r="K12" s="106">
        <v>2340</v>
      </c>
      <c r="M12" s="106">
        <v>165649</v>
      </c>
    </row>
    <row r="13" spans="1:14" ht="12.95" customHeight="1">
      <c r="B13" s="4" t="s">
        <v>226</v>
      </c>
      <c r="I13" s="58">
        <v>10883</v>
      </c>
      <c r="K13" s="58">
        <v>0</v>
      </c>
      <c r="M13" s="58">
        <v>0</v>
      </c>
    </row>
    <row r="14" spans="1:14" ht="12.95" customHeight="1">
      <c r="B14" s="4" t="s">
        <v>193</v>
      </c>
      <c r="D14" s="54"/>
      <c r="E14" s="54"/>
      <c r="F14" s="54"/>
      <c r="I14" s="9">
        <f>15360+21511</f>
        <v>36871</v>
      </c>
      <c r="K14" s="9">
        <v>2876</v>
      </c>
      <c r="M14" s="9">
        <v>0</v>
      </c>
    </row>
    <row r="15" spans="1:14" ht="20.100000000000001" customHeight="1">
      <c r="A15" s="54"/>
      <c r="F15" s="4" t="s">
        <v>478</v>
      </c>
      <c r="I15" s="9">
        <f>SUM(I10:I14)</f>
        <v>18064835</v>
      </c>
      <c r="K15" s="9">
        <f>SUM(K10:K14)</f>
        <v>7925284</v>
      </c>
      <c r="M15" s="9">
        <f>SUM(M10:M14)</f>
        <v>870117</v>
      </c>
    </row>
    <row r="16" spans="1:14" ht="12.95" customHeight="1">
      <c r="A16" s="4" t="s">
        <v>472</v>
      </c>
      <c r="B16" s="54"/>
      <c r="I16" s="58"/>
      <c r="K16" s="58"/>
      <c r="M16" s="58"/>
    </row>
    <row r="17" spans="1:13" ht="12.95" customHeight="1">
      <c r="B17" s="54" t="s">
        <v>230</v>
      </c>
      <c r="I17" s="58">
        <v>9137213</v>
      </c>
      <c r="K17" s="58">
        <v>3561110</v>
      </c>
      <c r="M17" s="58">
        <v>282268</v>
      </c>
    </row>
    <row r="18" spans="1:13" ht="12.95" customHeight="1">
      <c r="B18" s="54" t="s">
        <v>231</v>
      </c>
      <c r="I18" s="58">
        <v>3335</v>
      </c>
      <c r="K18" s="58">
        <v>170</v>
      </c>
      <c r="M18" s="58">
        <v>7984</v>
      </c>
    </row>
    <row r="19" spans="1:13" ht="12.95" customHeight="1">
      <c r="B19" s="54" t="s">
        <v>233</v>
      </c>
      <c r="I19" s="58">
        <v>62125</v>
      </c>
      <c r="K19" s="58">
        <v>8556</v>
      </c>
      <c r="M19" s="58">
        <v>0</v>
      </c>
    </row>
    <row r="20" spans="1:13" ht="12.95" customHeight="1">
      <c r="B20" s="54" t="s">
        <v>234</v>
      </c>
      <c r="I20" s="58">
        <v>4777589</v>
      </c>
      <c r="K20" s="58">
        <v>2319708</v>
      </c>
      <c r="M20" s="58">
        <v>429986</v>
      </c>
    </row>
    <row r="21" spans="1:13" ht="12.95" customHeight="1">
      <c r="B21" s="54" t="s">
        <v>232</v>
      </c>
      <c r="C21" s="54"/>
      <c r="D21" s="54"/>
      <c r="E21" s="54"/>
      <c r="F21" s="54"/>
      <c r="I21" s="58">
        <v>207600</v>
      </c>
      <c r="K21" s="58">
        <v>74647</v>
      </c>
      <c r="M21" s="58">
        <v>4148</v>
      </c>
    </row>
    <row r="22" spans="1:13" ht="12.95" customHeight="1">
      <c r="B22" s="54" t="s">
        <v>235</v>
      </c>
      <c r="C22" s="54"/>
      <c r="D22" s="54"/>
      <c r="E22" s="54"/>
      <c r="F22" s="54"/>
      <c r="I22" s="58">
        <v>893816</v>
      </c>
      <c r="K22" s="58">
        <v>367401</v>
      </c>
      <c r="M22" s="58">
        <v>40660</v>
      </c>
    </row>
    <row r="23" spans="1:13" ht="12.95" customHeight="1">
      <c r="B23" s="54" t="s">
        <v>467</v>
      </c>
      <c r="I23" s="58">
        <v>754714</v>
      </c>
      <c r="K23" s="58">
        <v>587352</v>
      </c>
      <c r="M23" s="58">
        <v>6733</v>
      </c>
    </row>
    <row r="24" spans="1:13" ht="12.95" customHeight="1">
      <c r="B24" s="54" t="s">
        <v>236</v>
      </c>
      <c r="I24" s="58">
        <v>169789</v>
      </c>
      <c r="K24" s="58">
        <v>2324</v>
      </c>
      <c r="M24" s="58">
        <v>156</v>
      </c>
    </row>
    <row r="25" spans="1:13" ht="12.95" customHeight="1">
      <c r="B25" s="54" t="s">
        <v>468</v>
      </c>
      <c r="I25" s="58">
        <v>848502</v>
      </c>
      <c r="K25" s="58">
        <v>475517</v>
      </c>
      <c r="M25" s="58">
        <v>10680</v>
      </c>
    </row>
    <row r="26" spans="1:13" ht="12.95" customHeight="1">
      <c r="B26" s="54" t="s">
        <v>469</v>
      </c>
      <c r="I26" s="9">
        <v>463580</v>
      </c>
      <c r="K26" s="9">
        <v>19387</v>
      </c>
      <c r="M26" s="9">
        <v>576</v>
      </c>
    </row>
    <row r="27" spans="1:13" ht="20.100000000000001" customHeight="1">
      <c r="D27" s="54"/>
      <c r="E27" s="54"/>
      <c r="F27" s="54" t="s">
        <v>477</v>
      </c>
      <c r="I27" s="9">
        <f>SUM(I17:I26)</f>
        <v>17318263</v>
      </c>
      <c r="K27" s="9">
        <f>SUM(K17:K26)</f>
        <v>7416172</v>
      </c>
      <c r="M27" s="9">
        <f>SUM(M17:M26)</f>
        <v>783191</v>
      </c>
    </row>
    <row r="28" spans="1:13" ht="20.100000000000001" customHeight="1">
      <c r="C28" s="54"/>
      <c r="D28" s="54"/>
      <c r="E28" s="54"/>
      <c r="F28" s="54" t="s">
        <v>650</v>
      </c>
      <c r="I28" s="9">
        <f>I15-I27</f>
        <v>746572</v>
      </c>
      <c r="K28" s="9">
        <f>K15-K27</f>
        <v>509112</v>
      </c>
      <c r="M28" s="9">
        <f>M15-M27</f>
        <v>86926</v>
      </c>
    </row>
    <row r="29" spans="1:13" ht="20.100000000000001" customHeight="1">
      <c r="A29" s="4" t="s">
        <v>471</v>
      </c>
      <c r="C29" s="54"/>
      <c r="D29" s="54"/>
      <c r="E29" s="54"/>
      <c r="F29" s="54"/>
      <c r="I29" s="58"/>
      <c r="K29" s="58"/>
      <c r="M29" s="58"/>
    </row>
    <row r="30" spans="1:13" ht="12.95" customHeight="1">
      <c r="A30" s="11"/>
      <c r="B30" s="4" t="s">
        <v>474</v>
      </c>
      <c r="C30" s="54"/>
      <c r="D30" s="54"/>
      <c r="E30" s="54"/>
      <c r="F30" s="54"/>
      <c r="I30" s="58">
        <v>134811</v>
      </c>
      <c r="K30" s="58">
        <v>93732</v>
      </c>
      <c r="M30" s="58">
        <v>1374</v>
      </c>
    </row>
    <row r="31" spans="1:13" ht="12.95" customHeight="1">
      <c r="A31" s="11"/>
      <c r="B31" s="4" t="s">
        <v>599</v>
      </c>
      <c r="C31" s="54"/>
      <c r="D31" s="54"/>
      <c r="E31" s="54"/>
      <c r="F31" s="54"/>
      <c r="I31" s="58">
        <v>-297320</v>
      </c>
      <c r="K31" s="58">
        <v>0</v>
      </c>
      <c r="M31" s="58">
        <v>0</v>
      </c>
    </row>
    <row r="32" spans="1:13" ht="12.95" customHeight="1">
      <c r="A32" s="11"/>
      <c r="B32" s="4" t="s">
        <v>809</v>
      </c>
      <c r="C32" s="54"/>
      <c r="D32" s="54"/>
      <c r="E32" s="54"/>
      <c r="F32" s="54"/>
      <c r="I32" s="9">
        <v>508431</v>
      </c>
      <c r="K32" s="9">
        <v>-512723</v>
      </c>
      <c r="M32" s="9">
        <v>-157</v>
      </c>
    </row>
    <row r="33" spans="1:13" ht="20.100000000000001" customHeight="1">
      <c r="A33" s="11"/>
      <c r="C33" s="54"/>
      <c r="D33" s="54"/>
      <c r="E33" s="54"/>
      <c r="F33" s="54" t="s">
        <v>316</v>
      </c>
      <c r="I33" s="15"/>
      <c r="K33" s="15"/>
      <c r="M33" s="15"/>
    </row>
    <row r="34" spans="1:13" ht="12.95" customHeight="1">
      <c r="D34" s="54"/>
      <c r="E34" s="54"/>
      <c r="G34" s="54" t="s">
        <v>317</v>
      </c>
      <c r="I34" s="9">
        <f>SUM(I30:I32)</f>
        <v>345922</v>
      </c>
      <c r="K34" s="9">
        <f>SUM(K30:K32)</f>
        <v>-418991</v>
      </c>
      <c r="M34" s="9">
        <f>SUM(M30:M32)</f>
        <v>1217</v>
      </c>
    </row>
    <row r="35" spans="1:13" ht="20.100000000000001" customHeight="1">
      <c r="B35" s="54"/>
      <c r="F35" s="54" t="s">
        <v>941</v>
      </c>
      <c r="I35" s="58">
        <f>I28+I34</f>
        <v>1092494</v>
      </c>
      <c r="K35" s="58">
        <f>K28+K34</f>
        <v>90121</v>
      </c>
      <c r="M35" s="58">
        <f>M28+M34</f>
        <v>88143</v>
      </c>
    </row>
    <row r="36" spans="1:13" ht="20.100000000000001" customHeight="1">
      <c r="A36" s="54" t="s">
        <v>932</v>
      </c>
      <c r="B36" s="54"/>
      <c r="I36" s="9">
        <v>6368880</v>
      </c>
      <c r="K36" s="9">
        <v>2667114</v>
      </c>
      <c r="M36" s="9">
        <v>157482</v>
      </c>
    </row>
    <row r="37" spans="1:13" ht="20.100000000000001" customHeight="1" thickBot="1">
      <c r="A37" s="54" t="s">
        <v>935</v>
      </c>
      <c r="B37" s="54"/>
      <c r="H37" s="19" t="s">
        <v>172</v>
      </c>
      <c r="I37" s="152">
        <f>SUM(I35:I36)</f>
        <v>7461374</v>
      </c>
      <c r="K37" s="152">
        <f>SUM(K35:K36)</f>
        <v>2757235</v>
      </c>
      <c r="M37" s="152">
        <f>SUM(M35:M36)</f>
        <v>245625</v>
      </c>
    </row>
    <row r="38" spans="1:13" ht="39" customHeight="1" thickTop="1">
      <c r="A38" s="60"/>
    </row>
    <row r="40" spans="1:13" ht="12.95" customHeight="1">
      <c r="A40" s="4" t="s">
        <v>954</v>
      </c>
    </row>
  </sheetData>
  <customSheetViews>
    <customSheetView guid="{B5CDDD7D-D7D3-4CB2-966B-9F1E454CC0C9}" scale="90">
      <selection activeCell="A38" sqref="A38"/>
      <pageMargins left="0.8" right="0.7" top="1" bottom="0.8" header="0.5" footer="0.5"/>
      <printOptions horizontalCentered="1"/>
      <pageSetup scale="85" firstPageNumber="5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28">
      <selection activeCell="A38" sqref="A38"/>
      <pageMargins left="0.8" right="0.7" top="1" bottom="0.8" header="0.5" footer="0.5"/>
      <printOptions horizontalCentered="1"/>
      <pageSetup scale="85" firstPageNumber="5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5" firstPageNumber="5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F32" sqref="F32"/>
      <pageMargins left="0.8" right="0.7" top="1" bottom="0.8" header="0.5" footer="0.5"/>
      <printOptions horizontalCentered="1"/>
      <pageSetup scale="85" firstPageNumber="5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M34" sqref="M34"/>
      <pageMargins left="0.8" right="0.7" top="1" bottom="0.8" header="0.5" footer="0.5"/>
      <printOptions horizontalCentered="1"/>
      <pageSetup scale="85" firstPageNumber="5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F32" sqref="F32"/>
      <pageMargins left="0.8" right="0.7" top="1" bottom="0.8" header="0.5" footer="0.5"/>
      <printOptions horizontalCentered="1"/>
      <pageSetup scale="85" firstPageNumber="5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F32" sqref="F32"/>
      <pageMargins left="0.8" right="0.7" top="1" bottom="0.8" header="0.5" footer="0.5"/>
      <printOptions horizontalCentered="1"/>
      <pageSetup scale="85" firstPageNumber="5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6">
      <selection activeCell="G46" sqref="G46"/>
      <pageMargins left="0.8" right="0.7" top="1" bottom="0.8" header="0.5" footer="0.5"/>
      <printOptions horizontalCentered="1"/>
      <pageSetup scale="85" firstPageNumber="5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A38" sqref="A38"/>
      <pageMargins left="0.8" right="0.7" top="1" bottom="0.8" header="0.5" footer="0.5"/>
      <printOptions horizontalCentered="1"/>
      <pageSetup scale="85" firstPageNumber="55"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5">
    <mergeCell ref="A1:M1"/>
    <mergeCell ref="A2:M2"/>
    <mergeCell ref="A3:M3"/>
    <mergeCell ref="A4:M4"/>
    <mergeCell ref="A5:M5"/>
  </mergeCells>
  <phoneticPr fontId="16" type="noConversion"/>
  <pageMargins left="0.8" right="0.7" top="1" bottom="0.8" header="0.5" footer="0.5"/>
  <pageSetup firstPageNumber="52" fitToHeight="0" orientation="portrait" blackAndWhite="1" useFirstPageNumber="1" r:id="rId10"/>
  <headerFooter scaleWithDoc="0" alignWithMargins="0">
    <oddFooter>&amp;C&amp;"Times New Roman,Regular"&amp;11&amp;P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6">
    <tabColor theme="2" tint="-9.9978637043366805E-2"/>
    <pageSetUpPr fitToPage="1"/>
  </sheetPr>
  <dimension ref="A1:M36"/>
  <sheetViews>
    <sheetView workbookViewId="0">
      <selection sqref="A1:I1"/>
    </sheetView>
  </sheetViews>
  <sheetFormatPr defaultColWidth="8.5703125" defaultRowHeight="12.95" customHeight="1"/>
  <cols>
    <col min="1" max="6" width="2.28515625" customWidth="1"/>
    <col min="7" max="7" width="32.5703125" customWidth="1"/>
    <col min="8" max="8" width="2.42578125" customWidth="1"/>
    <col min="9" max="9" width="13.85546875" customWidth="1"/>
    <col min="10" max="10" width="2.42578125" customWidth="1"/>
    <col min="11" max="11" width="13.85546875" customWidth="1"/>
    <col min="12" max="12" width="2.42578125" customWidth="1"/>
    <col min="13" max="13" width="13.85546875" customWidth="1"/>
  </cols>
  <sheetData>
    <row r="1" spans="1:13" s="54" customFormat="1" ht="12.95" customHeight="1">
      <c r="A1" s="1" t="s">
        <v>496</v>
      </c>
      <c r="B1" s="1"/>
      <c r="C1" s="1"/>
      <c r="D1" s="1"/>
      <c r="E1" s="1"/>
      <c r="F1" s="1"/>
      <c r="G1" s="1"/>
      <c r="H1" s="1"/>
      <c r="I1" s="1"/>
      <c r="J1" s="1"/>
      <c r="K1" s="1"/>
      <c r="L1" s="1"/>
      <c r="M1" s="1"/>
    </row>
    <row r="2" spans="1:13" s="54" customFormat="1" ht="20.100000000000001" customHeight="1">
      <c r="A2" s="2" t="s">
        <v>939</v>
      </c>
      <c r="B2" s="2"/>
      <c r="C2" s="2"/>
      <c r="D2" s="1"/>
      <c r="E2" s="1"/>
      <c r="F2" s="1"/>
      <c r="G2" s="1"/>
      <c r="H2" s="1"/>
      <c r="I2" s="1"/>
      <c r="J2" s="1"/>
      <c r="K2" s="1"/>
      <c r="L2" s="1"/>
      <c r="M2" s="1"/>
    </row>
    <row r="3" spans="1:13" s="54" customFormat="1" ht="20.100000000000001" customHeight="1">
      <c r="A3" s="2" t="s">
        <v>398</v>
      </c>
      <c r="B3" s="2"/>
      <c r="C3" s="2"/>
      <c r="D3" s="1"/>
      <c r="E3" s="1"/>
      <c r="F3" s="1"/>
      <c r="G3" s="1"/>
      <c r="H3" s="1"/>
      <c r="I3" s="1"/>
      <c r="J3" s="1"/>
      <c r="K3" s="1"/>
      <c r="L3" s="1"/>
      <c r="M3" s="1"/>
    </row>
    <row r="4" spans="1:13" s="54" customFormat="1" ht="20.100000000000001" customHeight="1">
      <c r="A4" s="2" t="s">
        <v>403</v>
      </c>
      <c r="B4" s="2"/>
      <c r="C4" s="2"/>
      <c r="D4" s="1"/>
      <c r="E4" s="1"/>
      <c r="F4" s="1"/>
      <c r="G4" s="1"/>
      <c r="H4" s="1"/>
      <c r="I4" s="1"/>
      <c r="J4" s="1"/>
      <c r="K4" s="1"/>
      <c r="L4" s="1"/>
      <c r="M4" s="1"/>
    </row>
    <row r="5" spans="1:13" s="54" customFormat="1" ht="20.100000000000001" customHeight="1">
      <c r="A5" s="37" t="s">
        <v>964</v>
      </c>
      <c r="B5" s="37"/>
      <c r="C5" s="37"/>
      <c r="D5" s="1"/>
      <c r="E5" s="1"/>
      <c r="F5" s="1"/>
      <c r="G5" s="1"/>
      <c r="H5" s="1"/>
      <c r="I5" s="1"/>
      <c r="J5" s="1"/>
      <c r="K5" s="1"/>
      <c r="L5" s="1"/>
      <c r="M5" s="1"/>
    </row>
    <row r="6" spans="1:13" s="54" customFormat="1" ht="20.100000000000001" customHeight="1">
      <c r="A6" s="37"/>
      <c r="B6" s="37"/>
      <c r="C6" s="37"/>
      <c r="D6" s="1"/>
      <c r="E6" s="1"/>
      <c r="F6" s="1"/>
      <c r="G6" s="1"/>
      <c r="H6" s="1"/>
      <c r="I6" s="1"/>
      <c r="J6" s="1"/>
      <c r="K6" s="1"/>
      <c r="L6" s="1"/>
      <c r="M6" s="143" t="s">
        <v>843</v>
      </c>
    </row>
    <row r="7" spans="1:13" s="4" customFormat="1" ht="39" customHeight="1">
      <c r="I7" s="33" t="s">
        <v>53</v>
      </c>
      <c r="J7" s="19"/>
      <c r="K7" s="33" t="s">
        <v>54</v>
      </c>
      <c r="L7" s="19"/>
      <c r="M7" s="33" t="s">
        <v>55</v>
      </c>
    </row>
    <row r="8" spans="1:13" s="4" customFormat="1" ht="20.100000000000001" customHeight="1">
      <c r="A8" s="54" t="s">
        <v>187</v>
      </c>
      <c r="B8" s="54"/>
      <c r="C8" s="54"/>
    </row>
    <row r="9" spans="1:13" s="4" customFormat="1" ht="12.95" customHeight="1">
      <c r="A9" s="14"/>
      <c r="B9" s="4" t="s">
        <v>480</v>
      </c>
    </row>
    <row r="10" spans="1:13" s="4" customFormat="1" ht="12.95" customHeight="1">
      <c r="A10" s="11"/>
      <c r="C10" s="54" t="s">
        <v>215</v>
      </c>
      <c r="D10" s="54"/>
      <c r="G10" s="54"/>
      <c r="H10" s="19" t="s">
        <v>172</v>
      </c>
      <c r="I10" s="58">
        <v>0</v>
      </c>
      <c r="K10" s="58">
        <v>23139</v>
      </c>
      <c r="M10" s="58">
        <v>0</v>
      </c>
    </row>
    <row r="11" spans="1:13" s="4" customFormat="1" ht="12.95" customHeight="1">
      <c r="A11" s="11"/>
      <c r="C11" s="54" t="s">
        <v>389</v>
      </c>
      <c r="D11" s="54"/>
      <c r="G11" s="54"/>
      <c r="H11" s="54"/>
      <c r="I11" s="58"/>
      <c r="K11" s="58"/>
      <c r="M11" s="58"/>
    </row>
    <row r="12" spans="1:13" s="4" customFormat="1" ht="12.95" customHeight="1">
      <c r="A12" s="11"/>
      <c r="D12" s="54" t="s">
        <v>390</v>
      </c>
      <c r="G12" s="54"/>
      <c r="H12" s="54"/>
      <c r="I12" s="58">
        <v>712406</v>
      </c>
      <c r="K12" s="58">
        <v>48</v>
      </c>
      <c r="M12" s="58">
        <v>0</v>
      </c>
    </row>
    <row r="13" spans="1:13" s="4" customFormat="1" ht="12.95" customHeight="1">
      <c r="A13" s="11"/>
      <c r="C13" s="54" t="s">
        <v>1187</v>
      </c>
      <c r="D13" s="54"/>
      <c r="G13" s="54"/>
      <c r="H13" s="54"/>
      <c r="I13" s="9">
        <v>453130</v>
      </c>
      <c r="K13" s="9">
        <v>9557</v>
      </c>
      <c r="M13" s="9">
        <v>0</v>
      </c>
    </row>
    <row r="14" spans="1:13" s="4" customFormat="1" ht="20.100000000000001" customHeight="1">
      <c r="A14" s="11"/>
      <c r="F14" s="54" t="s">
        <v>212</v>
      </c>
      <c r="G14" s="14"/>
      <c r="H14" s="19"/>
      <c r="I14" s="15">
        <f>SUM(I10:I13)</f>
        <v>1165536</v>
      </c>
      <c r="K14" s="15">
        <f>SUM(K10:K13)</f>
        <v>32744</v>
      </c>
      <c r="M14" s="15">
        <f>SUM(M10:M13)</f>
        <v>0</v>
      </c>
    </row>
    <row r="15" spans="1:13" s="4" customFormat="1" ht="20.100000000000001" customHeight="1">
      <c r="A15" s="11"/>
      <c r="B15" s="4" t="s">
        <v>481</v>
      </c>
      <c r="C15" s="54"/>
      <c r="D15" s="54"/>
      <c r="G15" s="54"/>
      <c r="H15" s="54"/>
      <c r="I15" s="58"/>
      <c r="K15" s="58"/>
      <c r="M15" s="58"/>
    </row>
    <row r="16" spans="1:13" s="4" customFormat="1" ht="12.95" customHeight="1">
      <c r="A16" s="11"/>
      <c r="C16" s="4" t="s">
        <v>853</v>
      </c>
      <c r="D16" s="54"/>
      <c r="G16" s="54"/>
      <c r="H16" s="54"/>
      <c r="I16" s="58"/>
      <c r="K16" s="58"/>
      <c r="M16" s="58"/>
    </row>
    <row r="17" spans="1:13" s="4" customFormat="1" ht="12.95" customHeight="1">
      <c r="A17" s="11"/>
      <c r="C17" s="54"/>
      <c r="D17" s="54" t="s">
        <v>391</v>
      </c>
      <c r="G17" s="54"/>
      <c r="H17" s="54"/>
      <c r="I17" s="9">
        <v>6777</v>
      </c>
      <c r="K17" s="9">
        <v>0</v>
      </c>
      <c r="M17" s="9">
        <v>0</v>
      </c>
    </row>
    <row r="18" spans="1:13" s="4" customFormat="1" ht="20.100000000000001" customHeight="1" thickBot="1">
      <c r="A18" s="11"/>
      <c r="F18" s="54" t="s">
        <v>384</v>
      </c>
      <c r="G18" s="14"/>
      <c r="H18" s="19" t="s">
        <v>172</v>
      </c>
      <c r="I18" s="152">
        <f>I14+I17</f>
        <v>1172313</v>
      </c>
      <c r="K18" s="152">
        <f>K14+K17</f>
        <v>32744</v>
      </c>
      <c r="M18" s="152">
        <f>M14+M17</f>
        <v>0</v>
      </c>
    </row>
    <row r="19" spans="1:13" ht="20.100000000000001" customHeight="1" thickTop="1">
      <c r="A19" t="s">
        <v>483</v>
      </c>
    </row>
    <row r="20" spans="1:13" ht="12.95" customHeight="1">
      <c r="B20" t="s">
        <v>484</v>
      </c>
    </row>
    <row r="21" spans="1:13" s="4" customFormat="1" ht="12.95" customHeight="1">
      <c r="A21" s="11"/>
      <c r="C21" s="54" t="s">
        <v>218</v>
      </c>
      <c r="D21" s="54"/>
      <c r="G21" s="54"/>
      <c r="H21" s="54" t="s">
        <v>172</v>
      </c>
      <c r="I21" s="58">
        <f>1597771+435828+96430</f>
        <v>2130029</v>
      </c>
      <c r="K21" s="58">
        <v>5563</v>
      </c>
      <c r="M21" s="58">
        <v>83</v>
      </c>
    </row>
    <row r="22" spans="1:13" s="4" customFormat="1" ht="12.95" customHeight="1">
      <c r="A22" s="11"/>
      <c r="C22" s="4" t="s">
        <v>1099</v>
      </c>
      <c r="D22" s="54"/>
      <c r="G22" s="54"/>
      <c r="H22" s="54"/>
      <c r="I22" s="58">
        <v>245670</v>
      </c>
      <c r="K22" s="58">
        <v>11416</v>
      </c>
      <c r="M22" s="58">
        <v>0</v>
      </c>
    </row>
    <row r="23" spans="1:13" s="4" customFormat="1" ht="12.95" customHeight="1">
      <c r="A23" s="11"/>
      <c r="C23" s="54" t="s">
        <v>99</v>
      </c>
      <c r="D23" s="54"/>
      <c r="G23" s="54"/>
      <c r="H23" s="54"/>
      <c r="I23" s="9">
        <v>12421</v>
      </c>
      <c r="K23" s="9">
        <v>0</v>
      </c>
      <c r="M23" s="9">
        <v>0</v>
      </c>
    </row>
    <row r="24" spans="1:13" s="4" customFormat="1" ht="20.100000000000001" customHeight="1">
      <c r="A24" s="11"/>
      <c r="F24" s="54" t="s">
        <v>213</v>
      </c>
      <c r="G24" s="14"/>
      <c r="H24" s="19"/>
      <c r="I24" s="15">
        <f>SUM(I21:I23)</f>
        <v>2388120</v>
      </c>
      <c r="K24" s="15">
        <f>SUM(K21:K23)</f>
        <v>16979</v>
      </c>
      <c r="M24" s="15">
        <f>SUM(M21:M23)</f>
        <v>83</v>
      </c>
    </row>
    <row r="25" spans="1:13" s="4" customFormat="1" ht="20.100000000000001" customHeight="1">
      <c r="A25" s="11"/>
      <c r="B25" s="4" t="s">
        <v>206</v>
      </c>
      <c r="D25" s="54"/>
      <c r="G25" s="54"/>
      <c r="H25" s="54"/>
      <c r="I25" s="58"/>
      <c r="K25" s="58"/>
      <c r="M25" s="58"/>
    </row>
    <row r="26" spans="1:13" s="4" customFormat="1" ht="12.95" customHeight="1">
      <c r="A26" s="11"/>
      <c r="C26" s="54" t="s">
        <v>207</v>
      </c>
      <c r="D26" s="54"/>
      <c r="G26" s="54"/>
      <c r="H26" s="54"/>
      <c r="I26" s="9">
        <v>100494</v>
      </c>
      <c r="K26" s="9">
        <v>0</v>
      </c>
      <c r="M26" s="9">
        <v>0</v>
      </c>
    </row>
    <row r="27" spans="1:13" s="4" customFormat="1" ht="20.100000000000001" customHeight="1">
      <c r="A27" s="11"/>
      <c r="F27" s="54" t="s">
        <v>209</v>
      </c>
      <c r="G27" s="14"/>
      <c r="H27" s="19"/>
      <c r="I27" s="101">
        <f>I24+I26</f>
        <v>2488614</v>
      </c>
      <c r="K27" s="101">
        <f>K24+K26</f>
        <v>16979</v>
      </c>
      <c r="M27" s="101">
        <f>M24+M26</f>
        <v>83</v>
      </c>
    </row>
    <row r="28" spans="1:13" ht="20.100000000000001" customHeight="1">
      <c r="A28" t="s">
        <v>929</v>
      </c>
    </row>
    <row r="29" spans="1:13" ht="12.95" customHeight="1">
      <c r="B29" t="s">
        <v>928</v>
      </c>
      <c r="I29" s="58">
        <v>6777</v>
      </c>
      <c r="K29" s="58">
        <v>0</v>
      </c>
      <c r="M29" s="58">
        <v>0</v>
      </c>
    </row>
    <row r="30" spans="1:13" s="4" customFormat="1" ht="12.95" customHeight="1">
      <c r="A30" s="11"/>
      <c r="B30" s="4" t="s">
        <v>211</v>
      </c>
      <c r="C30" s="11"/>
      <c r="I30" s="9">
        <v>-1323078</v>
      </c>
      <c r="K30" s="9">
        <v>15765</v>
      </c>
      <c r="M30" s="9">
        <v>-83</v>
      </c>
    </row>
    <row r="31" spans="1:13" s="4" customFormat="1" ht="20.100000000000001" customHeight="1">
      <c r="A31" s="11"/>
      <c r="B31" s="11"/>
      <c r="C31" s="11"/>
      <c r="F31" s="4" t="s">
        <v>930</v>
      </c>
      <c r="G31" s="11"/>
      <c r="H31" s="11"/>
      <c r="I31" s="9">
        <f>SUM(I29:I30)</f>
        <v>-1316301</v>
      </c>
      <c r="K31" s="9">
        <f>SUM(K29:K30)</f>
        <v>15765</v>
      </c>
      <c r="M31" s="9">
        <f>SUM(M29:M30)</f>
        <v>-83</v>
      </c>
    </row>
    <row r="32" spans="1:13" s="4" customFormat="1" ht="20.100000000000001" customHeight="1" thickBot="1">
      <c r="A32" s="11"/>
      <c r="B32" s="11"/>
      <c r="C32" s="11"/>
      <c r="F32" s="54" t="s">
        <v>931</v>
      </c>
      <c r="G32" s="14"/>
      <c r="H32" s="19" t="s">
        <v>172</v>
      </c>
      <c r="I32" s="152">
        <f>I27+I31</f>
        <v>1172313</v>
      </c>
      <c r="K32" s="152">
        <f>K27+K31</f>
        <v>32744</v>
      </c>
      <c r="M32" s="152">
        <f>M27+M31</f>
        <v>0</v>
      </c>
    </row>
    <row r="33" spans="1:1" ht="39" customHeight="1" thickTop="1">
      <c r="A33" s="60"/>
    </row>
    <row r="36" spans="1:1" s="4" customFormat="1" ht="12.95" customHeight="1">
      <c r="A36" s="4" t="s">
        <v>954</v>
      </c>
    </row>
  </sheetData>
  <customSheetViews>
    <customSheetView guid="{B5CDDD7D-D7D3-4CB2-966B-9F1E454CC0C9}">
      <selection activeCell="A33" sqref="A33"/>
      <pageMargins left="0.8" right="0.7" top="1" bottom="0.8" header="0.5" footer="0.5"/>
      <printOptions horizontalCentered="1"/>
      <pageSetup scale="96" firstPageNumber="5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25">
      <selection activeCell="A33" sqref="A33"/>
      <pageMargins left="0.8" right="0.7" top="1" bottom="0.8" header="0.5" footer="0.5"/>
      <printOptions horizontalCentered="1"/>
      <pageSetup scale="96" firstPageNumber="5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5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K29" sqref="K29"/>
      <pageMargins left="0.8" right="0.7" top="1" bottom="0.8" header="0.5" footer="0.5"/>
      <printOptions horizontalCentered="1"/>
      <pageSetup scale="96" firstPageNumber="5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K29" sqref="K29"/>
      <pageMargins left="0.8" right="0.7" top="1" bottom="0.8" header="0.5" footer="0.5"/>
      <printOptions horizontalCentered="1"/>
      <pageSetup scale="96" firstPageNumber="5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43" sqref="A43:I87"/>
      <rowBreaks count="4" manualBreakCount="4">
        <brk id="58" max="16383" man="1"/>
        <brk id="119" max="16383" man="1"/>
        <brk id="120" max="16383" man="1"/>
        <brk id="182" max="16383" man="1"/>
      </rowBreaks>
      <pageMargins left="0.75" right="0.75" top="1" bottom="0.56000000000000005" header="0.5" footer="0.5"/>
      <printOptions horizontalCentered="1"/>
      <pageSetup orientation="portrait" r:id="rId6"/>
      <headerFooter alignWithMargins="0"/>
    </customSheetView>
    <customSheetView guid="{86A10747-8B25-4B25-9409-B006EA4C681C}" showGridLines="0">
      <selection activeCell="F78" sqref="F78"/>
      <rowBreaks count="4" manualBreakCount="4">
        <brk id="58" max="16383" man="1"/>
        <brk id="116" max="16383" man="1"/>
        <brk id="117" max="16383" man="1"/>
        <brk id="179" max="16383" man="1"/>
      </rowBreaks>
      <pageMargins left="0.75" right="0.75" top="1" bottom="0.56000000000000005" header="0.5" footer="0.5"/>
      <printOptions horizontalCentered="1"/>
      <pageSetup orientation="portrait" r:id="rId7"/>
      <headerFooter alignWithMargins="0"/>
    </customSheetView>
    <customSheetView guid="{4F3C9522-85FB-4FAA-B4DC-154FBE4218D9}" showGridLines="0" showRuler="0">
      <selection activeCell="I98" sqref="I98"/>
      <rowBreaks count="3" manualBreakCount="3">
        <brk id="66" max="16383" man="1"/>
        <brk id="127" max="16383" man="1"/>
        <brk id="188" max="16383" man="1"/>
      </rowBreaks>
      <pageMargins left="0.75" right="0.75" top="1" bottom="0.56000000000000005" header="0.5" footer="0.5"/>
      <printOptions horizontalCentered="1"/>
      <pageSetup orientation="portrait" r:id="rId8"/>
      <headerFooter alignWithMargins="0"/>
    </customSheetView>
    <customSheetView guid="{8E3DA08C-766A-41DE-BB05-B83E79C2E3D5}" showGridLines="0" topLeftCell="A30">
      <selection activeCell="A43" sqref="A43:I87"/>
      <rowBreaks count="4" manualBreakCount="4">
        <brk id="58" max="16383" man="1"/>
        <brk id="119" max="16383" man="1"/>
        <brk id="120" max="16383" man="1"/>
        <brk id="182" max="16383" man="1"/>
      </rowBreaks>
      <pageMargins left="0.75" right="0.75" top="1" bottom="0.56000000000000005" header="0.5" footer="0.5"/>
      <printOptions horizontalCentered="1"/>
      <pageSetup orientation="portrait" r:id="rId9"/>
      <headerFooter alignWithMargins="0"/>
    </customSheetView>
    <customSheetView guid="{9B4DC162-833A-4BD6-BF3D-CDBE24FDA56E}" showGridLines="0" hiddenColumns="1" showRuler="0">
      <selection activeCell="G72" sqref="G72"/>
      <rowBreaks count="4" manualBreakCount="4">
        <brk id="59" max="16383" man="1"/>
        <brk id="120" max="16383" man="1"/>
        <brk id="121" max="16383" man="1"/>
        <brk id="183" max="16383" man="1"/>
      </rowBreaks>
      <pageMargins left="0.75" right="0.75" top="1" bottom="0.56000000000000005" header="0.5" footer="0.5"/>
      <printOptions horizontalCentered="1"/>
      <pageSetup orientation="portrait" r:id="rId10"/>
      <headerFooter alignWithMargins="0"/>
    </customSheetView>
    <customSheetView guid="{DF496B77-1547-4044-ABC6-DF925EDDC1DD}" showPageBreaks="1" showRuler="0">
      <selection activeCell="B78" sqref="B78"/>
      <rowBreaks count="3" manualBreakCount="3">
        <brk id="43" max="16383" man="1"/>
        <brk id="106" max="16383" man="1"/>
        <brk id="156" max="16383" man="1"/>
      </rowBreaks>
      <pageMargins left="0.75" right="0.75" top="0.75" bottom="0.5" header="0" footer="0.5"/>
      <printOptions horizontalCentered="1"/>
      <pageSetup firstPageNumber="50" orientation="portrait" useFirstPageNumber="1" r:id="rId11"/>
      <headerFooter alignWithMargins="0">
        <oddFooter>&amp;C(&amp;P)</oddFooter>
      </headerFooter>
    </customSheetView>
    <customSheetView guid="{3BA57DF8-659F-42F0-86F4-A7E79B2C34EB}" showRuler="0" topLeftCell="A83">
      <selection activeCell="A120" sqref="A120:G120"/>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12"/>
      <headerFooter alignWithMargins="0"/>
    </customSheetView>
    <customSheetView guid="{21417578-E70F-4802-A5A7-5D6C59E90F40}" showRuler="0" topLeftCell="A83">
      <selection activeCell="A120" sqref="A120:G120"/>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13"/>
      <headerFooter alignWithMargins="0"/>
    </customSheetView>
    <customSheetView guid="{DC1EC383-AA5A-444D-88DE-3C6EE7652F16}" showPageBreaks="1" showGridLines="0" printArea="1" showRuler="0" topLeftCell="A80">
      <selection activeCell="G100" sqref="G100"/>
      <rowBreaks count="1" manualBreakCount="1">
        <brk id="60" max="16383" man="1"/>
      </rowBreaks>
      <pageMargins left="0.75" right="0.75" top="1" bottom="0.56000000000000005" header="0.5" footer="0.5"/>
      <printOptions horizontalCentered="1"/>
      <pageSetup orientation="portrait" r:id="rId14"/>
      <headerFooter alignWithMargins="0"/>
    </customSheetView>
    <customSheetView guid="{BD6501F3-C314-11D5-A64A-00B0D0B3D295}" showPageBreaks="1" showGridLines="0" showRuler="0" topLeftCell="A29">
      <selection activeCell="N29" sqref="N29"/>
      <rowBreaks count="1" manualBreakCount="1">
        <brk id="45" max="16383" man="1"/>
      </rowBreaks>
      <pageMargins left="0.75" right="0.75" top="1" bottom="1" header="0.5" footer="0.5"/>
      <pageSetup orientation="portrait" r:id="rId15"/>
      <headerFooter alignWithMargins="0"/>
    </customSheetView>
    <customSheetView guid="{A7ADF766-DF6C-40EF-AD33-2C5637ABABD9}" showPageBreaks="1" showGridLines="0" showRuler="0">
      <selection activeCell="N29" sqref="N29"/>
      <pageMargins left="0.75" right="0.75" top="1" bottom="1" header="0.5" footer="0.5"/>
      <pageSetup orientation="portrait" r:id="rId16"/>
      <headerFooter alignWithMargins="0"/>
    </customSheetView>
    <customSheetView guid="{0E959B21-C4C4-11D5-A65F-00B0D0B3D27F}" showPageBreaks="1" showGridLines="0" printArea="1" showRuler="0" topLeftCell="A88">
      <selection activeCell="A119" sqref="A119:G119"/>
      <rowBreaks count="1" manualBreakCount="1">
        <brk id="59" max="16383" man="1"/>
      </rowBreaks>
      <pageMargins left="0.75" right="0.75" top="1" bottom="0.56000000000000005" header="0.5" footer="0.5"/>
      <printOptions horizontalCentered="1"/>
      <pageSetup orientation="portrait" r:id="rId17"/>
      <headerFooter alignWithMargins="0"/>
    </customSheetView>
    <customSheetView guid="{61FFD26A-6C55-4FAA-B7B3-304380B2CF2A}" showPageBreaks="1" showGridLines="0" showRuler="0">
      <selection activeCell="N29" sqref="N29"/>
      <pageMargins left="0.75" right="0.75" top="1" bottom="1" header="0.5" footer="0.5"/>
      <pageSetup orientation="portrait" r:id="rId18"/>
      <headerFooter alignWithMargins="0"/>
    </customSheetView>
    <customSheetView guid="{4FB49B53-1D2E-4571-8896-B15F682249F5}" showPageBreaks="1" showRuler="0" topLeftCell="A83">
      <selection activeCell="A120" sqref="A120:G120"/>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19"/>
      <headerFooter alignWithMargins="0"/>
    </customSheetView>
    <customSheetView guid="{2F4E79F8-C95D-43CD-9692-8694CC8FDD51}" showPageBreaks="1" showRuler="0">
      <selection activeCell="G41" sqref="G41"/>
      <rowBreaks count="4" manualBreakCount="4">
        <brk id="60" max="16383" man="1"/>
        <brk id="120" max="16383" man="1"/>
        <brk id="121" max="16383" man="1"/>
        <brk id="183" max="16383" man="1"/>
      </rowBreaks>
      <pageMargins left="0.75" right="0.75" top="1" bottom="0.56000000000000005" header="0.5" footer="0.5"/>
      <printOptions horizontalCentered="1"/>
      <pageSetup orientation="portrait" r:id="rId20"/>
      <headerFooter alignWithMargins="0"/>
    </customSheetView>
    <customSheetView guid="{315D65B5-6F13-4260-BB1D-E2FA280C16D9}" showRuler="0" topLeftCell="A7">
      <selection activeCell="K29" sqref="K29"/>
      <pageMargins left="0.8" right="0.7" top="1" bottom="0.8" header="0.5" footer="0.5"/>
      <printOptions horizontalCentered="1"/>
      <pageSetup scale="96" firstPageNumber="53"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7">
      <selection activeCell="K29" sqref="K29"/>
      <pageMargins left="0.8" right="0.7" top="1" bottom="0.8" header="0.5" footer="0.5"/>
      <printOptions horizontalCentered="1"/>
      <pageSetup scale="96" firstPageNumber="53"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A33" sqref="A33"/>
      <pageMargins left="0.8" right="0.7" top="1" bottom="0.8" header="0.5" footer="0.5"/>
      <printOptions horizontalCentered="1"/>
      <pageSetup scale="96" firstPageNumber="56"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6" firstPageNumber="53" fitToHeight="0" orientation="portrait" blackAndWhite="1" useFirstPageNumber="1" r:id="rId24"/>
  <headerFooter scaleWithDoc="0" alignWithMargins="0">
    <oddFooter>&amp;C&amp;"Times New Roman,Regular"&amp;11&amp;P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tabColor theme="2" tint="-9.9978637043366805E-2"/>
    <pageSetUpPr fitToPage="1"/>
  </sheetPr>
  <dimension ref="A1:M35"/>
  <sheetViews>
    <sheetView workbookViewId="0">
      <selection sqref="A1:I1"/>
    </sheetView>
  </sheetViews>
  <sheetFormatPr defaultColWidth="8.5703125" defaultRowHeight="12.95" customHeight="1"/>
  <cols>
    <col min="1" max="6" width="2.28515625" style="4" customWidth="1"/>
    <col min="7" max="7" width="32"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1"/>
      <c r="C1" s="1"/>
      <c r="D1" s="1"/>
      <c r="E1" s="1"/>
      <c r="F1" s="1"/>
      <c r="G1" s="1"/>
      <c r="H1" s="1"/>
      <c r="I1" s="1"/>
      <c r="J1" s="1"/>
      <c r="K1" s="1"/>
      <c r="L1" s="1"/>
      <c r="M1" s="1"/>
    </row>
    <row r="2" spans="1:13" ht="20.100000000000001" customHeight="1">
      <c r="A2" s="2" t="s">
        <v>940</v>
      </c>
      <c r="B2" s="1"/>
      <c r="C2" s="1"/>
      <c r="D2" s="1"/>
      <c r="E2" s="1"/>
      <c r="F2" s="1"/>
      <c r="G2" s="1"/>
      <c r="H2" s="1"/>
      <c r="I2" s="1"/>
      <c r="J2" s="1"/>
      <c r="K2" s="1"/>
      <c r="L2" s="1"/>
      <c r="M2" s="1"/>
    </row>
    <row r="3" spans="1:13" s="54" customFormat="1" ht="20.100000000000001" customHeight="1">
      <c r="A3" s="2" t="s">
        <v>398</v>
      </c>
      <c r="B3" s="1"/>
      <c r="C3" s="1"/>
      <c r="D3" s="1"/>
      <c r="E3" s="1"/>
      <c r="F3" s="1"/>
      <c r="G3" s="1"/>
      <c r="H3" s="1"/>
      <c r="I3" s="1"/>
      <c r="J3" s="1"/>
      <c r="K3" s="1"/>
      <c r="L3" s="1"/>
      <c r="M3" s="1"/>
    </row>
    <row r="4" spans="1:13" ht="20.100000000000001" customHeight="1">
      <c r="A4" s="2" t="s">
        <v>403</v>
      </c>
      <c r="B4" s="1"/>
      <c r="C4" s="1"/>
      <c r="D4" s="1"/>
      <c r="E4" s="1"/>
      <c r="F4" s="1"/>
      <c r="G4" s="1"/>
      <c r="H4" s="1"/>
      <c r="I4" s="1"/>
      <c r="J4" s="1"/>
      <c r="K4" s="1"/>
      <c r="L4" s="1"/>
      <c r="M4" s="1"/>
    </row>
    <row r="5" spans="1:13" ht="20.100000000000001" customHeight="1">
      <c r="A5" s="2" t="s">
        <v>969</v>
      </c>
      <c r="B5" s="1"/>
      <c r="C5" s="1"/>
      <c r="D5" s="1"/>
      <c r="E5" s="1"/>
      <c r="F5" s="1"/>
      <c r="G5" s="1"/>
      <c r="H5" s="1"/>
      <c r="I5" s="1"/>
      <c r="J5" s="1"/>
      <c r="K5" s="1"/>
      <c r="L5" s="1"/>
      <c r="M5" s="1"/>
    </row>
    <row r="6" spans="1:13" ht="20.100000000000001" customHeight="1">
      <c r="A6" s="2"/>
      <c r="B6" s="1"/>
      <c r="C6" s="1"/>
      <c r="D6" s="1"/>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473</v>
      </c>
      <c r="B8" s="54"/>
      <c r="C8" s="54"/>
    </row>
    <row r="9" spans="1:13" ht="12.95" customHeight="1">
      <c r="B9" s="27" t="s">
        <v>35</v>
      </c>
      <c r="H9" s="19" t="s">
        <v>172</v>
      </c>
      <c r="I9" s="58">
        <f>217+10904101</f>
        <v>10904318</v>
      </c>
      <c r="K9" s="58">
        <v>39664</v>
      </c>
      <c r="M9" s="58">
        <v>7000</v>
      </c>
    </row>
    <row r="10" spans="1:13" ht="12.95" customHeight="1">
      <c r="B10" s="54" t="s">
        <v>732</v>
      </c>
      <c r="I10" s="58">
        <v>1308921</v>
      </c>
      <c r="K10" s="58">
        <v>43044</v>
      </c>
      <c r="M10" s="58">
        <v>0</v>
      </c>
    </row>
    <row r="11" spans="1:13" ht="20.100000000000001" customHeight="1">
      <c r="F11" s="54" t="s">
        <v>478</v>
      </c>
      <c r="I11" s="101">
        <f>SUM(I9:I10)</f>
        <v>12213239</v>
      </c>
      <c r="K11" s="101">
        <f>SUM(K9:K10)</f>
        <v>82708</v>
      </c>
      <c r="M11" s="101">
        <f>SUM(M9:M10)</f>
        <v>7000</v>
      </c>
    </row>
    <row r="12" spans="1:13" ht="20.100000000000001" customHeight="1">
      <c r="A12" s="54" t="s">
        <v>472</v>
      </c>
      <c r="B12" s="54"/>
      <c r="C12" s="54"/>
      <c r="I12" s="58"/>
      <c r="K12" s="58"/>
      <c r="M12" s="58"/>
    </row>
    <row r="13" spans="1:13" ht="12.95" customHeight="1">
      <c r="B13" s="54" t="s">
        <v>230</v>
      </c>
      <c r="I13" s="58">
        <v>2573570</v>
      </c>
      <c r="K13" s="58">
        <v>29942</v>
      </c>
      <c r="M13" s="58">
        <v>0</v>
      </c>
    </row>
    <row r="14" spans="1:13" ht="12.95" customHeight="1">
      <c r="B14" s="54" t="s">
        <v>233</v>
      </c>
      <c r="I14" s="58">
        <v>10365</v>
      </c>
      <c r="K14" s="58">
        <v>0</v>
      </c>
      <c r="M14" s="58">
        <v>0</v>
      </c>
    </row>
    <row r="15" spans="1:13" ht="12.95" customHeight="1">
      <c r="B15" s="54" t="s">
        <v>234</v>
      </c>
      <c r="I15" s="58">
        <v>7348045</v>
      </c>
      <c r="K15" s="58">
        <v>14432</v>
      </c>
      <c r="M15" s="58">
        <v>0</v>
      </c>
    </row>
    <row r="16" spans="1:13" ht="12.95" customHeight="1">
      <c r="B16" s="54" t="s">
        <v>232</v>
      </c>
      <c r="I16" s="58">
        <v>17204</v>
      </c>
      <c r="K16" s="58">
        <v>0</v>
      </c>
      <c r="M16" s="58">
        <v>0</v>
      </c>
    </row>
    <row r="17" spans="1:13" ht="12.95" customHeight="1">
      <c r="B17" s="54" t="s">
        <v>235</v>
      </c>
      <c r="E17" s="54"/>
      <c r="I17" s="58">
        <v>584723</v>
      </c>
      <c r="K17" s="58">
        <v>8369</v>
      </c>
      <c r="M17" s="58">
        <v>0</v>
      </c>
    </row>
    <row r="18" spans="1:13" ht="12.95" customHeight="1">
      <c r="B18" s="54" t="s">
        <v>467</v>
      </c>
      <c r="I18" s="58">
        <v>125533</v>
      </c>
      <c r="K18" s="58">
        <v>0</v>
      </c>
      <c r="M18" s="58">
        <v>0</v>
      </c>
    </row>
    <row r="19" spans="1:13" ht="12.95" customHeight="1">
      <c r="B19" s="54" t="s">
        <v>176</v>
      </c>
      <c r="I19" s="58">
        <v>76132</v>
      </c>
      <c r="K19" s="58">
        <v>0</v>
      </c>
      <c r="M19" s="58">
        <v>0</v>
      </c>
    </row>
    <row r="20" spans="1:13" ht="12.95" customHeight="1">
      <c r="B20" s="54" t="s">
        <v>468</v>
      </c>
      <c r="I20" s="58">
        <v>1998470</v>
      </c>
      <c r="K20" s="58">
        <v>20827</v>
      </c>
      <c r="M20" s="58">
        <v>14</v>
      </c>
    </row>
    <row r="21" spans="1:13" ht="12.95" customHeight="1">
      <c r="B21" s="54" t="s">
        <v>606</v>
      </c>
      <c r="I21" s="9">
        <v>3007</v>
      </c>
      <c r="K21" s="9">
        <v>0</v>
      </c>
      <c r="M21" s="9">
        <v>0</v>
      </c>
    </row>
    <row r="22" spans="1:13" ht="20.100000000000001" customHeight="1">
      <c r="F22" s="54" t="s">
        <v>477</v>
      </c>
      <c r="I22" s="9">
        <f>SUM(I13:I21)</f>
        <v>12737049</v>
      </c>
      <c r="K22" s="9">
        <f>SUM(K13:K21)</f>
        <v>73570</v>
      </c>
      <c r="M22" s="9">
        <f>SUM(M13:M21)</f>
        <v>14</v>
      </c>
    </row>
    <row r="23" spans="1:13" ht="20.100000000000001" customHeight="1">
      <c r="B23" s="54"/>
      <c r="C23" s="54"/>
      <c r="E23" s="54"/>
      <c r="F23" s="54" t="s">
        <v>470</v>
      </c>
      <c r="I23" s="9">
        <f>I11-I22</f>
        <v>-523810</v>
      </c>
      <c r="K23" s="9">
        <f>K11-K22</f>
        <v>9138</v>
      </c>
      <c r="M23" s="9">
        <f>M11-M22</f>
        <v>6986</v>
      </c>
    </row>
    <row r="24" spans="1:13" ht="20.100000000000001" customHeight="1">
      <c r="A24" s="4" t="s">
        <v>471</v>
      </c>
      <c r="E24" s="54"/>
      <c r="I24" s="58"/>
      <c r="K24" s="58"/>
      <c r="M24" s="58"/>
    </row>
    <row r="25" spans="1:13" ht="12.95" customHeight="1">
      <c r="B25" s="4" t="s">
        <v>474</v>
      </c>
      <c r="E25" s="54"/>
      <c r="I25" s="106">
        <v>7</v>
      </c>
      <c r="K25" s="106">
        <v>1044</v>
      </c>
      <c r="M25" s="106">
        <v>0</v>
      </c>
    </row>
    <row r="26" spans="1:13" ht="12.95" customHeight="1">
      <c r="B26" s="4" t="s">
        <v>131</v>
      </c>
      <c r="E26" s="54"/>
      <c r="I26" s="9">
        <v>-3276</v>
      </c>
      <c r="K26" s="9">
        <v>-11613</v>
      </c>
      <c r="M26" s="9">
        <v>0</v>
      </c>
    </row>
    <row r="27" spans="1:13" ht="20.100000000000001" customHeight="1">
      <c r="E27" s="54"/>
      <c r="F27" s="54" t="s">
        <v>316</v>
      </c>
      <c r="I27" s="106"/>
      <c r="K27" s="106"/>
      <c r="M27" s="106"/>
    </row>
    <row r="28" spans="1:13" ht="12.95" customHeight="1">
      <c r="D28" s="54"/>
      <c r="G28" s="54" t="s">
        <v>753</v>
      </c>
      <c r="I28" s="58">
        <f>SUM(I25:I27)</f>
        <v>-3269</v>
      </c>
      <c r="K28" s="58">
        <f>SUM(K25:K27)</f>
        <v>-10569</v>
      </c>
      <c r="M28" s="58">
        <f>SUM(M25:M27)</f>
        <v>0</v>
      </c>
    </row>
    <row r="29" spans="1:13" ht="20.100000000000001" customHeight="1">
      <c r="B29" s="54"/>
      <c r="C29" s="54"/>
      <c r="D29" s="54"/>
      <c r="F29" s="54" t="s">
        <v>943</v>
      </c>
      <c r="I29" s="15">
        <f>I23+I28</f>
        <v>-527079</v>
      </c>
      <c r="K29" s="15">
        <f>K23+K28</f>
        <v>-1431</v>
      </c>
      <c r="M29" s="15">
        <f>M23+M28</f>
        <v>6986</v>
      </c>
    </row>
    <row r="30" spans="1:13" ht="20.100000000000001" customHeight="1">
      <c r="A30" s="54" t="s">
        <v>995</v>
      </c>
      <c r="B30" s="54"/>
      <c r="C30" s="54"/>
      <c r="D30" s="54"/>
      <c r="I30" s="9">
        <v>-789222</v>
      </c>
      <c r="K30" s="9">
        <v>17196</v>
      </c>
      <c r="M30" s="9">
        <v>-7069</v>
      </c>
    </row>
    <row r="31" spans="1:13" ht="20.100000000000001" customHeight="1" thickBot="1">
      <c r="A31" s="54" t="s">
        <v>945</v>
      </c>
      <c r="B31" s="54"/>
      <c r="C31" s="54"/>
      <c r="D31" s="54"/>
      <c r="H31" s="19" t="s">
        <v>172</v>
      </c>
      <c r="I31" s="152">
        <f>SUM(I29:I30)</f>
        <v>-1316301</v>
      </c>
      <c r="K31" s="152">
        <f>SUM(K29:K30)</f>
        <v>15765</v>
      </c>
      <c r="M31" s="152">
        <f>SUM(M29:M30)</f>
        <v>-83</v>
      </c>
    </row>
    <row r="32" spans="1:13" ht="39" customHeight="1" thickTop="1">
      <c r="A32" s="60"/>
    </row>
    <row r="35" spans="1:1" ht="12.95" customHeight="1">
      <c r="A35" s="4" t="s">
        <v>954</v>
      </c>
    </row>
  </sheetData>
  <sortState xmlns:xlrd2="http://schemas.microsoft.com/office/spreadsheetml/2017/richdata2" ref="A8:WVU9">
    <sortCondition descending="1" ref="I8:I9"/>
  </sortState>
  <customSheetViews>
    <customSheetView guid="{B5CDDD7D-D7D3-4CB2-966B-9F1E454CC0C9}">
      <selection activeCell="A35" sqref="A35"/>
      <pageMargins left="0.8" right="0.7" top="1" bottom="0.8" header="0.5" footer="0.5"/>
      <printOptions horizontalCentered="1"/>
      <pageSetup scale="96" firstPageNumber="5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33" sqref="I33"/>
      <pageMargins left="0.8" right="0.7" top="1" bottom="0.8" header="0.5" footer="0.5"/>
      <printOptions horizontalCentered="1"/>
      <pageSetup scale="96" firstPageNumber="5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5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F31" sqref="F31"/>
      <pageMargins left="0.8" right="0.7" top="1" bottom="0.8" header="0.5" footer="0.5"/>
      <printOptions horizontalCentered="1"/>
      <pageSetup scale="96" firstPageNumber="5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I27" sqref="I27:M28"/>
      <pageMargins left="0.8" right="0.7" top="1" bottom="0.8" header="0.5" footer="0.5"/>
      <printOptions horizontalCentered="1"/>
      <pageSetup scale="96" firstPageNumber="5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I27" sqref="I27:M28"/>
      <pageMargins left="0.8" right="0.7" top="1" bottom="0.8" header="0.5" footer="0.5"/>
      <printOptions horizontalCentered="1"/>
      <pageSetup scale="96" firstPageNumber="54"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F31" sqref="F31"/>
      <pageMargins left="0.8" right="0.7" top="1" bottom="0.8" header="0.5" footer="0.5"/>
      <printOptions horizontalCentered="1"/>
      <pageSetup scale="96" firstPageNumber="54"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F31" sqref="F31"/>
      <pageMargins left="0.8" right="0.7" top="1" bottom="0.8" header="0.5" footer="0.5"/>
      <printOptions horizontalCentered="1"/>
      <pageSetup scale="96" firstPageNumber="54"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A35" sqref="A35"/>
      <pageMargins left="0.8" right="0.7" top="1" bottom="0.8" header="0.5" footer="0.5"/>
      <printOptions horizontalCentered="1"/>
      <pageSetup scale="96" firstPageNumber="57"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scale="96" firstPageNumber="54" fitToHeight="0" orientation="portrait" blackAndWhite="1" useFirstPageNumber="1" r:id="rId10"/>
  <headerFooter scaleWithDoc="0" alignWithMargins="0">
    <oddFooter>&amp;C&amp;"Times New Roman,Regular"&amp;11&amp;P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theme="2" tint="-9.9978637043366805E-2"/>
    <pageSetUpPr fitToPage="1"/>
  </sheetPr>
  <dimension ref="A1:I38"/>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254" width="8.5703125" style="4"/>
    <col min="255" max="260" width="2.28515625" style="4" customWidth="1"/>
    <col min="261" max="261" width="61.140625" style="4" customWidth="1"/>
    <col min="262" max="262" width="2.42578125" style="4" customWidth="1"/>
    <col min="263" max="263" width="13.85546875" style="4" customWidth="1"/>
    <col min="264" max="510" width="8.5703125" style="4"/>
    <col min="511" max="516" width="2.28515625" style="4" customWidth="1"/>
    <col min="517" max="517" width="61.140625" style="4" customWidth="1"/>
    <col min="518" max="518" width="2.42578125" style="4" customWidth="1"/>
    <col min="519" max="519" width="13.85546875" style="4" customWidth="1"/>
    <col min="520" max="766" width="8.5703125" style="4"/>
    <col min="767" max="772" width="2.28515625" style="4" customWidth="1"/>
    <col min="773" max="773" width="61.140625" style="4" customWidth="1"/>
    <col min="774" max="774" width="2.42578125" style="4" customWidth="1"/>
    <col min="775" max="775" width="13.85546875" style="4" customWidth="1"/>
    <col min="776" max="1022" width="8.5703125" style="4"/>
    <col min="1023" max="1028" width="2.28515625" style="4" customWidth="1"/>
    <col min="1029" max="1029" width="61.140625" style="4" customWidth="1"/>
    <col min="1030" max="1030" width="2.42578125" style="4" customWidth="1"/>
    <col min="1031" max="1031" width="13.85546875" style="4" customWidth="1"/>
    <col min="1032" max="1278" width="8.5703125" style="4"/>
    <col min="1279" max="1284" width="2.28515625" style="4" customWidth="1"/>
    <col min="1285" max="1285" width="61.140625" style="4" customWidth="1"/>
    <col min="1286" max="1286" width="2.42578125" style="4" customWidth="1"/>
    <col min="1287" max="1287" width="13.85546875" style="4" customWidth="1"/>
    <col min="1288" max="1534" width="8.5703125" style="4"/>
    <col min="1535" max="1540" width="2.28515625" style="4" customWidth="1"/>
    <col min="1541" max="1541" width="61.140625" style="4" customWidth="1"/>
    <col min="1542" max="1542" width="2.42578125" style="4" customWidth="1"/>
    <col min="1543" max="1543" width="13.85546875" style="4" customWidth="1"/>
    <col min="1544" max="1790" width="8.5703125" style="4"/>
    <col min="1791" max="1796" width="2.28515625" style="4" customWidth="1"/>
    <col min="1797" max="1797" width="61.140625" style="4" customWidth="1"/>
    <col min="1798" max="1798" width="2.42578125" style="4" customWidth="1"/>
    <col min="1799" max="1799" width="13.85546875" style="4" customWidth="1"/>
    <col min="1800" max="2046" width="8.5703125" style="4"/>
    <col min="2047" max="2052" width="2.28515625" style="4" customWidth="1"/>
    <col min="2053" max="2053" width="61.140625" style="4" customWidth="1"/>
    <col min="2054" max="2054" width="2.42578125" style="4" customWidth="1"/>
    <col min="2055" max="2055" width="13.85546875" style="4" customWidth="1"/>
    <col min="2056" max="2302" width="8.5703125" style="4"/>
    <col min="2303" max="2308" width="2.28515625" style="4" customWidth="1"/>
    <col min="2309" max="2309" width="61.140625" style="4" customWidth="1"/>
    <col min="2310" max="2310" width="2.42578125" style="4" customWidth="1"/>
    <col min="2311" max="2311" width="13.85546875" style="4" customWidth="1"/>
    <col min="2312" max="2558" width="8.5703125" style="4"/>
    <col min="2559" max="2564" width="2.28515625" style="4" customWidth="1"/>
    <col min="2565" max="2565" width="61.140625" style="4" customWidth="1"/>
    <col min="2566" max="2566" width="2.42578125" style="4" customWidth="1"/>
    <col min="2567" max="2567" width="13.85546875" style="4" customWidth="1"/>
    <col min="2568" max="2814" width="8.5703125" style="4"/>
    <col min="2815" max="2820" width="2.28515625" style="4" customWidth="1"/>
    <col min="2821" max="2821" width="61.140625" style="4" customWidth="1"/>
    <col min="2822" max="2822" width="2.42578125" style="4" customWidth="1"/>
    <col min="2823" max="2823" width="13.85546875" style="4" customWidth="1"/>
    <col min="2824" max="3070" width="8.5703125" style="4"/>
    <col min="3071" max="3076" width="2.28515625" style="4" customWidth="1"/>
    <col min="3077" max="3077" width="61.140625" style="4" customWidth="1"/>
    <col min="3078" max="3078" width="2.42578125" style="4" customWidth="1"/>
    <col min="3079" max="3079" width="13.85546875" style="4" customWidth="1"/>
    <col min="3080" max="3326" width="8.5703125" style="4"/>
    <col min="3327" max="3332" width="2.28515625" style="4" customWidth="1"/>
    <col min="3333" max="3333" width="61.140625" style="4" customWidth="1"/>
    <col min="3334" max="3334" width="2.42578125" style="4" customWidth="1"/>
    <col min="3335" max="3335" width="13.85546875" style="4" customWidth="1"/>
    <col min="3336" max="3582" width="8.5703125" style="4"/>
    <col min="3583" max="3588" width="2.28515625" style="4" customWidth="1"/>
    <col min="3589" max="3589" width="61.140625" style="4" customWidth="1"/>
    <col min="3590" max="3590" width="2.42578125" style="4" customWidth="1"/>
    <col min="3591" max="3591" width="13.85546875" style="4" customWidth="1"/>
    <col min="3592" max="3838" width="8.5703125" style="4"/>
    <col min="3839" max="3844" width="2.28515625" style="4" customWidth="1"/>
    <col min="3845" max="3845" width="61.140625" style="4" customWidth="1"/>
    <col min="3846" max="3846" width="2.42578125" style="4" customWidth="1"/>
    <col min="3847" max="3847" width="13.85546875" style="4" customWidth="1"/>
    <col min="3848" max="4094" width="8.5703125" style="4"/>
    <col min="4095" max="4100" width="2.28515625" style="4" customWidth="1"/>
    <col min="4101" max="4101" width="61.140625" style="4" customWidth="1"/>
    <col min="4102" max="4102" width="2.42578125" style="4" customWidth="1"/>
    <col min="4103" max="4103" width="13.85546875" style="4" customWidth="1"/>
    <col min="4104" max="4350" width="8.5703125" style="4"/>
    <col min="4351" max="4356" width="2.28515625" style="4" customWidth="1"/>
    <col min="4357" max="4357" width="61.140625" style="4" customWidth="1"/>
    <col min="4358" max="4358" width="2.42578125" style="4" customWidth="1"/>
    <col min="4359" max="4359" width="13.85546875" style="4" customWidth="1"/>
    <col min="4360" max="4606" width="8.5703125" style="4"/>
    <col min="4607" max="4612" width="2.28515625" style="4" customWidth="1"/>
    <col min="4613" max="4613" width="61.140625" style="4" customWidth="1"/>
    <col min="4614" max="4614" width="2.42578125" style="4" customWidth="1"/>
    <col min="4615" max="4615" width="13.85546875" style="4" customWidth="1"/>
    <col min="4616" max="4862" width="8.5703125" style="4"/>
    <col min="4863" max="4868" width="2.28515625" style="4" customWidth="1"/>
    <col min="4869" max="4869" width="61.140625" style="4" customWidth="1"/>
    <col min="4870" max="4870" width="2.42578125" style="4" customWidth="1"/>
    <col min="4871" max="4871" width="13.85546875" style="4" customWidth="1"/>
    <col min="4872" max="5118" width="8.5703125" style="4"/>
    <col min="5119" max="5124" width="2.28515625" style="4" customWidth="1"/>
    <col min="5125" max="5125" width="61.140625" style="4" customWidth="1"/>
    <col min="5126" max="5126" width="2.42578125" style="4" customWidth="1"/>
    <col min="5127" max="5127" width="13.85546875" style="4" customWidth="1"/>
    <col min="5128" max="5374" width="8.5703125" style="4"/>
    <col min="5375" max="5380" width="2.28515625" style="4" customWidth="1"/>
    <col min="5381" max="5381" width="61.140625" style="4" customWidth="1"/>
    <col min="5382" max="5382" width="2.42578125" style="4" customWidth="1"/>
    <col min="5383" max="5383" width="13.85546875" style="4" customWidth="1"/>
    <col min="5384" max="5630" width="8.5703125" style="4"/>
    <col min="5631" max="5636" width="2.28515625" style="4" customWidth="1"/>
    <col min="5637" max="5637" width="61.140625" style="4" customWidth="1"/>
    <col min="5638" max="5638" width="2.42578125" style="4" customWidth="1"/>
    <col min="5639" max="5639" width="13.85546875" style="4" customWidth="1"/>
    <col min="5640" max="5886" width="8.5703125" style="4"/>
    <col min="5887" max="5892" width="2.28515625" style="4" customWidth="1"/>
    <col min="5893" max="5893" width="61.140625" style="4" customWidth="1"/>
    <col min="5894" max="5894" width="2.42578125" style="4" customWidth="1"/>
    <col min="5895" max="5895" width="13.85546875" style="4" customWidth="1"/>
    <col min="5896" max="6142" width="8.5703125" style="4"/>
    <col min="6143" max="6148" width="2.28515625" style="4" customWidth="1"/>
    <col min="6149" max="6149" width="61.140625" style="4" customWidth="1"/>
    <col min="6150" max="6150" width="2.42578125" style="4" customWidth="1"/>
    <col min="6151" max="6151" width="13.85546875" style="4" customWidth="1"/>
    <col min="6152" max="6398" width="8.5703125" style="4"/>
    <col min="6399" max="6404" width="2.28515625" style="4" customWidth="1"/>
    <col min="6405" max="6405" width="61.140625" style="4" customWidth="1"/>
    <col min="6406" max="6406" width="2.42578125" style="4" customWidth="1"/>
    <col min="6407" max="6407" width="13.85546875" style="4" customWidth="1"/>
    <col min="6408" max="6654" width="8.5703125" style="4"/>
    <col min="6655" max="6660" width="2.28515625" style="4" customWidth="1"/>
    <col min="6661" max="6661" width="61.140625" style="4" customWidth="1"/>
    <col min="6662" max="6662" width="2.42578125" style="4" customWidth="1"/>
    <col min="6663" max="6663" width="13.85546875" style="4" customWidth="1"/>
    <col min="6664" max="6910" width="8.5703125" style="4"/>
    <col min="6911" max="6916" width="2.28515625" style="4" customWidth="1"/>
    <col min="6917" max="6917" width="61.140625" style="4" customWidth="1"/>
    <col min="6918" max="6918" width="2.42578125" style="4" customWidth="1"/>
    <col min="6919" max="6919" width="13.85546875" style="4" customWidth="1"/>
    <col min="6920" max="7166" width="8.5703125" style="4"/>
    <col min="7167" max="7172" width="2.28515625" style="4" customWidth="1"/>
    <col min="7173" max="7173" width="61.140625" style="4" customWidth="1"/>
    <col min="7174" max="7174" width="2.42578125" style="4" customWidth="1"/>
    <col min="7175" max="7175" width="13.85546875" style="4" customWidth="1"/>
    <col min="7176" max="7422" width="8.5703125" style="4"/>
    <col min="7423" max="7428" width="2.28515625" style="4" customWidth="1"/>
    <col min="7429" max="7429" width="61.140625" style="4" customWidth="1"/>
    <col min="7430" max="7430" width="2.42578125" style="4" customWidth="1"/>
    <col min="7431" max="7431" width="13.85546875" style="4" customWidth="1"/>
    <col min="7432" max="7678" width="8.5703125" style="4"/>
    <col min="7679" max="7684" width="2.28515625" style="4" customWidth="1"/>
    <col min="7685" max="7685" width="61.140625" style="4" customWidth="1"/>
    <col min="7686" max="7686" width="2.42578125" style="4" customWidth="1"/>
    <col min="7687" max="7687" width="13.85546875" style="4" customWidth="1"/>
    <col min="7688" max="7934" width="8.5703125" style="4"/>
    <col min="7935" max="7940" width="2.28515625" style="4" customWidth="1"/>
    <col min="7941" max="7941" width="61.140625" style="4" customWidth="1"/>
    <col min="7942" max="7942" width="2.42578125" style="4" customWidth="1"/>
    <col min="7943" max="7943" width="13.85546875" style="4" customWidth="1"/>
    <col min="7944" max="8190" width="8.5703125" style="4"/>
    <col min="8191" max="8196" width="2.28515625" style="4" customWidth="1"/>
    <col min="8197" max="8197" width="61.140625" style="4" customWidth="1"/>
    <col min="8198" max="8198" width="2.42578125" style="4" customWidth="1"/>
    <col min="8199" max="8199" width="13.85546875" style="4" customWidth="1"/>
    <col min="8200" max="8446" width="8.5703125" style="4"/>
    <col min="8447" max="8452" width="2.28515625" style="4" customWidth="1"/>
    <col min="8453" max="8453" width="61.140625" style="4" customWidth="1"/>
    <col min="8454" max="8454" width="2.42578125" style="4" customWidth="1"/>
    <col min="8455" max="8455" width="13.85546875" style="4" customWidth="1"/>
    <col min="8456" max="8702" width="8.5703125" style="4"/>
    <col min="8703" max="8708" width="2.28515625" style="4" customWidth="1"/>
    <col min="8709" max="8709" width="61.140625" style="4" customWidth="1"/>
    <col min="8710" max="8710" width="2.42578125" style="4" customWidth="1"/>
    <col min="8711" max="8711" width="13.85546875" style="4" customWidth="1"/>
    <col min="8712" max="8958" width="8.5703125" style="4"/>
    <col min="8959" max="8964" width="2.28515625" style="4" customWidth="1"/>
    <col min="8965" max="8965" width="61.140625" style="4" customWidth="1"/>
    <col min="8966" max="8966" width="2.42578125" style="4" customWidth="1"/>
    <col min="8967" max="8967" width="13.85546875" style="4" customWidth="1"/>
    <col min="8968" max="9214" width="8.5703125" style="4"/>
    <col min="9215" max="9220" width="2.28515625" style="4" customWidth="1"/>
    <col min="9221" max="9221" width="61.140625" style="4" customWidth="1"/>
    <col min="9222" max="9222" width="2.42578125" style="4" customWidth="1"/>
    <col min="9223" max="9223" width="13.85546875" style="4" customWidth="1"/>
    <col min="9224" max="9470" width="8.5703125" style="4"/>
    <col min="9471" max="9476" width="2.28515625" style="4" customWidth="1"/>
    <col min="9477" max="9477" width="61.140625" style="4" customWidth="1"/>
    <col min="9478" max="9478" width="2.42578125" style="4" customWidth="1"/>
    <col min="9479" max="9479" width="13.85546875" style="4" customWidth="1"/>
    <col min="9480" max="9726" width="8.5703125" style="4"/>
    <col min="9727" max="9732" width="2.28515625" style="4" customWidth="1"/>
    <col min="9733" max="9733" width="61.140625" style="4" customWidth="1"/>
    <col min="9734" max="9734" width="2.42578125" style="4" customWidth="1"/>
    <col min="9735" max="9735" width="13.85546875" style="4" customWidth="1"/>
    <col min="9736" max="9982" width="8.5703125" style="4"/>
    <col min="9983" max="9988" width="2.28515625" style="4" customWidth="1"/>
    <col min="9989" max="9989" width="61.140625" style="4" customWidth="1"/>
    <col min="9990" max="9990" width="2.42578125" style="4" customWidth="1"/>
    <col min="9991" max="9991" width="13.85546875" style="4" customWidth="1"/>
    <col min="9992" max="10238" width="8.5703125" style="4"/>
    <col min="10239" max="10244" width="2.28515625" style="4" customWidth="1"/>
    <col min="10245" max="10245" width="61.140625" style="4" customWidth="1"/>
    <col min="10246" max="10246" width="2.42578125" style="4" customWidth="1"/>
    <col min="10247" max="10247" width="13.85546875" style="4" customWidth="1"/>
    <col min="10248" max="10494" width="8.5703125" style="4"/>
    <col min="10495" max="10500" width="2.28515625" style="4" customWidth="1"/>
    <col min="10501" max="10501" width="61.140625" style="4" customWidth="1"/>
    <col min="10502" max="10502" width="2.42578125" style="4" customWidth="1"/>
    <col min="10503" max="10503" width="13.85546875" style="4" customWidth="1"/>
    <col min="10504" max="10750" width="8.5703125" style="4"/>
    <col min="10751" max="10756" width="2.28515625" style="4" customWidth="1"/>
    <col min="10757" max="10757" width="61.140625" style="4" customWidth="1"/>
    <col min="10758" max="10758" width="2.42578125" style="4" customWidth="1"/>
    <col min="10759" max="10759" width="13.85546875" style="4" customWidth="1"/>
    <col min="10760" max="11006" width="8.5703125" style="4"/>
    <col min="11007" max="11012" width="2.28515625" style="4" customWidth="1"/>
    <col min="11013" max="11013" width="61.140625" style="4" customWidth="1"/>
    <col min="11014" max="11014" width="2.42578125" style="4" customWidth="1"/>
    <col min="11015" max="11015" width="13.85546875" style="4" customWidth="1"/>
    <col min="11016" max="11262" width="8.5703125" style="4"/>
    <col min="11263" max="11268" width="2.28515625" style="4" customWidth="1"/>
    <col min="11269" max="11269" width="61.140625" style="4" customWidth="1"/>
    <col min="11270" max="11270" width="2.42578125" style="4" customWidth="1"/>
    <col min="11271" max="11271" width="13.85546875" style="4" customWidth="1"/>
    <col min="11272" max="11518" width="8.5703125" style="4"/>
    <col min="11519" max="11524" width="2.28515625" style="4" customWidth="1"/>
    <col min="11525" max="11525" width="61.140625" style="4" customWidth="1"/>
    <col min="11526" max="11526" width="2.42578125" style="4" customWidth="1"/>
    <col min="11527" max="11527" width="13.85546875" style="4" customWidth="1"/>
    <col min="11528" max="11774" width="8.5703125" style="4"/>
    <col min="11775" max="11780" width="2.28515625" style="4" customWidth="1"/>
    <col min="11781" max="11781" width="61.140625" style="4" customWidth="1"/>
    <col min="11782" max="11782" width="2.42578125" style="4" customWidth="1"/>
    <col min="11783" max="11783" width="13.85546875" style="4" customWidth="1"/>
    <col min="11784" max="12030" width="8.5703125" style="4"/>
    <col min="12031" max="12036" width="2.28515625" style="4" customWidth="1"/>
    <col min="12037" max="12037" width="61.140625" style="4" customWidth="1"/>
    <col min="12038" max="12038" width="2.42578125" style="4" customWidth="1"/>
    <col min="12039" max="12039" width="13.85546875" style="4" customWidth="1"/>
    <col min="12040" max="12286" width="8.5703125" style="4"/>
    <col min="12287" max="12292" width="2.28515625" style="4" customWidth="1"/>
    <col min="12293" max="12293" width="61.140625" style="4" customWidth="1"/>
    <col min="12294" max="12294" width="2.42578125" style="4" customWidth="1"/>
    <col min="12295" max="12295" width="13.85546875" style="4" customWidth="1"/>
    <col min="12296" max="12542" width="8.5703125" style="4"/>
    <col min="12543" max="12548" width="2.28515625" style="4" customWidth="1"/>
    <col min="12549" max="12549" width="61.140625" style="4" customWidth="1"/>
    <col min="12550" max="12550" width="2.42578125" style="4" customWidth="1"/>
    <col min="12551" max="12551" width="13.85546875" style="4" customWidth="1"/>
    <col min="12552" max="12798" width="8.5703125" style="4"/>
    <col min="12799" max="12804" width="2.28515625" style="4" customWidth="1"/>
    <col min="12805" max="12805" width="61.140625" style="4" customWidth="1"/>
    <col min="12806" max="12806" width="2.42578125" style="4" customWidth="1"/>
    <col min="12807" max="12807" width="13.85546875" style="4" customWidth="1"/>
    <col min="12808" max="13054" width="8.5703125" style="4"/>
    <col min="13055" max="13060" width="2.28515625" style="4" customWidth="1"/>
    <col min="13061" max="13061" width="61.140625" style="4" customWidth="1"/>
    <col min="13062" max="13062" width="2.42578125" style="4" customWidth="1"/>
    <col min="13063" max="13063" width="13.85546875" style="4" customWidth="1"/>
    <col min="13064" max="13310" width="8.5703125" style="4"/>
    <col min="13311" max="13316" width="2.28515625" style="4" customWidth="1"/>
    <col min="13317" max="13317" width="61.140625" style="4" customWidth="1"/>
    <col min="13318" max="13318" width="2.42578125" style="4" customWidth="1"/>
    <col min="13319" max="13319" width="13.85546875" style="4" customWidth="1"/>
    <col min="13320" max="13566" width="8.5703125" style="4"/>
    <col min="13567" max="13572" width="2.28515625" style="4" customWidth="1"/>
    <col min="13573" max="13573" width="61.140625" style="4" customWidth="1"/>
    <col min="13574" max="13574" width="2.42578125" style="4" customWidth="1"/>
    <col min="13575" max="13575" width="13.85546875" style="4" customWidth="1"/>
    <col min="13576" max="13822" width="8.5703125" style="4"/>
    <col min="13823" max="13828" width="2.28515625" style="4" customWidth="1"/>
    <col min="13829" max="13829" width="61.140625" style="4" customWidth="1"/>
    <col min="13830" max="13830" width="2.42578125" style="4" customWidth="1"/>
    <col min="13831" max="13831" width="13.85546875" style="4" customWidth="1"/>
    <col min="13832" max="14078" width="8.5703125" style="4"/>
    <col min="14079" max="14084" width="2.28515625" style="4" customWidth="1"/>
    <col min="14085" max="14085" width="61.140625" style="4" customWidth="1"/>
    <col min="14086" max="14086" width="2.42578125" style="4" customWidth="1"/>
    <col min="14087" max="14087" width="13.85546875" style="4" customWidth="1"/>
    <col min="14088" max="14334" width="8.5703125" style="4"/>
    <col min="14335" max="14340" width="2.28515625" style="4" customWidth="1"/>
    <col min="14341" max="14341" width="61.140625" style="4" customWidth="1"/>
    <col min="14342" max="14342" width="2.42578125" style="4" customWidth="1"/>
    <col min="14343" max="14343" width="13.85546875" style="4" customWidth="1"/>
    <col min="14344" max="14590" width="8.5703125" style="4"/>
    <col min="14591" max="14596" width="2.28515625" style="4" customWidth="1"/>
    <col min="14597" max="14597" width="61.140625" style="4" customWidth="1"/>
    <col min="14598" max="14598" width="2.42578125" style="4" customWidth="1"/>
    <col min="14599" max="14599" width="13.85546875" style="4" customWidth="1"/>
    <col min="14600" max="14846" width="8.5703125" style="4"/>
    <col min="14847" max="14852" width="2.28515625" style="4" customWidth="1"/>
    <col min="14853" max="14853" width="61.140625" style="4" customWidth="1"/>
    <col min="14854" max="14854" width="2.42578125" style="4" customWidth="1"/>
    <col min="14855" max="14855" width="13.85546875" style="4" customWidth="1"/>
    <col min="14856" max="15102" width="8.5703125" style="4"/>
    <col min="15103" max="15108" width="2.28515625" style="4" customWidth="1"/>
    <col min="15109" max="15109" width="61.140625" style="4" customWidth="1"/>
    <col min="15110" max="15110" width="2.42578125" style="4" customWidth="1"/>
    <col min="15111" max="15111" width="13.85546875" style="4" customWidth="1"/>
    <col min="15112" max="15358" width="8.5703125" style="4"/>
    <col min="15359" max="15364" width="2.28515625" style="4" customWidth="1"/>
    <col min="15365" max="15365" width="61.140625" style="4" customWidth="1"/>
    <col min="15366" max="15366" width="2.42578125" style="4" customWidth="1"/>
    <col min="15367" max="15367" width="13.85546875" style="4" customWidth="1"/>
    <col min="15368" max="15614" width="8.5703125" style="4"/>
    <col min="15615" max="15620" width="2.28515625" style="4" customWidth="1"/>
    <col min="15621" max="15621" width="61.140625" style="4" customWidth="1"/>
    <col min="15622" max="15622" width="2.42578125" style="4" customWidth="1"/>
    <col min="15623" max="15623" width="13.85546875" style="4" customWidth="1"/>
    <col min="15624" max="15870" width="8.5703125" style="4"/>
    <col min="15871" max="15876" width="2.28515625" style="4" customWidth="1"/>
    <col min="15877" max="15877" width="61.140625" style="4" customWidth="1"/>
    <col min="15878" max="15878" width="2.42578125" style="4" customWidth="1"/>
    <col min="15879" max="15879" width="13.85546875" style="4" customWidth="1"/>
    <col min="15880" max="16126" width="8.5703125" style="4"/>
    <col min="16127" max="16132" width="2.28515625" style="4" customWidth="1"/>
    <col min="16133" max="16133" width="61.140625" style="4" customWidth="1"/>
    <col min="16134" max="16134" width="2.42578125" style="4" customWidth="1"/>
    <col min="16135" max="16135" width="13.85546875" style="4" customWidth="1"/>
    <col min="16136" max="16384" width="8.5703125" style="4"/>
  </cols>
  <sheetData>
    <row r="1" spans="1:9" s="54" customFormat="1" ht="12.95" customHeight="1">
      <c r="A1" s="1" t="s">
        <v>496</v>
      </c>
      <c r="B1" s="2"/>
      <c r="C1" s="2"/>
      <c r="D1" s="2"/>
      <c r="E1" s="1"/>
      <c r="F1" s="1"/>
      <c r="G1" s="1"/>
      <c r="H1" s="1"/>
      <c r="I1" s="1"/>
    </row>
    <row r="2" spans="1:9" s="54" customFormat="1" ht="20.100000000000001" customHeight="1">
      <c r="A2" s="2" t="s">
        <v>939</v>
      </c>
      <c r="B2" s="2"/>
      <c r="C2" s="2"/>
      <c r="D2" s="2"/>
      <c r="E2" s="1"/>
      <c r="F2" s="1"/>
      <c r="G2" s="1"/>
      <c r="H2" s="1"/>
      <c r="I2" s="1"/>
    </row>
    <row r="3" spans="1:9" s="54" customFormat="1" ht="20.100000000000001" customHeight="1">
      <c r="A3" s="2" t="s">
        <v>398</v>
      </c>
      <c r="B3" s="2"/>
      <c r="C3" s="2"/>
      <c r="D3" s="2"/>
      <c r="E3" s="1"/>
      <c r="F3" s="1"/>
      <c r="G3" s="1"/>
      <c r="H3" s="1"/>
      <c r="I3" s="1"/>
    </row>
    <row r="4" spans="1:9" s="54" customFormat="1" ht="20.100000000000001" customHeight="1">
      <c r="A4" s="2" t="s">
        <v>203</v>
      </c>
      <c r="B4" s="2"/>
      <c r="C4" s="2"/>
      <c r="D4" s="2"/>
      <c r="E4" s="1"/>
      <c r="F4" s="1"/>
      <c r="G4" s="1"/>
      <c r="H4" s="1"/>
      <c r="I4" s="1"/>
    </row>
    <row r="5" spans="1:9" s="54" customFormat="1" ht="20.100000000000001" customHeight="1">
      <c r="A5" s="37" t="s">
        <v>964</v>
      </c>
      <c r="B5" s="2"/>
      <c r="C5" s="2"/>
      <c r="D5" s="2"/>
      <c r="E5" s="1"/>
      <c r="F5" s="1"/>
      <c r="G5" s="1"/>
      <c r="H5" s="1"/>
      <c r="I5" s="1"/>
    </row>
    <row r="6" spans="1:9" s="54" customFormat="1" ht="20.100000000000001" customHeight="1">
      <c r="A6" s="37"/>
      <c r="B6" s="2"/>
      <c r="C6" s="2"/>
      <c r="D6" s="2"/>
      <c r="E6" s="1"/>
      <c r="F6" s="1"/>
      <c r="G6" s="1"/>
      <c r="H6" s="1"/>
      <c r="I6" s="143" t="s">
        <v>843</v>
      </c>
    </row>
    <row r="7" spans="1:9" ht="39" customHeight="1">
      <c r="I7" s="33" t="s">
        <v>53</v>
      </c>
    </row>
    <row r="8" spans="1:9" ht="20.100000000000001" customHeight="1">
      <c r="A8" s="54" t="s">
        <v>187</v>
      </c>
    </row>
    <row r="9" spans="1:9" ht="12.95" customHeight="1">
      <c r="A9" s="14"/>
      <c r="B9" s="4" t="s">
        <v>480</v>
      </c>
    </row>
    <row r="10" spans="1:9" ht="12.95" customHeight="1">
      <c r="A10" s="11"/>
      <c r="C10" s="54" t="s">
        <v>215</v>
      </c>
      <c r="D10" s="54"/>
      <c r="H10" s="19" t="s">
        <v>172</v>
      </c>
      <c r="I10" s="58">
        <v>5405898</v>
      </c>
    </row>
    <row r="11" spans="1:9" ht="12.95" customHeight="1">
      <c r="A11" s="11"/>
      <c r="C11" s="54" t="s">
        <v>216</v>
      </c>
      <c r="D11" s="54"/>
      <c r="H11" s="54"/>
      <c r="I11" s="58">
        <f>12000+116974</f>
        <v>128974</v>
      </c>
    </row>
    <row r="12" spans="1:9" ht="12.95" customHeight="1">
      <c r="A12" s="11"/>
      <c r="C12" s="54" t="s">
        <v>217</v>
      </c>
      <c r="D12" s="54"/>
      <c r="H12" s="54"/>
      <c r="I12" s="58">
        <v>269928</v>
      </c>
    </row>
    <row r="13" spans="1:9" ht="12.95" customHeight="1">
      <c r="A13" s="11"/>
      <c r="C13" s="54" t="s">
        <v>1187</v>
      </c>
      <c r="I13" s="9">
        <v>25230</v>
      </c>
    </row>
    <row r="14" spans="1:9" ht="20.100000000000001" customHeight="1">
      <c r="A14" s="11"/>
      <c r="F14" s="4" t="s">
        <v>212</v>
      </c>
      <c r="I14" s="106">
        <f>SUM(I10:I13)</f>
        <v>5830030</v>
      </c>
    </row>
    <row r="15" spans="1:9" ht="20.100000000000001" customHeight="1">
      <c r="A15" s="11"/>
      <c r="B15" s="4" t="s">
        <v>481</v>
      </c>
      <c r="I15" s="106"/>
    </row>
    <row r="16" spans="1:9" ht="12.95" customHeight="1">
      <c r="A16" s="11"/>
      <c r="C16" s="4" t="s">
        <v>482</v>
      </c>
      <c r="I16" s="9">
        <v>8200675</v>
      </c>
    </row>
    <row r="17" spans="1:9" ht="20.100000000000001" customHeight="1" thickBot="1">
      <c r="A17" s="11"/>
      <c r="F17" s="54" t="s">
        <v>384</v>
      </c>
      <c r="H17" s="19" t="s">
        <v>172</v>
      </c>
      <c r="I17" s="152">
        <f>I14+I16</f>
        <v>14030705</v>
      </c>
    </row>
    <row r="18" spans="1:9" ht="20.100000000000001" customHeight="1" thickTop="1">
      <c r="A18" s="54" t="s">
        <v>483</v>
      </c>
      <c r="I18" s="58"/>
    </row>
    <row r="19" spans="1:9" ht="12.95" customHeight="1">
      <c r="A19" s="14"/>
      <c r="B19" s="4" t="s">
        <v>484</v>
      </c>
      <c r="I19" s="58"/>
    </row>
    <row r="20" spans="1:9" ht="12.95" customHeight="1">
      <c r="A20" s="11"/>
      <c r="C20" s="54" t="s">
        <v>218</v>
      </c>
      <c r="H20" s="19" t="s">
        <v>172</v>
      </c>
      <c r="I20" s="58">
        <f>469157+207288</f>
        <v>676445</v>
      </c>
    </row>
    <row r="21" spans="1:9" ht="12.95" customHeight="1">
      <c r="A21" s="11"/>
      <c r="C21" s="54" t="s">
        <v>1099</v>
      </c>
      <c r="I21" s="58">
        <v>601471</v>
      </c>
    </row>
    <row r="22" spans="1:9" ht="12.95" customHeight="1">
      <c r="A22" s="11"/>
      <c r="C22" s="27" t="s">
        <v>100</v>
      </c>
      <c r="I22" s="58">
        <v>47134</v>
      </c>
    </row>
    <row r="23" spans="1:9" ht="12.95" customHeight="1">
      <c r="A23" s="11"/>
      <c r="C23" s="54" t="s">
        <v>99</v>
      </c>
      <c r="I23" s="9">
        <v>24372</v>
      </c>
    </row>
    <row r="24" spans="1:9" ht="20.100000000000001" customHeight="1">
      <c r="A24" s="11"/>
      <c r="F24" s="4" t="s">
        <v>213</v>
      </c>
      <c r="I24" s="9">
        <f>SUM(I20:I23)</f>
        <v>1349422</v>
      </c>
    </row>
    <row r="25" spans="1:9" ht="20.100000000000001" customHeight="1">
      <c r="A25" s="11"/>
      <c r="B25" s="4" t="s">
        <v>206</v>
      </c>
      <c r="I25" s="58"/>
    </row>
    <row r="26" spans="1:9" ht="12.95" customHeight="1">
      <c r="A26" s="11"/>
      <c r="C26" s="54" t="s">
        <v>177</v>
      </c>
      <c r="I26" s="58">
        <v>152940</v>
      </c>
    </row>
    <row r="27" spans="1:9" ht="12.95" customHeight="1">
      <c r="A27" s="11"/>
      <c r="C27" s="54" t="s">
        <v>207</v>
      </c>
      <c r="I27" s="9">
        <v>197196</v>
      </c>
    </row>
    <row r="28" spans="1:9" ht="20.100000000000001" customHeight="1">
      <c r="A28" s="11"/>
      <c r="C28" s="54"/>
      <c r="F28" s="4" t="s">
        <v>179</v>
      </c>
      <c r="I28" s="56">
        <f>SUM(I26:I27)</f>
        <v>350136</v>
      </c>
    </row>
    <row r="29" spans="1:9" ht="20.100000000000001" customHeight="1">
      <c r="A29" s="11"/>
      <c r="F29" s="4" t="s">
        <v>209</v>
      </c>
      <c r="I29" s="9">
        <f>SUM(I24,I28)</f>
        <v>1699558</v>
      </c>
    </row>
    <row r="30" spans="1:9" ht="20.100000000000001" customHeight="1">
      <c r="A30" s="4" t="s">
        <v>933</v>
      </c>
      <c r="I30" s="58"/>
    </row>
    <row r="31" spans="1:9" ht="12.95" customHeight="1">
      <c r="A31" s="11"/>
      <c r="B31" s="4" t="s">
        <v>928</v>
      </c>
      <c r="I31" s="58">
        <v>8000601</v>
      </c>
    </row>
    <row r="32" spans="1:9" ht="12.95" customHeight="1">
      <c r="A32" s="11"/>
      <c r="B32" s="4" t="s">
        <v>211</v>
      </c>
      <c r="I32" s="9">
        <v>4330546</v>
      </c>
    </row>
    <row r="33" spans="1:9" ht="20.100000000000001" customHeight="1">
      <c r="A33" s="11"/>
      <c r="F33" s="4" t="s">
        <v>934</v>
      </c>
      <c r="H33" s="11"/>
      <c r="I33" s="9">
        <f>SUM(I31:I32)</f>
        <v>12331147</v>
      </c>
    </row>
    <row r="34" spans="1:9" ht="20.100000000000001" customHeight="1" thickBot="1">
      <c r="A34" s="11"/>
      <c r="F34" s="54" t="s">
        <v>931</v>
      </c>
      <c r="H34" s="19" t="s">
        <v>172</v>
      </c>
      <c r="I34" s="152">
        <f>I29+I33</f>
        <v>14030705</v>
      </c>
    </row>
    <row r="35" spans="1:9" ht="39" customHeight="1" thickTop="1">
      <c r="A35" s="60"/>
    </row>
    <row r="38" spans="1:9" ht="12.95" customHeight="1">
      <c r="A38" s="4" t="s">
        <v>954</v>
      </c>
    </row>
  </sheetData>
  <customSheetViews>
    <customSheetView guid="{B5CDDD7D-D7D3-4CB2-966B-9F1E454CC0C9}">
      <selection activeCell="K27" sqref="K27"/>
      <pageMargins left="0.8" right="0.7" top="1" bottom="0.8" header="0.5" footer="0.5"/>
      <printOptions horizontalCentered="1"/>
      <pageSetup firstPageNumber="5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K27" sqref="K27"/>
      <pageMargins left="0.8" right="0.7" top="1" bottom="0.8" header="0.5" footer="0.5"/>
      <printOptions horizontalCentered="1"/>
      <pageSetup firstPageNumber="5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4">
      <selection activeCell="I29" sqref="I29:I30"/>
      <pageMargins left="0.8" right="0.7" top="1" bottom="0.8" header="0.5" footer="0.5"/>
      <printOptions horizontalCentered="1"/>
      <pageSetup firstPageNumber="5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4">
      <selection activeCell="I29" sqref="I29:I30"/>
      <pageMargins left="0.8" right="0.7" top="1" bottom="0.8" header="0.5" footer="0.5"/>
      <printOptions horizontalCentered="1"/>
      <pageSetup firstPageNumber="5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6">
      <selection activeCell="A50" sqref="A50:E107"/>
      <rowBreaks count="2" manualBreakCount="2">
        <brk id="124" max="16383" man="1"/>
        <brk id="187" max="16383" man="1"/>
      </rowBreaks>
      <pageMargins left="0.75" right="0.75" top="1" bottom="0.43" header="0.5" footer="0.5"/>
      <printOptions horizontalCentered="1"/>
      <pageSetup orientation="portrait" r:id="rId6"/>
      <headerFooter alignWithMargins="0"/>
    </customSheetView>
    <customSheetView guid="{86A10747-8B25-4B25-9409-B006EA4C681C}" showGridLines="0" topLeftCell="A13">
      <selection activeCell="C71" sqref="C71"/>
      <rowBreaks count="2" manualBreakCount="2">
        <brk id="121" max="16383" man="1"/>
        <brk id="184" max="16383" man="1"/>
      </rowBreaks>
      <pageMargins left="0.75" right="0.75" top="1" bottom="0.43" header="0.5" footer="0.5"/>
      <printOptions horizontalCentered="1"/>
      <pageSetup orientation="portrait" r:id="rId7"/>
      <headerFooter alignWithMargins="0"/>
    </customSheetView>
    <customSheetView guid="{4F3C9522-85FB-4FAA-B4DC-154FBE4218D9}" showGridLines="0" showRuler="0">
      <selection sqref="A1:E1"/>
      <rowBreaks count="3" manualBreakCount="3">
        <brk id="61" max="16383" man="1"/>
        <brk id="121" max="16383" man="1"/>
        <brk id="122" max="16383" man="1"/>
      </rowBreaks>
      <pageMargins left="0.75" right="0.75" top="1" bottom="0.43" header="0.5" footer="0.5"/>
      <printOptions horizontalCentered="1"/>
      <pageSetup orientation="portrait" r:id="rId8"/>
      <headerFooter alignWithMargins="0"/>
    </customSheetView>
    <customSheetView guid="{8E3DA08C-766A-41DE-BB05-B83E79C2E3D5}" showGridLines="0">
      <selection activeCell="A50" sqref="A50:E107"/>
      <rowBreaks count="2" manualBreakCount="2">
        <brk id="124" max="16383" man="1"/>
        <brk id="187" max="16383" man="1"/>
      </rowBreaks>
      <pageMargins left="0.75" right="0.75" top="1" bottom="0.43" header="0.5" footer="0.5"/>
      <printOptions horizontalCentered="1"/>
      <pageSetup orientation="portrait" r:id="rId9"/>
      <headerFooter alignWithMargins="0"/>
    </customSheetView>
    <customSheetView guid="{9B4DC162-833A-4BD6-BF3D-CDBE24FDA56E}" showGridLines="0" showRuler="0">
      <selection activeCell="E91" sqref="E91"/>
      <rowBreaks count="2" manualBreakCount="2">
        <brk id="127" max="16383" man="1"/>
        <brk id="190" max="16383" man="1"/>
      </rowBreaks>
      <pageMargins left="0.75" right="0.75" top="1" bottom="0.43" header="0.5" footer="0.5"/>
      <printOptions horizontalCentered="1"/>
      <pageSetup orientation="portrait" r:id="rId10"/>
      <headerFooter alignWithMargins="0"/>
    </customSheetView>
    <customSheetView guid="{DF496B77-1547-4044-ABC6-DF925EDDC1DD}" showPageBreaks="1" showRuler="0">
      <selection activeCell="I104" sqref="I104"/>
      <rowBreaks count="3" manualBreakCount="3">
        <brk id="47" max="16383" man="1"/>
        <brk id="108" max="16383" man="1"/>
        <brk id="158" max="16383" man="1"/>
      </rowBreaks>
      <pageMargins left="0.75" right="0.75" top="0.75" bottom="0.5" header="0" footer="0.5"/>
      <printOptions horizontalCentered="1"/>
      <pageSetup firstPageNumber="52" orientation="portrait" useFirstPageNumber="1" r:id="rId11"/>
      <headerFooter alignWithMargins="0">
        <oddFooter>&amp;C(&amp;P)</oddFooter>
      </headerFooter>
    </customSheetView>
    <customSheetView guid="{3BA57DF8-659F-42F0-86F4-A7E79B2C34EB}" showRuler="0" topLeftCell="A75">
      <selection activeCell="A75" sqref="A75"/>
      <rowBreaks count="3" manualBreakCount="3">
        <brk id="61" max="16383" man="1"/>
        <brk id="122" max="16383" man="1"/>
        <brk id="185" max="16383" man="1"/>
      </rowBreaks>
      <pageMargins left="0.75" right="0.75" top="1" bottom="0.43" header="0.5" footer="0.5"/>
      <printOptions horizontalCentered="1"/>
      <pageSetup orientation="portrait" r:id="rId12"/>
      <headerFooter alignWithMargins="0"/>
    </customSheetView>
    <customSheetView guid="{21417578-E70F-4802-A5A7-5D6C59E90F40}" showRuler="0" topLeftCell="A75">
      <selection activeCell="A75" sqref="A75"/>
      <rowBreaks count="3" manualBreakCount="3">
        <brk id="61" max="16383" man="1"/>
        <brk id="122" max="16383" man="1"/>
        <brk id="185" max="16383" man="1"/>
      </rowBreaks>
      <pageMargins left="0.75" right="0.75" top="1" bottom="0.43" header="0.5" footer="0.5"/>
      <printOptions horizontalCentered="1"/>
      <pageSetup orientation="portrait" r:id="rId13"/>
      <headerFooter alignWithMargins="0"/>
    </customSheetView>
    <customSheetView guid="{DC1EC383-AA5A-444D-88DE-3C6EE7652F16}" showPageBreaks="1" showGridLines="0" printArea="1" showRuler="0" topLeftCell="A82">
      <selection activeCell="G110" sqref="G110"/>
      <rowBreaks count="1" manualBreakCount="1">
        <brk id="61" max="16383" man="1"/>
      </rowBreaks>
      <pageMargins left="0.75" right="0.75" top="1" bottom="0.43" header="0.5" footer="0.5"/>
      <printOptions horizontalCentered="1"/>
      <pageSetup orientation="portrait" r:id="rId14"/>
      <headerFooter alignWithMargins="0"/>
    </customSheetView>
    <customSheetView guid="{BD6501F3-C314-11D5-A64A-00B0D0B3D295}" showPageBreaks="1" showGridLines="0" showRuler="0" topLeftCell="A47">
      <selection activeCell="D56" sqref="D56"/>
      <rowBreaks count="1" manualBreakCount="1">
        <brk id="46" max="16383" man="1"/>
      </rowBreaks>
      <pageMargins left="0.75" right="0.75" top="1" bottom="1" header="0.5" footer="0.5"/>
      <pageSetup orientation="portrait" r:id="rId15"/>
      <headerFooter alignWithMargins="0"/>
    </customSheetView>
    <customSheetView guid="{A7ADF766-DF6C-40EF-AD33-2C5637ABABD9}" showPageBreaks="1" showGridLines="0" showRuler="0">
      <selection activeCell="K73" sqref="K73"/>
      <pageMargins left="0.75" right="0.75" top="1" bottom="1" header="0.5" footer="0.5"/>
      <pageSetup orientation="portrait" r:id="rId16"/>
      <headerFooter alignWithMargins="0"/>
    </customSheetView>
    <customSheetView guid="{0E959B21-C4C4-11D5-A65F-00B0D0B3D27F}" showPageBreaks="1" showGridLines="0" printArea="1" showRuler="0" topLeftCell="A53">
      <selection activeCell="A85" sqref="A85"/>
      <rowBreaks count="1" manualBreakCount="1">
        <brk id="60" max="16383" man="1"/>
      </rowBreaks>
      <pageMargins left="0.75" right="0.75" top="1" bottom="0.43" header="0.5" footer="0.5"/>
      <printOptions horizontalCentered="1"/>
      <pageSetup orientation="portrait" r:id="rId17"/>
      <headerFooter alignWithMargins="0"/>
    </customSheetView>
    <customSheetView guid="{61FFD26A-6C55-4FAA-B7B3-304380B2CF2A}" showPageBreaks="1" showGridLines="0" showRuler="0">
      <selection activeCell="K73" sqref="K73"/>
      <pageMargins left="0.75" right="0.75" top="1" bottom="1" header="0.5" footer="0.5"/>
      <pageSetup orientation="portrait" r:id="rId18"/>
      <headerFooter alignWithMargins="0"/>
    </customSheetView>
    <customSheetView guid="{4FB49B53-1D2E-4571-8896-B15F682249F5}" showPageBreaks="1" showRuler="0" topLeftCell="A75">
      <selection activeCell="A75" sqref="A75"/>
      <rowBreaks count="3" manualBreakCount="3">
        <brk id="61" max="16383" man="1"/>
        <brk id="122" max="16383" man="1"/>
        <brk id="185" max="16383" man="1"/>
      </rowBreaks>
      <pageMargins left="0.75" right="0.75" top="1" bottom="0.43" header="0.5" footer="0.5"/>
      <printOptions horizontalCentered="1"/>
      <pageSetup orientation="portrait" r:id="rId19"/>
      <headerFooter alignWithMargins="0"/>
    </customSheetView>
    <customSheetView guid="{2F4E79F8-C95D-43CD-9692-8694CC8FDD51}" showPageBreaks="1" showRuler="0">
      <selection sqref="A1:E1"/>
      <rowBreaks count="3" manualBreakCount="3">
        <brk id="61" max="16383" man="1"/>
        <brk id="122" max="16383" man="1"/>
        <brk id="185" max="16383" man="1"/>
      </rowBreaks>
      <pageMargins left="0.75" right="0.75" top="1" bottom="0.43" header="0.5" footer="0.5"/>
      <printOptions horizontalCentered="1"/>
      <pageSetup orientation="portrait" r:id="rId20"/>
      <headerFooter alignWithMargins="0"/>
    </customSheetView>
    <customSheetView guid="{315D65B5-6F13-4260-BB1D-E2FA280C16D9}" showRuler="0" topLeftCell="A24">
      <selection activeCell="I29" sqref="I29:I30"/>
      <pageMargins left="0.8" right="0.7" top="1" bottom="0.8" header="0.5" footer="0.5"/>
      <printOptions horizontalCentered="1"/>
      <pageSetup firstPageNumber="55"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24">
      <selection activeCell="I29" sqref="I29:I30"/>
      <pageMargins left="0.8" right="0.7" top="1" bottom="0.8" header="0.5" footer="0.5"/>
      <printOptions horizontalCentered="1"/>
      <pageSetup firstPageNumber="55"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howPageBreaks="1">
      <selection activeCell="K27" sqref="K27"/>
      <pageMargins left="0.8" right="0.7" top="1" bottom="0.8" header="0.5" footer="0.5"/>
      <printOptions horizontalCentered="1"/>
      <pageSetup firstPageNumber="58"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55" fitToHeight="0" orientation="portrait" blackAndWhite="1" useFirstPageNumber="1" r:id="rId24"/>
  <headerFooter scaleWithDoc="0" alignWithMargins="0">
    <oddFooter>&amp;C&amp;"Times New Roman,Regular"&amp;11&amp;P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1">
    <tabColor theme="2" tint="-9.9978637043366805E-2"/>
    <pageSetUpPr fitToPage="1"/>
  </sheetPr>
  <dimension ref="A1:L44"/>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3.85546875" style="4" customWidth="1"/>
    <col min="10" max="11" width="8.5703125" style="4"/>
    <col min="12" max="12" width="11.5703125" style="4" bestFit="1" customWidth="1"/>
    <col min="13"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2"/>
      <c r="F1" s="2"/>
      <c r="G1" s="2"/>
      <c r="H1" s="1"/>
      <c r="I1" s="1"/>
    </row>
    <row r="2" spans="1:9" ht="20.100000000000001" customHeight="1">
      <c r="A2" s="2" t="s">
        <v>940</v>
      </c>
      <c r="B2" s="1"/>
      <c r="C2" s="1"/>
      <c r="D2" s="1"/>
      <c r="E2" s="2"/>
      <c r="F2" s="2"/>
      <c r="G2" s="2"/>
      <c r="H2" s="1"/>
      <c r="I2" s="1"/>
    </row>
    <row r="3" spans="1:9" s="54" customFormat="1" ht="20.100000000000001" customHeight="1">
      <c r="A3" s="2" t="s">
        <v>398</v>
      </c>
      <c r="B3" s="1"/>
      <c r="C3" s="1"/>
      <c r="D3" s="1"/>
      <c r="E3" s="2"/>
      <c r="F3" s="2"/>
      <c r="G3" s="2"/>
      <c r="H3" s="1"/>
      <c r="I3" s="1"/>
    </row>
    <row r="4" spans="1:9" ht="20.100000000000001" customHeight="1">
      <c r="A4" s="2" t="s">
        <v>203</v>
      </c>
      <c r="B4" s="1"/>
      <c r="C4" s="1"/>
      <c r="D4" s="1"/>
      <c r="E4" s="2"/>
      <c r="F4" s="2"/>
      <c r="G4" s="2"/>
      <c r="H4" s="1"/>
      <c r="I4" s="1"/>
    </row>
    <row r="5" spans="1:9" ht="20.100000000000001" customHeight="1">
      <c r="A5" s="2" t="s">
        <v>969</v>
      </c>
      <c r="B5" s="1"/>
      <c r="C5" s="1"/>
      <c r="D5" s="1"/>
      <c r="E5" s="2"/>
      <c r="F5" s="2"/>
      <c r="G5" s="2"/>
      <c r="H5" s="1"/>
      <c r="I5" s="1"/>
    </row>
    <row r="6" spans="1:9" ht="20.100000000000001" customHeight="1">
      <c r="A6" s="2"/>
      <c r="B6" s="1"/>
      <c r="C6" s="1"/>
      <c r="D6" s="1"/>
      <c r="E6" s="2"/>
      <c r="F6" s="2"/>
      <c r="G6" s="2"/>
      <c r="H6" s="1"/>
      <c r="I6" s="143" t="s">
        <v>843</v>
      </c>
    </row>
    <row r="7" spans="1:9" ht="39" customHeight="1">
      <c r="I7" s="33" t="s">
        <v>53</v>
      </c>
    </row>
    <row r="8" spans="1:9" ht="20.100000000000001" customHeight="1">
      <c r="A8" s="54" t="s">
        <v>473</v>
      </c>
    </row>
    <row r="9" spans="1:9" ht="12.95" customHeight="1">
      <c r="B9" s="54" t="s">
        <v>189</v>
      </c>
      <c r="H9" s="19" t="s">
        <v>172</v>
      </c>
      <c r="I9" s="58">
        <v>6788774</v>
      </c>
    </row>
    <row r="10" spans="1:9" ht="12.95" customHeight="1">
      <c r="B10" s="4" t="s">
        <v>38</v>
      </c>
      <c r="I10" s="58">
        <v>2974211</v>
      </c>
    </row>
    <row r="11" spans="1:9" ht="12.95" customHeight="1">
      <c r="B11" s="4" t="s">
        <v>81</v>
      </c>
      <c r="I11" s="58">
        <v>1867040</v>
      </c>
    </row>
    <row r="12" spans="1:9" ht="12.95" customHeight="1">
      <c r="B12" s="4" t="s">
        <v>37</v>
      </c>
      <c r="I12" s="58">
        <v>1280951</v>
      </c>
    </row>
    <row r="13" spans="1:9" ht="12.95" customHeight="1">
      <c r="B13" s="4" t="s">
        <v>80</v>
      </c>
      <c r="I13" s="58">
        <v>365315</v>
      </c>
    </row>
    <row r="14" spans="1:9" ht="12.95" customHeight="1">
      <c r="B14" s="4" t="s">
        <v>36</v>
      </c>
      <c r="I14" s="58">
        <v>734344</v>
      </c>
    </row>
    <row r="15" spans="1:9" ht="12.95" customHeight="1">
      <c r="B15" s="4" t="s">
        <v>79</v>
      </c>
      <c r="I15" s="58">
        <v>342334</v>
      </c>
    </row>
    <row r="16" spans="1:9" ht="12.95" customHeight="1">
      <c r="B16" s="4" t="s">
        <v>39</v>
      </c>
      <c r="I16" s="58">
        <v>310632</v>
      </c>
    </row>
    <row r="17" spans="1:12" ht="12.95" customHeight="1">
      <c r="B17" s="4" t="s">
        <v>1121</v>
      </c>
      <c r="I17" s="58">
        <v>64898</v>
      </c>
    </row>
    <row r="18" spans="1:12" ht="12.95" customHeight="1">
      <c r="B18" s="54" t="s">
        <v>228</v>
      </c>
      <c r="I18" s="58">
        <v>159598</v>
      </c>
    </row>
    <row r="19" spans="1:12" ht="12.95" customHeight="1">
      <c r="B19" s="54" t="s">
        <v>224</v>
      </c>
      <c r="I19" s="58">
        <v>284886</v>
      </c>
    </row>
    <row r="20" spans="1:12" ht="12.95" customHeight="1">
      <c r="B20" s="54" t="s">
        <v>193</v>
      </c>
      <c r="I20" s="9">
        <v>204637</v>
      </c>
    </row>
    <row r="21" spans="1:12" ht="20.100000000000001" customHeight="1">
      <c r="F21" s="54" t="s">
        <v>478</v>
      </c>
      <c r="I21" s="9">
        <f>SUM(I9:I20)</f>
        <v>15377620</v>
      </c>
      <c r="L21" s="8"/>
    </row>
    <row r="22" spans="1:12" ht="20.100000000000001" customHeight="1">
      <c r="A22" s="54" t="s">
        <v>472</v>
      </c>
      <c r="I22" s="58"/>
    </row>
    <row r="23" spans="1:12" ht="12.95" customHeight="1">
      <c r="B23" s="54" t="s">
        <v>230</v>
      </c>
      <c r="I23" s="58">
        <v>4069519</v>
      </c>
    </row>
    <row r="24" spans="1:12" ht="12.95" customHeight="1">
      <c r="B24" s="54" t="s">
        <v>231</v>
      </c>
      <c r="I24" s="58">
        <v>339439</v>
      </c>
    </row>
    <row r="25" spans="1:12" ht="12.95" customHeight="1">
      <c r="B25" s="54" t="s">
        <v>233</v>
      </c>
      <c r="I25" s="58">
        <v>303565</v>
      </c>
    </row>
    <row r="26" spans="1:12" ht="12.95" customHeight="1">
      <c r="B26" s="54" t="s">
        <v>234</v>
      </c>
      <c r="I26" s="58">
        <v>2786608</v>
      </c>
    </row>
    <row r="27" spans="1:12" ht="12.95" customHeight="1">
      <c r="B27" s="54" t="s">
        <v>232</v>
      </c>
      <c r="I27" s="58">
        <v>146563</v>
      </c>
    </row>
    <row r="28" spans="1:12" ht="12.95" customHeight="1">
      <c r="B28" s="54" t="s">
        <v>235</v>
      </c>
      <c r="C28" s="54"/>
      <c r="I28" s="58">
        <v>6538118</v>
      </c>
    </row>
    <row r="29" spans="1:12" ht="12.95" customHeight="1">
      <c r="B29" s="54" t="s">
        <v>467</v>
      </c>
      <c r="I29" s="58">
        <v>361387</v>
      </c>
    </row>
    <row r="30" spans="1:12" ht="12.95" customHeight="1">
      <c r="B30" s="54" t="s">
        <v>236</v>
      </c>
      <c r="I30" s="58">
        <v>188778</v>
      </c>
    </row>
    <row r="31" spans="1:12" ht="12.95" customHeight="1">
      <c r="B31" s="54" t="s">
        <v>468</v>
      </c>
      <c r="I31" s="58">
        <v>622301</v>
      </c>
    </row>
    <row r="32" spans="1:12" ht="12.95" customHeight="1">
      <c r="B32" s="54" t="s">
        <v>469</v>
      </c>
      <c r="I32" s="9">
        <v>868733</v>
      </c>
    </row>
    <row r="33" spans="1:9" ht="20.100000000000001" customHeight="1">
      <c r="F33" s="54" t="s">
        <v>477</v>
      </c>
      <c r="I33" s="9">
        <f>SUM(I23:I32)</f>
        <v>16225011</v>
      </c>
    </row>
    <row r="34" spans="1:9" ht="20.100000000000001" customHeight="1">
      <c r="C34" s="54"/>
      <c r="F34" s="54" t="s">
        <v>191</v>
      </c>
      <c r="I34" s="9">
        <f>I21-I33</f>
        <v>-847391</v>
      </c>
    </row>
    <row r="35" spans="1:9" ht="20.100000000000001" customHeight="1">
      <c r="A35" s="4" t="s">
        <v>471</v>
      </c>
      <c r="C35" s="54"/>
      <c r="I35" s="58"/>
    </row>
    <row r="36" spans="1:9" ht="12.95" customHeight="1">
      <c r="A36" s="11"/>
      <c r="B36" s="4" t="s">
        <v>474</v>
      </c>
      <c r="C36" s="54"/>
      <c r="I36" s="58">
        <v>111841</v>
      </c>
    </row>
    <row r="37" spans="1:9" ht="12.95" customHeight="1">
      <c r="A37" s="11"/>
      <c r="B37" s="4" t="s">
        <v>599</v>
      </c>
      <c r="C37" s="54"/>
      <c r="I37" s="106">
        <v>-5936</v>
      </c>
    </row>
    <row r="38" spans="1:9" ht="12.95" customHeight="1">
      <c r="A38" s="11"/>
      <c r="B38" s="4" t="s">
        <v>715</v>
      </c>
      <c r="C38" s="54"/>
      <c r="I38" s="56">
        <v>179157</v>
      </c>
    </row>
    <row r="39" spans="1:9" ht="20.100000000000001" customHeight="1">
      <c r="F39" s="54" t="s">
        <v>652</v>
      </c>
      <c r="I39" s="9">
        <f>SUM(I36:I38)</f>
        <v>285062</v>
      </c>
    </row>
    <row r="40" spans="1:9" ht="20.100000000000001" customHeight="1">
      <c r="B40" s="54"/>
      <c r="F40" s="54" t="s">
        <v>944</v>
      </c>
      <c r="I40" s="58">
        <f>I34+I39</f>
        <v>-562329</v>
      </c>
    </row>
    <row r="41" spans="1:9" ht="20.100000000000001" customHeight="1">
      <c r="A41" s="54" t="s">
        <v>932</v>
      </c>
      <c r="B41" s="54"/>
      <c r="I41" s="9">
        <v>12893476</v>
      </c>
    </row>
    <row r="42" spans="1:9" ht="20.100000000000001" customHeight="1" thickBot="1">
      <c r="A42" s="54" t="s">
        <v>935</v>
      </c>
      <c r="B42" s="54"/>
      <c r="H42" s="19" t="s">
        <v>172</v>
      </c>
      <c r="I42" s="152">
        <f>SUM(I40:I41)</f>
        <v>12331147</v>
      </c>
    </row>
    <row r="43" spans="1:9" ht="12.95" customHeight="1" thickTop="1"/>
    <row r="44" spans="1:9" ht="12.95" customHeight="1">
      <c r="A44" s="4" t="s">
        <v>954</v>
      </c>
    </row>
  </sheetData>
  <sortState xmlns:xlrd2="http://schemas.microsoft.com/office/spreadsheetml/2017/richdata2" ref="A8:WVQ18">
    <sortCondition descending="1" ref="I8:I18"/>
  </sortState>
  <customSheetViews>
    <customSheetView guid="{B5CDDD7D-D7D3-4CB2-966B-9F1E454CC0C9}" topLeftCell="A4">
      <selection activeCell="I31" sqref="I31"/>
      <pageMargins left="0.8" right="0.7" top="1" bottom="0.8" header="0.5" footer="0.5"/>
      <printOptions horizontalCentered="1"/>
      <pageSetup firstPageNumber="5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selection activeCell="I31" sqref="I31"/>
      <pageMargins left="0.8" right="0.7" top="1" bottom="0.8" header="0.5" footer="0.5"/>
      <printOptions horizontalCentered="1"/>
      <pageSetup firstPageNumber="5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5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34">
      <selection activeCell="I40" sqref="I40"/>
      <pageMargins left="0.8" right="0.7" top="1" bottom="0.8" header="0.5" footer="0.5"/>
      <printOptions horizontalCentered="1"/>
      <pageSetup firstPageNumber="5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4">
      <selection activeCell="I40" sqref="I40"/>
      <pageMargins left="0.8" right="0.7" top="1" bottom="0.8" header="0.5" footer="0.5"/>
      <printOptions horizontalCentered="1"/>
      <pageSetup firstPageNumber="5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34">
      <selection activeCell="I40" sqref="I40"/>
      <pageMargins left="0.8" right="0.7" top="1" bottom="0.8" header="0.5" footer="0.5"/>
      <printOptions horizontalCentered="1"/>
      <pageSetup firstPageNumber="5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34">
      <selection activeCell="I40" sqref="I40"/>
      <pageMargins left="0.8" right="0.7" top="1" bottom="0.8" header="0.5" footer="0.5"/>
      <printOptions horizontalCentered="1"/>
      <pageSetup firstPageNumber="5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4">
      <selection activeCell="I40" sqref="I40"/>
      <pageMargins left="0.8" right="0.7" top="1" bottom="0.8" header="0.5" footer="0.5"/>
      <printOptions horizontalCentered="1"/>
      <pageSetup firstPageNumber="5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I31" sqref="I31"/>
      <pageMargins left="0.8" right="0.7" top="1" bottom="0.8" header="0.5" footer="0.5"/>
      <printOptions horizontalCentered="1"/>
      <pageSetup firstPageNumber="5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9" firstPageNumber="56" fitToHeight="0" orientation="portrait" blackAndWhite="1" useFirstPageNumber="1" r:id="rId10"/>
  <headerFooter scaleWithDoc="0" alignWithMargins="0">
    <oddFooter>&amp;C&amp;"Times New Roman,Regular"&amp;11&amp;P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8">
    <tabColor theme="2" tint="-9.9978637043366805E-2"/>
    <pageSetUpPr fitToPage="1"/>
  </sheetPr>
  <dimension ref="A1:K36"/>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s="54" customFormat="1" ht="12.95" customHeight="1">
      <c r="A1" s="1" t="s">
        <v>496</v>
      </c>
      <c r="B1" s="1"/>
      <c r="C1" s="1"/>
      <c r="D1" s="1"/>
      <c r="E1" s="1"/>
      <c r="F1" s="1"/>
      <c r="G1" s="1"/>
      <c r="H1" s="1"/>
      <c r="I1" s="1"/>
      <c r="J1" s="1"/>
      <c r="K1" s="2"/>
    </row>
    <row r="2" spans="1:11" s="54" customFormat="1" ht="20.100000000000001" customHeight="1">
      <c r="A2" s="2" t="s">
        <v>939</v>
      </c>
      <c r="B2" s="1"/>
      <c r="C2" s="1"/>
      <c r="D2" s="1"/>
      <c r="E2" s="1"/>
      <c r="F2" s="1"/>
      <c r="G2" s="1"/>
      <c r="H2" s="1"/>
      <c r="I2" s="1"/>
      <c r="J2" s="1"/>
      <c r="K2" s="2"/>
    </row>
    <row r="3" spans="1:11" s="54" customFormat="1" ht="20.100000000000001" customHeight="1">
      <c r="A3" s="2" t="s">
        <v>398</v>
      </c>
      <c r="B3" s="1"/>
      <c r="C3" s="1"/>
      <c r="D3" s="1"/>
      <c r="E3" s="1"/>
      <c r="F3" s="1"/>
      <c r="G3" s="1"/>
      <c r="H3" s="1"/>
      <c r="I3" s="1"/>
      <c r="J3" s="1"/>
      <c r="K3" s="2"/>
    </row>
    <row r="4" spans="1:11" s="54" customFormat="1" ht="20.100000000000001" customHeight="1">
      <c r="A4" s="2" t="s">
        <v>404</v>
      </c>
      <c r="B4" s="1"/>
      <c r="C4" s="1"/>
      <c r="D4" s="1"/>
      <c r="E4" s="1"/>
      <c r="F4" s="1"/>
      <c r="G4" s="1"/>
      <c r="H4" s="1"/>
      <c r="I4" s="1"/>
      <c r="J4" s="1"/>
      <c r="K4" s="2"/>
    </row>
    <row r="5" spans="1:11" s="54" customFormat="1" ht="20.100000000000001" customHeight="1">
      <c r="A5" s="37" t="s">
        <v>964</v>
      </c>
      <c r="B5" s="1"/>
      <c r="C5" s="1"/>
      <c r="D5" s="1"/>
      <c r="E5" s="1"/>
      <c r="F5" s="1"/>
      <c r="G5" s="1"/>
      <c r="H5" s="1"/>
      <c r="I5" s="1"/>
      <c r="J5" s="1"/>
      <c r="K5" s="2"/>
    </row>
    <row r="6" spans="1:11" s="54" customFormat="1" ht="20.100000000000001" customHeight="1">
      <c r="A6" s="37"/>
      <c r="B6" s="1"/>
      <c r="C6" s="1"/>
      <c r="D6" s="1"/>
      <c r="E6" s="1"/>
      <c r="F6" s="1"/>
      <c r="G6" s="1"/>
      <c r="H6" s="1"/>
      <c r="I6" s="1"/>
      <c r="J6" s="1"/>
      <c r="K6" s="143" t="s">
        <v>843</v>
      </c>
    </row>
    <row r="7" spans="1:11" ht="39" customHeight="1">
      <c r="I7" s="33" t="s">
        <v>53</v>
      </c>
      <c r="K7" s="33" t="s">
        <v>54</v>
      </c>
    </row>
    <row r="8" spans="1:11" ht="20.100000000000001" customHeight="1">
      <c r="A8" s="54" t="s">
        <v>187</v>
      </c>
      <c r="B8" s="54"/>
      <c r="C8" s="54"/>
      <c r="D8" s="54"/>
    </row>
    <row r="9" spans="1:11" ht="12.95" customHeight="1">
      <c r="A9" s="14"/>
      <c r="B9" s="4" t="s">
        <v>480</v>
      </c>
      <c r="D9" s="14"/>
    </row>
    <row r="10" spans="1:11" ht="12.95" customHeight="1">
      <c r="A10" s="11"/>
      <c r="C10" s="54" t="s">
        <v>215</v>
      </c>
      <c r="D10" s="11"/>
      <c r="G10" s="54"/>
      <c r="H10" s="19" t="s">
        <v>172</v>
      </c>
      <c r="I10" s="58">
        <v>2429301</v>
      </c>
      <c r="K10" s="58">
        <v>2620541</v>
      </c>
    </row>
    <row r="11" spans="1:11" ht="12.95" customHeight="1">
      <c r="A11" s="11"/>
      <c r="C11" s="54" t="s">
        <v>216</v>
      </c>
      <c r="D11" s="11"/>
      <c r="G11" s="54"/>
      <c r="H11" s="19"/>
      <c r="I11" s="56">
        <f>647321+509461</f>
        <v>1156782</v>
      </c>
      <c r="K11" s="56">
        <f>3757+566082</f>
        <v>569839</v>
      </c>
    </row>
    <row r="12" spans="1:11" ht="20.100000000000001" customHeight="1">
      <c r="A12" s="11"/>
      <c r="B12" s="11"/>
      <c r="C12" s="11"/>
      <c r="D12" s="11"/>
      <c r="F12" s="4" t="s">
        <v>212</v>
      </c>
      <c r="I12" s="106">
        <f>SUM(I10:I11)</f>
        <v>3586083</v>
      </c>
      <c r="K12" s="106">
        <f>SUM(K10:K11)</f>
        <v>3190380</v>
      </c>
    </row>
    <row r="13" spans="1:11" ht="20.100000000000001" customHeight="1">
      <c r="A13" s="11"/>
      <c r="B13" s="4" t="s">
        <v>481</v>
      </c>
      <c r="D13" s="11"/>
      <c r="I13" s="106"/>
      <c r="K13" s="106"/>
    </row>
    <row r="14" spans="1:11" ht="12.95" customHeight="1">
      <c r="A14" s="11"/>
      <c r="C14" s="4" t="s">
        <v>482</v>
      </c>
      <c r="D14" s="11"/>
      <c r="I14" s="9">
        <v>30312156</v>
      </c>
      <c r="K14" s="9">
        <v>5536470</v>
      </c>
    </row>
    <row r="15" spans="1:11" ht="20.100000000000001" customHeight="1" thickBot="1">
      <c r="A15" s="11"/>
      <c r="B15" s="11"/>
      <c r="C15" s="11"/>
      <c r="D15" s="11"/>
      <c r="F15" s="54" t="s">
        <v>384</v>
      </c>
      <c r="H15" s="19" t="s">
        <v>172</v>
      </c>
      <c r="I15" s="152">
        <f>I12+I14</f>
        <v>33898239</v>
      </c>
      <c r="K15" s="152">
        <f>K12+K14</f>
        <v>8726850</v>
      </c>
    </row>
    <row r="16" spans="1:11" ht="20.100000000000001" customHeight="1" thickTop="1">
      <c r="A16" s="54" t="s">
        <v>483</v>
      </c>
      <c r="B16" s="54"/>
      <c r="C16" s="54"/>
      <c r="D16" s="54"/>
      <c r="I16" s="58"/>
      <c r="K16" s="58"/>
    </row>
    <row r="17" spans="1:11" ht="12.95" customHeight="1">
      <c r="A17" s="14"/>
      <c r="B17" s="4" t="s">
        <v>484</v>
      </c>
      <c r="D17" s="14"/>
      <c r="I17" s="58"/>
      <c r="K17" s="58"/>
    </row>
    <row r="18" spans="1:11" ht="12.95" customHeight="1">
      <c r="A18" s="11"/>
      <c r="C18" s="54" t="s">
        <v>218</v>
      </c>
      <c r="D18" s="11"/>
      <c r="H18" s="19" t="s">
        <v>172</v>
      </c>
      <c r="I18" s="58">
        <f>69771+41629</f>
        <v>111400</v>
      </c>
      <c r="K18" s="58">
        <v>26375</v>
      </c>
    </row>
    <row r="19" spans="1:11" ht="12.95" customHeight="1">
      <c r="A19" s="11"/>
      <c r="C19" s="54" t="s">
        <v>99</v>
      </c>
      <c r="D19" s="11"/>
      <c r="H19" s="19"/>
      <c r="I19" s="58">
        <v>6768</v>
      </c>
      <c r="K19" s="58">
        <v>0</v>
      </c>
    </row>
    <row r="20" spans="1:11" ht="12.95" customHeight="1">
      <c r="A20" s="11"/>
      <c r="C20" s="54" t="s">
        <v>1099</v>
      </c>
      <c r="D20" s="11"/>
      <c r="H20" s="19"/>
      <c r="I20" s="58">
        <v>0</v>
      </c>
      <c r="K20" s="58">
        <v>57995</v>
      </c>
    </row>
    <row r="21" spans="1:11" ht="12.95" customHeight="1">
      <c r="A21" s="11"/>
      <c r="C21" s="54" t="s">
        <v>119</v>
      </c>
      <c r="D21" s="11"/>
      <c r="I21" s="9">
        <v>65000</v>
      </c>
      <c r="K21" s="9">
        <v>0</v>
      </c>
    </row>
    <row r="22" spans="1:11" ht="20.100000000000001" customHeight="1">
      <c r="A22" s="11"/>
      <c r="B22" s="11"/>
      <c r="C22" s="11"/>
      <c r="D22" s="11"/>
      <c r="F22" s="4" t="s">
        <v>213</v>
      </c>
      <c r="I22" s="9">
        <f>SUM(I18:I21)</f>
        <v>183168</v>
      </c>
      <c r="K22" s="9">
        <f>SUM(K18:K21)</f>
        <v>84370</v>
      </c>
    </row>
    <row r="23" spans="1:11" ht="20.100000000000001" customHeight="1">
      <c r="A23" s="11"/>
      <c r="B23" s="4" t="s">
        <v>206</v>
      </c>
      <c r="D23" s="11"/>
      <c r="I23" s="58"/>
      <c r="K23" s="58"/>
    </row>
    <row r="24" spans="1:11" ht="12.95" customHeight="1">
      <c r="A24" s="11"/>
      <c r="C24" s="4" t="s">
        <v>516</v>
      </c>
      <c r="D24" s="11"/>
      <c r="I24" s="58">
        <v>132304</v>
      </c>
      <c r="K24" s="58">
        <v>0</v>
      </c>
    </row>
    <row r="25" spans="1:11" ht="12.95" customHeight="1">
      <c r="A25" s="11"/>
      <c r="C25" s="54" t="s">
        <v>207</v>
      </c>
      <c r="D25" s="11"/>
      <c r="I25" s="9">
        <v>54755</v>
      </c>
      <c r="K25" s="9">
        <v>0</v>
      </c>
    </row>
    <row r="26" spans="1:11" ht="20.100000000000001" customHeight="1">
      <c r="A26" s="11"/>
      <c r="C26" s="54"/>
      <c r="D26" s="11"/>
      <c r="F26" s="4" t="s">
        <v>179</v>
      </c>
      <c r="I26" s="56">
        <f>SUM(I24:I25)</f>
        <v>187059</v>
      </c>
      <c r="K26" s="56">
        <f>SUM(K24:K25)</f>
        <v>0</v>
      </c>
    </row>
    <row r="27" spans="1:11" ht="20.100000000000001" customHeight="1">
      <c r="A27" s="11"/>
      <c r="B27" s="11"/>
      <c r="C27" s="11"/>
      <c r="D27" s="11"/>
      <c r="F27" s="4" t="s">
        <v>209</v>
      </c>
      <c r="I27" s="9">
        <f>SUM(I22,I26)</f>
        <v>370227</v>
      </c>
      <c r="K27" s="9">
        <f>SUM(K22,K26)</f>
        <v>84370</v>
      </c>
    </row>
    <row r="28" spans="1:11" ht="20.100000000000001" customHeight="1">
      <c r="A28" s="4" t="s">
        <v>933</v>
      </c>
      <c r="I28" s="58"/>
      <c r="K28" s="58"/>
    </row>
    <row r="29" spans="1:11" ht="12.95" customHeight="1">
      <c r="A29" s="11"/>
      <c r="B29" s="4" t="s">
        <v>928</v>
      </c>
      <c r="C29" s="11"/>
      <c r="D29" s="11"/>
      <c r="I29" s="58">
        <v>30312156</v>
      </c>
      <c r="K29" s="58">
        <v>5536470</v>
      </c>
    </row>
    <row r="30" spans="1:11" ht="12.95" customHeight="1">
      <c r="A30" s="11"/>
      <c r="B30" s="4" t="s">
        <v>211</v>
      </c>
      <c r="C30" s="11"/>
      <c r="D30" s="11"/>
      <c r="I30" s="9">
        <v>3215856</v>
      </c>
      <c r="K30" s="9">
        <v>3106010</v>
      </c>
    </row>
    <row r="31" spans="1:11" ht="20.100000000000001" customHeight="1">
      <c r="A31" s="11"/>
      <c r="B31" s="11"/>
      <c r="C31" s="11"/>
      <c r="D31" s="11"/>
      <c r="F31" s="4" t="s">
        <v>934</v>
      </c>
      <c r="I31" s="9">
        <f>SUM(I29:I30)</f>
        <v>33528012</v>
      </c>
      <c r="K31" s="9">
        <f>SUM(K29:K30)</f>
        <v>8642480</v>
      </c>
    </row>
    <row r="32" spans="1:11" ht="20.100000000000001" customHeight="1" thickBot="1">
      <c r="A32" s="11"/>
      <c r="B32" s="11"/>
      <c r="C32" s="11"/>
      <c r="D32" s="11"/>
      <c r="F32" s="54" t="s">
        <v>931</v>
      </c>
      <c r="H32" s="19" t="s">
        <v>172</v>
      </c>
      <c r="I32" s="152">
        <f>I27+I31</f>
        <v>33898239</v>
      </c>
      <c r="K32" s="152">
        <f>K27+K31</f>
        <v>8726850</v>
      </c>
    </row>
    <row r="33" spans="1:2" ht="39" customHeight="1" thickTop="1">
      <c r="A33" s="60"/>
    </row>
    <row r="34" spans="1:2" ht="12.95" customHeight="1">
      <c r="A34" s="57"/>
    </row>
    <row r="35" spans="1:2" ht="12.95" customHeight="1">
      <c r="B35" s="36"/>
    </row>
    <row r="36" spans="1:2" ht="12.95" customHeight="1">
      <c r="A36" s="4" t="s">
        <v>954</v>
      </c>
    </row>
  </sheetData>
  <customSheetViews>
    <customSheetView guid="{B5CDDD7D-D7D3-4CB2-966B-9F1E454CC0C9}" scale="90">
      <selection activeCell="A33" sqref="A33"/>
      <pageMargins left="0.8" right="0.7" top="1" bottom="0.8" header="0.5" footer="0.5"/>
      <printOptions horizontalCentered="1"/>
      <pageSetup firstPageNumber="6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22">
      <selection activeCell="A33" sqref="A33"/>
      <pageMargins left="0.8" right="0.7" top="1" bottom="0.8" header="0.5" footer="0.5"/>
      <printOptions horizontalCentered="1"/>
      <pageSetup firstPageNumber="6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I25" sqref="I25:K26"/>
      <pageMargins left="0.8" right="0.7" top="1" bottom="0.8" header="0.5" footer="0.5"/>
      <printOptions horizontalCentered="1"/>
      <pageSetup firstPageNumber="5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I25" sqref="I25:K26"/>
      <pageMargins left="0.8" right="0.7" top="1" bottom="0.8" header="0.5" footer="0.5"/>
      <printOptions horizontalCentered="1"/>
      <pageSetup firstPageNumber="5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6">
      <selection activeCell="A46" sqref="A46:G89"/>
      <rowBreaks count="2" manualBreakCount="2">
        <brk id="122" max="16383" man="1"/>
        <brk id="184" max="16383" man="1"/>
      </rowBreaks>
      <pageMargins left="0.75" right="0.75" top="1" bottom="0.53" header="0.5" footer="0.5"/>
      <printOptions horizontalCentered="1"/>
      <pageSetup orientation="portrait" r:id="rId6"/>
      <headerFooter alignWithMargins="0"/>
    </customSheetView>
    <customSheetView guid="{86A10747-8B25-4B25-9409-B006EA4C681C}" showGridLines="0" topLeftCell="A61">
      <selection sqref="A1:G44"/>
      <rowBreaks count="2" manualBreakCount="2">
        <brk id="119" max="16383" man="1"/>
        <brk id="181" max="16383" man="1"/>
      </rowBreaks>
      <pageMargins left="0.75" right="0.75" top="1" bottom="0.53" header="0.5" footer="0.5"/>
      <printOptions horizontalCentered="1"/>
      <pageSetup orientation="portrait" r:id="rId7"/>
      <headerFooter alignWithMargins="0"/>
    </customSheetView>
    <customSheetView guid="{4F3C9522-85FB-4FAA-B4DC-154FBE4218D9}" showGridLines="0" showRuler="0">
      <selection sqref="A1:G1"/>
      <rowBreaks count="4" manualBreakCount="4">
        <brk id="61" max="4" man="1"/>
        <brk id="121" max="16383" man="1"/>
        <brk id="176" max="16383" man="1"/>
        <brk id="183" max="16383" man="1"/>
      </rowBreaks>
      <pageMargins left="0.75" right="0.75" top="1" bottom="0.53" header="0.5" footer="0.5"/>
      <printOptions horizontalCentered="1"/>
      <pageSetup orientation="portrait" r:id="rId8"/>
      <headerFooter alignWithMargins="0"/>
    </customSheetView>
    <customSheetView guid="{8E3DA08C-766A-41DE-BB05-B83E79C2E3D5}" showGridLines="0" topLeftCell="A69">
      <selection activeCell="A46" sqref="A46:G89"/>
      <rowBreaks count="2" manualBreakCount="2">
        <brk id="122" max="16383" man="1"/>
        <brk id="184" max="16383" man="1"/>
      </rowBreaks>
      <pageMargins left="0.75" right="0.75" top="1" bottom="0.53" header="0.5" footer="0.5"/>
      <printOptions horizontalCentered="1"/>
      <pageSetup orientation="portrait" r:id="rId9"/>
      <headerFooter alignWithMargins="0"/>
    </customSheetView>
    <customSheetView guid="{9B4DC162-833A-4BD6-BF3D-CDBE24FDA56E}" showGridLines="0" showRuler="0" topLeftCell="A52">
      <selection activeCell="B58" sqref="B58"/>
      <rowBreaks count="2" manualBreakCount="2">
        <brk id="122" max="16383" man="1"/>
        <brk id="184" max="16383" man="1"/>
      </rowBreaks>
      <pageMargins left="0.75" right="0.75" top="1" bottom="0.53" header="0.5" footer="0.5"/>
      <printOptions horizontalCentered="1"/>
      <pageSetup orientation="portrait" r:id="rId10"/>
      <headerFooter alignWithMargins="0"/>
    </customSheetView>
    <customSheetView guid="{DF496B77-1547-4044-ABC6-DF925EDDC1DD}" showPageBreaks="1" showRuler="0">
      <selection activeCell="A106" sqref="A106:IV113"/>
      <rowBreaks count="3" manualBreakCount="3">
        <brk id="45" max="4" man="1"/>
        <brk id="108" max="16383" man="1"/>
        <brk id="155" max="16383" man="1"/>
      </rowBreaks>
      <pageMargins left="0.75" right="0.75" top="0.75" bottom="0.5" header="0.25" footer="0.5"/>
      <printOptions horizontalCentered="1"/>
      <pageSetup firstPageNumber="54" orientation="portrait" useFirstPageNumber="1" r:id="rId11"/>
      <headerFooter alignWithMargins="0">
        <oddFooter>&amp;C(&amp;P)</oddFooter>
      </headerFooter>
    </customSheetView>
    <customSheetView guid="{3BA57DF8-659F-42F0-86F4-A7E79B2C34EB}" showRuler="0" topLeftCell="A75">
      <selection activeCell="A75" sqref="A75"/>
      <rowBreaks count="3" manualBreakCount="3">
        <brk id="60" max="4" man="1"/>
        <brk id="120" max="16383" man="1"/>
        <brk id="182" max="16383" man="1"/>
      </rowBreaks>
      <pageMargins left="0.75" right="0.75" top="1" bottom="0.53" header="0.5" footer="0.5"/>
      <printOptions horizontalCentered="1"/>
      <pageSetup orientation="portrait" r:id="rId12"/>
      <headerFooter alignWithMargins="0"/>
    </customSheetView>
    <customSheetView guid="{21417578-E70F-4802-A5A7-5D6C59E90F40}" showRuler="0" topLeftCell="A75">
      <selection activeCell="A75" sqref="A75"/>
      <rowBreaks count="3" manualBreakCount="3">
        <brk id="60" max="4" man="1"/>
        <brk id="120" max="16383" man="1"/>
        <brk id="182" max="16383" man="1"/>
      </rowBreaks>
      <pageMargins left="0.75" right="0.75" top="1" bottom="0.53" header="0.5" footer="0.5"/>
      <printOptions horizontalCentered="1"/>
      <pageSetup orientation="portrait" r:id="rId13"/>
      <headerFooter alignWithMargins="0"/>
    </customSheetView>
    <customSheetView guid="{DC1EC383-AA5A-444D-88DE-3C6EE7652F16}" showPageBreaks="1" showGridLines="0" printArea="1" showRuler="0" topLeftCell="A91">
      <selection sqref="A1:E1"/>
      <rowBreaks count="1" manualBreakCount="1">
        <brk id="60" max="4" man="1"/>
      </rowBreaks>
      <pageMargins left="0.75" right="0.75" top="1" bottom="0.53" header="0.5" footer="0.5"/>
      <printOptions horizontalCentered="1"/>
      <pageSetup orientation="portrait" r:id="rId14"/>
      <headerFooter alignWithMargins="0"/>
    </customSheetView>
    <customSheetView guid="{BD6501F3-C314-11D5-A64A-00B0D0B3D295}" showPageBreaks="1" showGridLines="0" showRuler="0">
      <selection activeCell="A13" sqref="A13"/>
      <rowBreaks count="1" manualBreakCount="1">
        <brk id="46" max="16383" man="1"/>
      </rowBreaks>
      <pageMargins left="0.75" right="0.75" top="1" bottom="1" header="0.5" footer="0.5"/>
      <pageSetup orientation="portrait" r:id="rId15"/>
      <headerFooter alignWithMargins="0"/>
    </customSheetView>
    <customSheetView guid="{A7ADF766-DF6C-40EF-AD33-2C5637ABABD9}" showPageBreaks="1" showGridLines="0" showRuler="0" topLeftCell="A83">
      <selection activeCell="G86" sqref="G86"/>
      <pageMargins left="0.75" right="0.75" top="1" bottom="1" header="0.5" footer="0.5"/>
      <pageSetup orientation="portrait" r:id="rId16"/>
      <headerFooter alignWithMargins="0"/>
    </customSheetView>
    <customSheetView guid="{0E959B21-C4C4-11D5-A65F-00B0D0B3D27F}" showPageBreaks="1" showGridLines="0" printArea="1" showRuler="0" topLeftCell="A88">
      <selection activeCell="A120" sqref="A120:E120"/>
      <rowBreaks count="1" manualBreakCount="1">
        <brk id="60" max="4" man="1"/>
      </rowBreaks>
      <pageMargins left="0.75" right="0.75" top="1" bottom="0.53" header="0.5" footer="0.5"/>
      <printOptions horizontalCentered="1"/>
      <pageSetup orientation="portrait" r:id="rId17"/>
      <headerFooter alignWithMargins="0"/>
    </customSheetView>
    <customSheetView guid="{61FFD26A-6C55-4FAA-B7B3-304380B2CF2A}" showPageBreaks="1" showGridLines="0" showRuler="0" topLeftCell="A83">
      <selection activeCell="G86" sqref="G86"/>
      <pageMargins left="0.75" right="0.75" top="1" bottom="1" header="0.5" footer="0.5"/>
      <pageSetup orientation="portrait" r:id="rId18"/>
      <headerFooter alignWithMargins="0"/>
    </customSheetView>
    <customSheetView guid="{4FB49B53-1D2E-4571-8896-B15F682249F5}" showPageBreaks="1" showRuler="0" topLeftCell="A75">
      <selection activeCell="A75" sqref="A75"/>
      <rowBreaks count="3" manualBreakCount="3">
        <brk id="60" max="4" man="1"/>
        <brk id="120" max="16383" man="1"/>
        <brk id="182" max="16383" man="1"/>
      </rowBreaks>
      <pageMargins left="0.75" right="0.75" top="1" bottom="0.53" header="0.5" footer="0.5"/>
      <printOptions horizontalCentered="1"/>
      <pageSetup orientation="portrait" r:id="rId19"/>
      <headerFooter alignWithMargins="0"/>
    </customSheetView>
    <customSheetView guid="{2F4E79F8-C95D-43CD-9692-8694CC8FDD51}" showPageBreaks="1" showRuler="0">
      <selection sqref="A1:E1"/>
      <rowBreaks count="3" manualBreakCount="3">
        <brk id="60" max="4" man="1"/>
        <brk id="120" max="16383" man="1"/>
        <brk id="182" max="16383" man="1"/>
      </rowBreaks>
      <pageMargins left="0.75" right="0.75" top="1" bottom="0.53" header="0.5" footer="0.5"/>
      <printOptions horizontalCentered="1"/>
      <pageSetup orientation="portrait" r:id="rId20"/>
      <headerFooter alignWithMargins="0"/>
    </customSheetView>
    <customSheetView guid="{315D65B5-6F13-4260-BB1D-E2FA280C16D9}" showRuler="0" topLeftCell="A22">
      <selection activeCell="I25" sqref="I25:K26"/>
      <pageMargins left="0.8" right="0.7" top="1" bottom="0.8" header="0.5" footer="0.5"/>
      <printOptions horizontalCentered="1"/>
      <pageSetup firstPageNumber="57"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22">
      <selection activeCell="D35" sqref="D35:E35"/>
      <pageMargins left="0.8" right="0.7" top="1" bottom="0.8" header="0.5" footer="0.5"/>
      <printOptions horizontalCentered="1"/>
      <pageSetup firstPageNumber="57"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A33" sqref="A33"/>
      <pageMargins left="0.8" right="0.7" top="1" bottom="0.8" header="0.5" footer="0.5"/>
      <printOptions horizontalCentered="1"/>
      <pageSetup firstPageNumber="60"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firstPageNumber="57" fitToHeight="0" orientation="portrait" blackAndWhite="1" useFirstPageNumber="1" r:id="rId24"/>
  <headerFooter scaleWithDoc="0" alignWithMargins="0">
    <oddFooter>&amp;C&amp;"Times New Roman,Regular"&amp;11&amp;P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R45"/>
  <sheetViews>
    <sheetView tabSelected="1" zoomScaleNormal="100" workbookViewId="0"/>
  </sheetViews>
  <sheetFormatPr defaultColWidth="8.5703125" defaultRowHeight="15"/>
  <cols>
    <col min="1" max="6" width="2.28515625" style="4" customWidth="1"/>
    <col min="7" max="7" width="47" style="4" customWidth="1"/>
    <col min="8" max="8" width="2.42578125" style="4" customWidth="1"/>
    <col min="9" max="9" width="18.5703125" style="124" customWidth="1"/>
    <col min="10" max="10" width="2.42578125" style="4" customWidth="1"/>
    <col min="11" max="11" width="3.42578125" style="4" bestFit="1" customWidth="1"/>
    <col min="12" max="12" width="8.5703125" style="4"/>
    <col min="13" max="13" width="13.42578125" style="4" bestFit="1" customWidth="1"/>
    <col min="14" max="14" width="14.42578125" style="4" bestFit="1" customWidth="1"/>
    <col min="15" max="15" width="8.5703125" style="4" customWidth="1"/>
    <col min="16" max="17" width="8.5703125" style="4"/>
    <col min="18" max="18" width="10.7109375" style="4" bestFit="1" customWidth="1"/>
    <col min="19" max="251" width="8.5703125" style="4"/>
    <col min="252" max="257" width="2.28515625" style="4" customWidth="1"/>
    <col min="258" max="258" width="44.42578125" style="4" customWidth="1"/>
    <col min="259" max="259" width="2.42578125" style="4" customWidth="1"/>
    <col min="260" max="260" width="13.85546875" style="4" customWidth="1"/>
    <col min="261" max="261" width="2.42578125" style="4" customWidth="1"/>
    <col min="262" max="262" width="13.85546875" style="4" customWidth="1"/>
    <col min="263" max="263" width="8.5703125" style="4"/>
    <col min="264" max="264" width="11.5703125" style="4" bestFit="1" customWidth="1"/>
    <col min="265" max="507" width="8.5703125" style="4"/>
    <col min="508" max="513" width="2.28515625" style="4" customWidth="1"/>
    <col min="514" max="514" width="44.42578125" style="4" customWidth="1"/>
    <col min="515" max="515" width="2.42578125" style="4" customWidth="1"/>
    <col min="516" max="516" width="13.85546875" style="4" customWidth="1"/>
    <col min="517" max="517" width="2.42578125" style="4" customWidth="1"/>
    <col min="518" max="518" width="13.85546875" style="4" customWidth="1"/>
    <col min="519" max="519" width="8.5703125" style="4"/>
    <col min="520" max="520" width="11.5703125" style="4" bestFit="1" customWidth="1"/>
    <col min="521" max="763" width="8.5703125" style="4"/>
    <col min="764" max="769" width="2.28515625" style="4" customWidth="1"/>
    <col min="770" max="770" width="44.42578125" style="4" customWidth="1"/>
    <col min="771" max="771" width="2.42578125" style="4" customWidth="1"/>
    <col min="772" max="772" width="13.85546875" style="4" customWidth="1"/>
    <col min="773" max="773" width="2.42578125" style="4" customWidth="1"/>
    <col min="774" max="774" width="13.85546875" style="4" customWidth="1"/>
    <col min="775" max="775" width="8.5703125" style="4"/>
    <col min="776" max="776" width="11.5703125" style="4" bestFit="1" customWidth="1"/>
    <col min="777" max="1019" width="8.5703125" style="4"/>
    <col min="1020" max="1025" width="2.28515625" style="4" customWidth="1"/>
    <col min="1026" max="1026" width="44.42578125" style="4" customWidth="1"/>
    <col min="1027" max="1027" width="2.42578125" style="4" customWidth="1"/>
    <col min="1028" max="1028" width="13.85546875" style="4" customWidth="1"/>
    <col min="1029" max="1029" width="2.42578125" style="4" customWidth="1"/>
    <col min="1030" max="1030" width="13.85546875" style="4" customWidth="1"/>
    <col min="1031" max="1031" width="8.5703125" style="4"/>
    <col min="1032" max="1032" width="11.5703125" style="4" bestFit="1" customWidth="1"/>
    <col min="1033" max="1275" width="8.5703125" style="4"/>
    <col min="1276" max="1281" width="2.28515625" style="4" customWidth="1"/>
    <col min="1282" max="1282" width="44.42578125" style="4" customWidth="1"/>
    <col min="1283" max="1283" width="2.42578125" style="4" customWidth="1"/>
    <col min="1284" max="1284" width="13.85546875" style="4" customWidth="1"/>
    <col min="1285" max="1285" width="2.42578125" style="4" customWidth="1"/>
    <col min="1286" max="1286" width="13.85546875" style="4" customWidth="1"/>
    <col min="1287" max="1287" width="8.5703125" style="4"/>
    <col min="1288" max="1288" width="11.5703125" style="4" bestFit="1" customWidth="1"/>
    <col min="1289" max="1531" width="8.5703125" style="4"/>
    <col min="1532" max="1537" width="2.28515625" style="4" customWidth="1"/>
    <col min="1538" max="1538" width="44.42578125" style="4" customWidth="1"/>
    <col min="1539" max="1539" width="2.42578125" style="4" customWidth="1"/>
    <col min="1540" max="1540" width="13.85546875" style="4" customWidth="1"/>
    <col min="1541" max="1541" width="2.42578125" style="4" customWidth="1"/>
    <col min="1542" max="1542" width="13.85546875" style="4" customWidth="1"/>
    <col min="1543" max="1543" width="8.5703125" style="4"/>
    <col min="1544" max="1544" width="11.5703125" style="4" bestFit="1" customWidth="1"/>
    <col min="1545" max="1787" width="8.5703125" style="4"/>
    <col min="1788" max="1793" width="2.28515625" style="4" customWidth="1"/>
    <col min="1794" max="1794" width="44.42578125" style="4" customWidth="1"/>
    <col min="1795" max="1795" width="2.42578125" style="4" customWidth="1"/>
    <col min="1796" max="1796" width="13.85546875" style="4" customWidth="1"/>
    <col min="1797" max="1797" width="2.42578125" style="4" customWidth="1"/>
    <col min="1798" max="1798" width="13.85546875" style="4" customWidth="1"/>
    <col min="1799" max="1799" width="8.5703125" style="4"/>
    <col min="1800" max="1800" width="11.5703125" style="4" bestFit="1" customWidth="1"/>
    <col min="1801" max="2043" width="8.5703125" style="4"/>
    <col min="2044" max="2049" width="2.28515625" style="4" customWidth="1"/>
    <col min="2050" max="2050" width="44.42578125" style="4" customWidth="1"/>
    <col min="2051" max="2051" width="2.42578125" style="4" customWidth="1"/>
    <col min="2052" max="2052" width="13.85546875" style="4" customWidth="1"/>
    <col min="2053" max="2053" width="2.42578125" style="4" customWidth="1"/>
    <col min="2054" max="2054" width="13.85546875" style="4" customWidth="1"/>
    <col min="2055" max="2055" width="8.5703125" style="4"/>
    <col min="2056" max="2056" width="11.5703125" style="4" bestFit="1" customWidth="1"/>
    <col min="2057" max="2299" width="8.5703125" style="4"/>
    <col min="2300" max="2305" width="2.28515625" style="4" customWidth="1"/>
    <col min="2306" max="2306" width="44.42578125" style="4" customWidth="1"/>
    <col min="2307" max="2307" width="2.42578125" style="4" customWidth="1"/>
    <col min="2308" max="2308" width="13.85546875" style="4" customWidth="1"/>
    <col min="2309" max="2309" width="2.42578125" style="4" customWidth="1"/>
    <col min="2310" max="2310" width="13.85546875" style="4" customWidth="1"/>
    <col min="2311" max="2311" width="8.5703125" style="4"/>
    <col min="2312" max="2312" width="11.5703125" style="4" bestFit="1" customWidth="1"/>
    <col min="2313" max="2555" width="8.5703125" style="4"/>
    <col min="2556" max="2561" width="2.28515625" style="4" customWidth="1"/>
    <col min="2562" max="2562" width="44.42578125" style="4" customWidth="1"/>
    <col min="2563" max="2563" width="2.42578125" style="4" customWidth="1"/>
    <col min="2564" max="2564" width="13.85546875" style="4" customWidth="1"/>
    <col min="2565" max="2565" width="2.42578125" style="4" customWidth="1"/>
    <col min="2566" max="2566" width="13.85546875" style="4" customWidth="1"/>
    <col min="2567" max="2567" width="8.5703125" style="4"/>
    <col min="2568" max="2568" width="11.5703125" style="4" bestFit="1" customWidth="1"/>
    <col min="2569" max="2811" width="8.5703125" style="4"/>
    <col min="2812" max="2817" width="2.28515625" style="4" customWidth="1"/>
    <col min="2818" max="2818" width="44.42578125" style="4" customWidth="1"/>
    <col min="2819" max="2819" width="2.42578125" style="4" customWidth="1"/>
    <col min="2820" max="2820" width="13.85546875" style="4" customWidth="1"/>
    <col min="2821" max="2821" width="2.42578125" style="4" customWidth="1"/>
    <col min="2822" max="2822" width="13.85546875" style="4" customWidth="1"/>
    <col min="2823" max="2823" width="8.5703125" style="4"/>
    <col min="2824" max="2824" width="11.5703125" style="4" bestFit="1" customWidth="1"/>
    <col min="2825" max="3067" width="8.5703125" style="4"/>
    <col min="3068" max="3073" width="2.28515625" style="4" customWidth="1"/>
    <col min="3074" max="3074" width="44.42578125" style="4" customWidth="1"/>
    <col min="3075" max="3075" width="2.42578125" style="4" customWidth="1"/>
    <col min="3076" max="3076" width="13.85546875" style="4" customWidth="1"/>
    <col min="3077" max="3077" width="2.42578125" style="4" customWidth="1"/>
    <col min="3078" max="3078" width="13.85546875" style="4" customWidth="1"/>
    <col min="3079" max="3079" width="8.5703125" style="4"/>
    <col min="3080" max="3080" width="11.5703125" style="4" bestFit="1" customWidth="1"/>
    <col min="3081" max="3323" width="8.5703125" style="4"/>
    <col min="3324" max="3329" width="2.28515625" style="4" customWidth="1"/>
    <col min="3330" max="3330" width="44.42578125" style="4" customWidth="1"/>
    <col min="3331" max="3331" width="2.42578125" style="4" customWidth="1"/>
    <col min="3332" max="3332" width="13.85546875" style="4" customWidth="1"/>
    <col min="3333" max="3333" width="2.42578125" style="4" customWidth="1"/>
    <col min="3334" max="3334" width="13.85546875" style="4" customWidth="1"/>
    <col min="3335" max="3335" width="8.5703125" style="4"/>
    <col min="3336" max="3336" width="11.5703125" style="4" bestFit="1" customWidth="1"/>
    <col min="3337" max="3579" width="8.5703125" style="4"/>
    <col min="3580" max="3585" width="2.28515625" style="4" customWidth="1"/>
    <col min="3586" max="3586" width="44.42578125" style="4" customWidth="1"/>
    <col min="3587" max="3587" width="2.42578125" style="4" customWidth="1"/>
    <col min="3588" max="3588" width="13.85546875" style="4" customWidth="1"/>
    <col min="3589" max="3589" width="2.42578125" style="4" customWidth="1"/>
    <col min="3590" max="3590" width="13.85546875" style="4" customWidth="1"/>
    <col min="3591" max="3591" width="8.5703125" style="4"/>
    <col min="3592" max="3592" width="11.5703125" style="4" bestFit="1" customWidth="1"/>
    <col min="3593" max="3835" width="8.5703125" style="4"/>
    <col min="3836" max="3841" width="2.28515625" style="4" customWidth="1"/>
    <col min="3842" max="3842" width="44.42578125" style="4" customWidth="1"/>
    <col min="3843" max="3843" width="2.42578125" style="4" customWidth="1"/>
    <col min="3844" max="3844" width="13.85546875" style="4" customWidth="1"/>
    <col min="3845" max="3845" width="2.42578125" style="4" customWidth="1"/>
    <col min="3846" max="3846" width="13.85546875" style="4" customWidth="1"/>
    <col min="3847" max="3847" width="8.5703125" style="4"/>
    <col min="3848" max="3848" width="11.5703125" style="4" bestFit="1" customWidth="1"/>
    <col min="3849" max="4091" width="8.5703125" style="4"/>
    <col min="4092" max="4097" width="2.28515625" style="4" customWidth="1"/>
    <col min="4098" max="4098" width="44.42578125" style="4" customWidth="1"/>
    <col min="4099" max="4099" width="2.42578125" style="4" customWidth="1"/>
    <col min="4100" max="4100" width="13.85546875" style="4" customWidth="1"/>
    <col min="4101" max="4101" width="2.42578125" style="4" customWidth="1"/>
    <col min="4102" max="4102" width="13.85546875" style="4" customWidth="1"/>
    <col min="4103" max="4103" width="8.5703125" style="4"/>
    <col min="4104" max="4104" width="11.5703125" style="4" bestFit="1" customWidth="1"/>
    <col min="4105" max="4347" width="8.5703125" style="4"/>
    <col min="4348" max="4353" width="2.28515625" style="4" customWidth="1"/>
    <col min="4354" max="4354" width="44.42578125" style="4" customWidth="1"/>
    <col min="4355" max="4355" width="2.42578125" style="4" customWidth="1"/>
    <col min="4356" max="4356" width="13.85546875" style="4" customWidth="1"/>
    <col min="4357" max="4357" width="2.42578125" style="4" customWidth="1"/>
    <col min="4358" max="4358" width="13.85546875" style="4" customWidth="1"/>
    <col min="4359" max="4359" width="8.5703125" style="4"/>
    <col min="4360" max="4360" width="11.5703125" style="4" bestFit="1" customWidth="1"/>
    <col min="4361" max="4603" width="8.5703125" style="4"/>
    <col min="4604" max="4609" width="2.28515625" style="4" customWidth="1"/>
    <col min="4610" max="4610" width="44.42578125" style="4" customWidth="1"/>
    <col min="4611" max="4611" width="2.42578125" style="4" customWidth="1"/>
    <col min="4612" max="4612" width="13.85546875" style="4" customWidth="1"/>
    <col min="4613" max="4613" width="2.42578125" style="4" customWidth="1"/>
    <col min="4614" max="4614" width="13.85546875" style="4" customWidth="1"/>
    <col min="4615" max="4615" width="8.5703125" style="4"/>
    <col min="4616" max="4616" width="11.5703125" style="4" bestFit="1" customWidth="1"/>
    <col min="4617" max="4859" width="8.5703125" style="4"/>
    <col min="4860" max="4865" width="2.28515625" style="4" customWidth="1"/>
    <col min="4866" max="4866" width="44.42578125" style="4" customWidth="1"/>
    <col min="4867" max="4867" width="2.42578125" style="4" customWidth="1"/>
    <col min="4868" max="4868" width="13.85546875" style="4" customWidth="1"/>
    <col min="4869" max="4869" width="2.42578125" style="4" customWidth="1"/>
    <col min="4870" max="4870" width="13.85546875" style="4" customWidth="1"/>
    <col min="4871" max="4871" width="8.5703125" style="4"/>
    <col min="4872" max="4872" width="11.5703125" style="4" bestFit="1" customWidth="1"/>
    <col min="4873" max="5115" width="8.5703125" style="4"/>
    <col min="5116" max="5121" width="2.28515625" style="4" customWidth="1"/>
    <col min="5122" max="5122" width="44.42578125" style="4" customWidth="1"/>
    <col min="5123" max="5123" width="2.42578125" style="4" customWidth="1"/>
    <col min="5124" max="5124" width="13.85546875" style="4" customWidth="1"/>
    <col min="5125" max="5125" width="2.42578125" style="4" customWidth="1"/>
    <col min="5126" max="5126" width="13.85546875" style="4" customWidth="1"/>
    <col min="5127" max="5127" width="8.5703125" style="4"/>
    <col min="5128" max="5128" width="11.5703125" style="4" bestFit="1" customWidth="1"/>
    <col min="5129" max="5371" width="8.5703125" style="4"/>
    <col min="5372" max="5377" width="2.28515625" style="4" customWidth="1"/>
    <col min="5378" max="5378" width="44.42578125" style="4" customWidth="1"/>
    <col min="5379" max="5379" width="2.42578125" style="4" customWidth="1"/>
    <col min="5380" max="5380" width="13.85546875" style="4" customWidth="1"/>
    <col min="5381" max="5381" width="2.42578125" style="4" customWidth="1"/>
    <col min="5382" max="5382" width="13.85546875" style="4" customWidth="1"/>
    <col min="5383" max="5383" width="8.5703125" style="4"/>
    <col min="5384" max="5384" width="11.5703125" style="4" bestFit="1" customWidth="1"/>
    <col min="5385" max="5627" width="8.5703125" style="4"/>
    <col min="5628" max="5633" width="2.28515625" style="4" customWidth="1"/>
    <col min="5634" max="5634" width="44.42578125" style="4" customWidth="1"/>
    <col min="5635" max="5635" width="2.42578125" style="4" customWidth="1"/>
    <col min="5636" max="5636" width="13.85546875" style="4" customWidth="1"/>
    <col min="5637" max="5637" width="2.42578125" style="4" customWidth="1"/>
    <col min="5638" max="5638" width="13.85546875" style="4" customWidth="1"/>
    <col min="5639" max="5639" width="8.5703125" style="4"/>
    <col min="5640" max="5640" width="11.5703125" style="4" bestFit="1" customWidth="1"/>
    <col min="5641" max="5883" width="8.5703125" style="4"/>
    <col min="5884" max="5889" width="2.28515625" style="4" customWidth="1"/>
    <col min="5890" max="5890" width="44.42578125" style="4" customWidth="1"/>
    <col min="5891" max="5891" width="2.42578125" style="4" customWidth="1"/>
    <col min="5892" max="5892" width="13.85546875" style="4" customWidth="1"/>
    <col min="5893" max="5893" width="2.42578125" style="4" customWidth="1"/>
    <col min="5894" max="5894" width="13.85546875" style="4" customWidth="1"/>
    <col min="5895" max="5895" width="8.5703125" style="4"/>
    <col min="5896" max="5896" width="11.5703125" style="4" bestFit="1" customWidth="1"/>
    <col min="5897" max="6139" width="8.5703125" style="4"/>
    <col min="6140" max="6145" width="2.28515625" style="4" customWidth="1"/>
    <col min="6146" max="6146" width="44.42578125" style="4" customWidth="1"/>
    <col min="6147" max="6147" width="2.42578125" style="4" customWidth="1"/>
    <col min="6148" max="6148" width="13.85546875" style="4" customWidth="1"/>
    <col min="6149" max="6149" width="2.42578125" style="4" customWidth="1"/>
    <col min="6150" max="6150" width="13.85546875" style="4" customWidth="1"/>
    <col min="6151" max="6151" width="8.5703125" style="4"/>
    <col min="6152" max="6152" width="11.5703125" style="4" bestFit="1" customWidth="1"/>
    <col min="6153" max="6395" width="8.5703125" style="4"/>
    <col min="6396" max="6401" width="2.28515625" style="4" customWidth="1"/>
    <col min="6402" max="6402" width="44.42578125" style="4" customWidth="1"/>
    <col min="6403" max="6403" width="2.42578125" style="4" customWidth="1"/>
    <col min="6404" max="6404" width="13.85546875" style="4" customWidth="1"/>
    <col min="6405" max="6405" width="2.42578125" style="4" customWidth="1"/>
    <col min="6406" max="6406" width="13.85546875" style="4" customWidth="1"/>
    <col min="6407" max="6407" width="8.5703125" style="4"/>
    <col min="6408" max="6408" width="11.5703125" style="4" bestFit="1" customWidth="1"/>
    <col min="6409" max="6651" width="8.5703125" style="4"/>
    <col min="6652" max="6657" width="2.28515625" style="4" customWidth="1"/>
    <col min="6658" max="6658" width="44.42578125" style="4" customWidth="1"/>
    <col min="6659" max="6659" width="2.42578125" style="4" customWidth="1"/>
    <col min="6660" max="6660" width="13.85546875" style="4" customWidth="1"/>
    <col min="6661" max="6661" width="2.42578125" style="4" customWidth="1"/>
    <col min="6662" max="6662" width="13.85546875" style="4" customWidth="1"/>
    <col min="6663" max="6663" width="8.5703125" style="4"/>
    <col min="6664" max="6664" width="11.5703125" style="4" bestFit="1" customWidth="1"/>
    <col min="6665" max="6907" width="8.5703125" style="4"/>
    <col min="6908" max="6913" width="2.28515625" style="4" customWidth="1"/>
    <col min="6914" max="6914" width="44.42578125" style="4" customWidth="1"/>
    <col min="6915" max="6915" width="2.42578125" style="4" customWidth="1"/>
    <col min="6916" max="6916" width="13.85546875" style="4" customWidth="1"/>
    <col min="6917" max="6917" width="2.42578125" style="4" customWidth="1"/>
    <col min="6918" max="6918" width="13.85546875" style="4" customWidth="1"/>
    <col min="6919" max="6919" width="8.5703125" style="4"/>
    <col min="6920" max="6920" width="11.5703125" style="4" bestFit="1" customWidth="1"/>
    <col min="6921" max="7163" width="8.5703125" style="4"/>
    <col min="7164" max="7169" width="2.28515625" style="4" customWidth="1"/>
    <col min="7170" max="7170" width="44.42578125" style="4" customWidth="1"/>
    <col min="7171" max="7171" width="2.42578125" style="4" customWidth="1"/>
    <col min="7172" max="7172" width="13.85546875" style="4" customWidth="1"/>
    <col min="7173" max="7173" width="2.42578125" style="4" customWidth="1"/>
    <col min="7174" max="7174" width="13.85546875" style="4" customWidth="1"/>
    <col min="7175" max="7175" width="8.5703125" style="4"/>
    <col min="7176" max="7176" width="11.5703125" style="4" bestFit="1" customWidth="1"/>
    <col min="7177" max="7419" width="8.5703125" style="4"/>
    <col min="7420" max="7425" width="2.28515625" style="4" customWidth="1"/>
    <col min="7426" max="7426" width="44.42578125" style="4" customWidth="1"/>
    <col min="7427" max="7427" width="2.42578125" style="4" customWidth="1"/>
    <col min="7428" max="7428" width="13.85546875" style="4" customWidth="1"/>
    <col min="7429" max="7429" width="2.42578125" style="4" customWidth="1"/>
    <col min="7430" max="7430" width="13.85546875" style="4" customWidth="1"/>
    <col min="7431" max="7431" width="8.5703125" style="4"/>
    <col min="7432" max="7432" width="11.5703125" style="4" bestFit="1" customWidth="1"/>
    <col min="7433" max="7675" width="8.5703125" style="4"/>
    <col min="7676" max="7681" width="2.28515625" style="4" customWidth="1"/>
    <col min="7682" max="7682" width="44.42578125" style="4" customWidth="1"/>
    <col min="7683" max="7683" width="2.42578125" style="4" customWidth="1"/>
    <col min="7684" max="7684" width="13.85546875" style="4" customWidth="1"/>
    <col min="7685" max="7685" width="2.42578125" style="4" customWidth="1"/>
    <col min="7686" max="7686" width="13.85546875" style="4" customWidth="1"/>
    <col min="7687" max="7687" width="8.5703125" style="4"/>
    <col min="7688" max="7688" width="11.5703125" style="4" bestFit="1" customWidth="1"/>
    <col min="7689" max="7931" width="8.5703125" style="4"/>
    <col min="7932" max="7937" width="2.28515625" style="4" customWidth="1"/>
    <col min="7938" max="7938" width="44.42578125" style="4" customWidth="1"/>
    <col min="7939" max="7939" width="2.42578125" style="4" customWidth="1"/>
    <col min="7940" max="7940" width="13.85546875" style="4" customWidth="1"/>
    <col min="7941" max="7941" width="2.42578125" style="4" customWidth="1"/>
    <col min="7942" max="7942" width="13.85546875" style="4" customWidth="1"/>
    <col min="7943" max="7943" width="8.5703125" style="4"/>
    <col min="7944" max="7944" width="11.5703125" style="4" bestFit="1" customWidth="1"/>
    <col min="7945" max="8187" width="8.5703125" style="4"/>
    <col min="8188" max="8193" width="2.28515625" style="4" customWidth="1"/>
    <col min="8194" max="8194" width="44.42578125" style="4" customWidth="1"/>
    <col min="8195" max="8195" width="2.42578125" style="4" customWidth="1"/>
    <col min="8196" max="8196" width="13.85546875" style="4" customWidth="1"/>
    <col min="8197" max="8197" width="2.42578125" style="4" customWidth="1"/>
    <col min="8198" max="8198" width="13.85546875" style="4" customWidth="1"/>
    <col min="8199" max="8199" width="8.5703125" style="4"/>
    <col min="8200" max="8200" width="11.5703125" style="4" bestFit="1" customWidth="1"/>
    <col min="8201" max="8443" width="8.5703125" style="4"/>
    <col min="8444" max="8449" width="2.28515625" style="4" customWidth="1"/>
    <col min="8450" max="8450" width="44.42578125" style="4" customWidth="1"/>
    <col min="8451" max="8451" width="2.42578125" style="4" customWidth="1"/>
    <col min="8452" max="8452" width="13.85546875" style="4" customWidth="1"/>
    <col min="8453" max="8453" width="2.42578125" style="4" customWidth="1"/>
    <col min="8454" max="8454" width="13.85546875" style="4" customWidth="1"/>
    <col min="8455" max="8455" width="8.5703125" style="4"/>
    <col min="8456" max="8456" width="11.5703125" style="4" bestFit="1" customWidth="1"/>
    <col min="8457" max="8699" width="8.5703125" style="4"/>
    <col min="8700" max="8705" width="2.28515625" style="4" customWidth="1"/>
    <col min="8706" max="8706" width="44.42578125" style="4" customWidth="1"/>
    <col min="8707" max="8707" width="2.42578125" style="4" customWidth="1"/>
    <col min="8708" max="8708" width="13.85546875" style="4" customWidth="1"/>
    <col min="8709" max="8709" width="2.42578125" style="4" customWidth="1"/>
    <col min="8710" max="8710" width="13.85546875" style="4" customWidth="1"/>
    <col min="8711" max="8711" width="8.5703125" style="4"/>
    <col min="8712" max="8712" width="11.5703125" style="4" bestFit="1" customWidth="1"/>
    <col min="8713" max="8955" width="8.5703125" style="4"/>
    <col min="8956" max="8961" width="2.28515625" style="4" customWidth="1"/>
    <col min="8962" max="8962" width="44.42578125" style="4" customWidth="1"/>
    <col min="8963" max="8963" width="2.42578125" style="4" customWidth="1"/>
    <col min="8964" max="8964" width="13.85546875" style="4" customWidth="1"/>
    <col min="8965" max="8965" width="2.42578125" style="4" customWidth="1"/>
    <col min="8966" max="8966" width="13.85546875" style="4" customWidth="1"/>
    <col min="8967" max="8967" width="8.5703125" style="4"/>
    <col min="8968" max="8968" width="11.5703125" style="4" bestFit="1" customWidth="1"/>
    <col min="8969" max="9211" width="8.5703125" style="4"/>
    <col min="9212" max="9217" width="2.28515625" style="4" customWidth="1"/>
    <col min="9218" max="9218" width="44.42578125" style="4" customWidth="1"/>
    <col min="9219" max="9219" width="2.42578125" style="4" customWidth="1"/>
    <col min="9220" max="9220" width="13.85546875" style="4" customWidth="1"/>
    <col min="9221" max="9221" width="2.42578125" style="4" customWidth="1"/>
    <col min="9222" max="9222" width="13.85546875" style="4" customWidth="1"/>
    <col min="9223" max="9223" width="8.5703125" style="4"/>
    <col min="9224" max="9224" width="11.5703125" style="4" bestFit="1" customWidth="1"/>
    <col min="9225" max="9467" width="8.5703125" style="4"/>
    <col min="9468" max="9473" width="2.28515625" style="4" customWidth="1"/>
    <col min="9474" max="9474" width="44.42578125" style="4" customWidth="1"/>
    <col min="9475" max="9475" width="2.42578125" style="4" customWidth="1"/>
    <col min="9476" max="9476" width="13.85546875" style="4" customWidth="1"/>
    <col min="9477" max="9477" width="2.42578125" style="4" customWidth="1"/>
    <col min="9478" max="9478" width="13.85546875" style="4" customWidth="1"/>
    <col min="9479" max="9479" width="8.5703125" style="4"/>
    <col min="9480" max="9480" width="11.5703125" style="4" bestFit="1" customWidth="1"/>
    <col min="9481" max="9723" width="8.5703125" style="4"/>
    <col min="9724" max="9729" width="2.28515625" style="4" customWidth="1"/>
    <col min="9730" max="9730" width="44.42578125" style="4" customWidth="1"/>
    <col min="9731" max="9731" width="2.42578125" style="4" customWidth="1"/>
    <col min="9732" max="9732" width="13.85546875" style="4" customWidth="1"/>
    <col min="9733" max="9733" width="2.42578125" style="4" customWidth="1"/>
    <col min="9734" max="9734" width="13.85546875" style="4" customWidth="1"/>
    <col min="9735" max="9735" width="8.5703125" style="4"/>
    <col min="9736" max="9736" width="11.5703125" style="4" bestFit="1" customWidth="1"/>
    <col min="9737" max="9979" width="8.5703125" style="4"/>
    <col min="9980" max="9985" width="2.28515625" style="4" customWidth="1"/>
    <col min="9986" max="9986" width="44.42578125" style="4" customWidth="1"/>
    <col min="9987" max="9987" width="2.42578125" style="4" customWidth="1"/>
    <col min="9988" max="9988" width="13.85546875" style="4" customWidth="1"/>
    <col min="9989" max="9989" width="2.42578125" style="4" customWidth="1"/>
    <col min="9990" max="9990" width="13.85546875" style="4" customWidth="1"/>
    <col min="9991" max="9991" width="8.5703125" style="4"/>
    <col min="9992" max="9992" width="11.5703125" style="4" bestFit="1" customWidth="1"/>
    <col min="9993" max="10235" width="8.5703125" style="4"/>
    <col min="10236" max="10241" width="2.28515625" style="4" customWidth="1"/>
    <col min="10242" max="10242" width="44.42578125" style="4" customWidth="1"/>
    <col min="10243" max="10243" width="2.42578125" style="4" customWidth="1"/>
    <col min="10244" max="10244" width="13.85546875" style="4" customWidth="1"/>
    <col min="10245" max="10245" width="2.42578125" style="4" customWidth="1"/>
    <col min="10246" max="10246" width="13.85546875" style="4" customWidth="1"/>
    <col min="10247" max="10247" width="8.5703125" style="4"/>
    <col min="10248" max="10248" width="11.5703125" style="4" bestFit="1" customWidth="1"/>
    <col min="10249" max="10491" width="8.5703125" style="4"/>
    <col min="10492" max="10497" width="2.28515625" style="4" customWidth="1"/>
    <col min="10498" max="10498" width="44.42578125" style="4" customWidth="1"/>
    <col min="10499" max="10499" width="2.42578125" style="4" customWidth="1"/>
    <col min="10500" max="10500" width="13.85546875" style="4" customWidth="1"/>
    <col min="10501" max="10501" width="2.42578125" style="4" customWidth="1"/>
    <col min="10502" max="10502" width="13.85546875" style="4" customWidth="1"/>
    <col min="10503" max="10503" width="8.5703125" style="4"/>
    <col min="10504" max="10504" width="11.5703125" style="4" bestFit="1" customWidth="1"/>
    <col min="10505" max="10747" width="8.5703125" style="4"/>
    <col min="10748" max="10753" width="2.28515625" style="4" customWidth="1"/>
    <col min="10754" max="10754" width="44.42578125" style="4" customWidth="1"/>
    <col min="10755" max="10755" width="2.42578125" style="4" customWidth="1"/>
    <col min="10756" max="10756" width="13.85546875" style="4" customWidth="1"/>
    <col min="10757" max="10757" width="2.42578125" style="4" customWidth="1"/>
    <col min="10758" max="10758" width="13.85546875" style="4" customWidth="1"/>
    <col min="10759" max="10759" width="8.5703125" style="4"/>
    <col min="10760" max="10760" width="11.5703125" style="4" bestFit="1" customWidth="1"/>
    <col min="10761" max="11003" width="8.5703125" style="4"/>
    <col min="11004" max="11009" width="2.28515625" style="4" customWidth="1"/>
    <col min="11010" max="11010" width="44.42578125" style="4" customWidth="1"/>
    <col min="11011" max="11011" width="2.42578125" style="4" customWidth="1"/>
    <col min="11012" max="11012" width="13.85546875" style="4" customWidth="1"/>
    <col min="11013" max="11013" width="2.42578125" style="4" customWidth="1"/>
    <col min="11014" max="11014" width="13.85546875" style="4" customWidth="1"/>
    <col min="11015" max="11015" width="8.5703125" style="4"/>
    <col min="11016" max="11016" width="11.5703125" style="4" bestFit="1" customWidth="1"/>
    <col min="11017" max="11259" width="8.5703125" style="4"/>
    <col min="11260" max="11265" width="2.28515625" style="4" customWidth="1"/>
    <col min="11266" max="11266" width="44.42578125" style="4" customWidth="1"/>
    <col min="11267" max="11267" width="2.42578125" style="4" customWidth="1"/>
    <col min="11268" max="11268" width="13.85546875" style="4" customWidth="1"/>
    <col min="11269" max="11269" width="2.42578125" style="4" customWidth="1"/>
    <col min="11270" max="11270" width="13.85546875" style="4" customWidth="1"/>
    <col min="11271" max="11271" width="8.5703125" style="4"/>
    <col min="11272" max="11272" width="11.5703125" style="4" bestFit="1" customWidth="1"/>
    <col min="11273" max="11515" width="8.5703125" style="4"/>
    <col min="11516" max="11521" width="2.28515625" style="4" customWidth="1"/>
    <col min="11522" max="11522" width="44.42578125" style="4" customWidth="1"/>
    <col min="11523" max="11523" width="2.42578125" style="4" customWidth="1"/>
    <col min="11524" max="11524" width="13.85546875" style="4" customWidth="1"/>
    <col min="11525" max="11525" width="2.42578125" style="4" customWidth="1"/>
    <col min="11526" max="11526" width="13.85546875" style="4" customWidth="1"/>
    <col min="11527" max="11527" width="8.5703125" style="4"/>
    <col min="11528" max="11528" width="11.5703125" style="4" bestFit="1" customWidth="1"/>
    <col min="11529" max="11771" width="8.5703125" style="4"/>
    <col min="11772" max="11777" width="2.28515625" style="4" customWidth="1"/>
    <col min="11778" max="11778" width="44.42578125" style="4" customWidth="1"/>
    <col min="11779" max="11779" width="2.42578125" style="4" customWidth="1"/>
    <col min="11780" max="11780" width="13.85546875" style="4" customWidth="1"/>
    <col min="11781" max="11781" width="2.42578125" style="4" customWidth="1"/>
    <col min="11782" max="11782" width="13.85546875" style="4" customWidth="1"/>
    <col min="11783" max="11783" width="8.5703125" style="4"/>
    <col min="11784" max="11784" width="11.5703125" style="4" bestFit="1" customWidth="1"/>
    <col min="11785" max="12027" width="8.5703125" style="4"/>
    <col min="12028" max="12033" width="2.28515625" style="4" customWidth="1"/>
    <col min="12034" max="12034" width="44.42578125" style="4" customWidth="1"/>
    <col min="12035" max="12035" width="2.42578125" style="4" customWidth="1"/>
    <col min="12036" max="12036" width="13.85546875" style="4" customWidth="1"/>
    <col min="12037" max="12037" width="2.42578125" style="4" customWidth="1"/>
    <col min="12038" max="12038" width="13.85546875" style="4" customWidth="1"/>
    <col min="12039" max="12039" width="8.5703125" style="4"/>
    <col min="12040" max="12040" width="11.5703125" style="4" bestFit="1" customWidth="1"/>
    <col min="12041" max="12283" width="8.5703125" style="4"/>
    <col min="12284" max="12289" width="2.28515625" style="4" customWidth="1"/>
    <col min="12290" max="12290" width="44.42578125" style="4" customWidth="1"/>
    <col min="12291" max="12291" width="2.42578125" style="4" customWidth="1"/>
    <col min="12292" max="12292" width="13.85546875" style="4" customWidth="1"/>
    <col min="12293" max="12293" width="2.42578125" style="4" customWidth="1"/>
    <col min="12294" max="12294" width="13.85546875" style="4" customWidth="1"/>
    <col min="12295" max="12295" width="8.5703125" style="4"/>
    <col min="12296" max="12296" width="11.5703125" style="4" bestFit="1" customWidth="1"/>
    <col min="12297" max="12539" width="8.5703125" style="4"/>
    <col min="12540" max="12545" width="2.28515625" style="4" customWidth="1"/>
    <col min="12546" max="12546" width="44.42578125" style="4" customWidth="1"/>
    <col min="12547" max="12547" width="2.42578125" style="4" customWidth="1"/>
    <col min="12548" max="12548" width="13.85546875" style="4" customWidth="1"/>
    <col min="12549" max="12549" width="2.42578125" style="4" customWidth="1"/>
    <col min="12550" max="12550" width="13.85546875" style="4" customWidth="1"/>
    <col min="12551" max="12551" width="8.5703125" style="4"/>
    <col min="12552" max="12552" width="11.5703125" style="4" bestFit="1" customWidth="1"/>
    <col min="12553" max="12795" width="8.5703125" style="4"/>
    <col min="12796" max="12801" width="2.28515625" style="4" customWidth="1"/>
    <col min="12802" max="12802" width="44.42578125" style="4" customWidth="1"/>
    <col min="12803" max="12803" width="2.42578125" style="4" customWidth="1"/>
    <col min="12804" max="12804" width="13.85546875" style="4" customWidth="1"/>
    <col min="12805" max="12805" width="2.42578125" style="4" customWidth="1"/>
    <col min="12806" max="12806" width="13.85546875" style="4" customWidth="1"/>
    <col min="12807" max="12807" width="8.5703125" style="4"/>
    <col min="12808" max="12808" width="11.5703125" style="4" bestFit="1" customWidth="1"/>
    <col min="12809" max="13051" width="8.5703125" style="4"/>
    <col min="13052" max="13057" width="2.28515625" style="4" customWidth="1"/>
    <col min="13058" max="13058" width="44.42578125" style="4" customWidth="1"/>
    <col min="13059" max="13059" width="2.42578125" style="4" customWidth="1"/>
    <col min="13060" max="13060" width="13.85546875" style="4" customWidth="1"/>
    <col min="13061" max="13061" width="2.42578125" style="4" customWidth="1"/>
    <col min="13062" max="13062" width="13.85546875" style="4" customWidth="1"/>
    <col min="13063" max="13063" width="8.5703125" style="4"/>
    <col min="13064" max="13064" width="11.5703125" style="4" bestFit="1" customWidth="1"/>
    <col min="13065" max="13307" width="8.5703125" style="4"/>
    <col min="13308" max="13313" width="2.28515625" style="4" customWidth="1"/>
    <col min="13314" max="13314" width="44.42578125" style="4" customWidth="1"/>
    <col min="13315" max="13315" width="2.42578125" style="4" customWidth="1"/>
    <col min="13316" max="13316" width="13.85546875" style="4" customWidth="1"/>
    <col min="13317" max="13317" width="2.42578125" style="4" customWidth="1"/>
    <col min="13318" max="13318" width="13.85546875" style="4" customWidth="1"/>
    <col min="13319" max="13319" width="8.5703125" style="4"/>
    <col min="13320" max="13320" width="11.5703125" style="4" bestFit="1" customWidth="1"/>
    <col min="13321" max="13563" width="8.5703125" style="4"/>
    <col min="13564" max="13569" width="2.28515625" style="4" customWidth="1"/>
    <col min="13570" max="13570" width="44.42578125" style="4" customWidth="1"/>
    <col min="13571" max="13571" width="2.42578125" style="4" customWidth="1"/>
    <col min="13572" max="13572" width="13.85546875" style="4" customWidth="1"/>
    <col min="13573" max="13573" width="2.42578125" style="4" customWidth="1"/>
    <col min="13574" max="13574" width="13.85546875" style="4" customWidth="1"/>
    <col min="13575" max="13575" width="8.5703125" style="4"/>
    <col min="13576" max="13576" width="11.5703125" style="4" bestFit="1" customWidth="1"/>
    <col min="13577" max="13819" width="8.5703125" style="4"/>
    <col min="13820" max="13825" width="2.28515625" style="4" customWidth="1"/>
    <col min="13826" max="13826" width="44.42578125" style="4" customWidth="1"/>
    <col min="13827" max="13827" width="2.42578125" style="4" customWidth="1"/>
    <col min="13828" max="13828" width="13.85546875" style="4" customWidth="1"/>
    <col min="13829" max="13829" width="2.42578125" style="4" customWidth="1"/>
    <col min="13830" max="13830" width="13.85546875" style="4" customWidth="1"/>
    <col min="13831" max="13831" width="8.5703125" style="4"/>
    <col min="13832" max="13832" width="11.5703125" style="4" bestFit="1" customWidth="1"/>
    <col min="13833" max="14075" width="8.5703125" style="4"/>
    <col min="14076" max="14081" width="2.28515625" style="4" customWidth="1"/>
    <col min="14082" max="14082" width="44.42578125" style="4" customWidth="1"/>
    <col min="14083" max="14083" width="2.42578125" style="4" customWidth="1"/>
    <col min="14084" max="14084" width="13.85546875" style="4" customWidth="1"/>
    <col min="14085" max="14085" width="2.42578125" style="4" customWidth="1"/>
    <col min="14086" max="14086" width="13.85546875" style="4" customWidth="1"/>
    <col min="14087" max="14087" width="8.5703125" style="4"/>
    <col min="14088" max="14088" width="11.5703125" style="4" bestFit="1" customWidth="1"/>
    <col min="14089" max="14331" width="8.5703125" style="4"/>
    <col min="14332" max="14337" width="2.28515625" style="4" customWidth="1"/>
    <col min="14338" max="14338" width="44.42578125" style="4" customWidth="1"/>
    <col min="14339" max="14339" width="2.42578125" style="4" customWidth="1"/>
    <col min="14340" max="14340" width="13.85546875" style="4" customWidth="1"/>
    <col min="14341" max="14341" width="2.42578125" style="4" customWidth="1"/>
    <col min="14342" max="14342" width="13.85546875" style="4" customWidth="1"/>
    <col min="14343" max="14343" width="8.5703125" style="4"/>
    <col min="14344" max="14344" width="11.5703125" style="4" bestFit="1" customWidth="1"/>
    <col min="14345" max="14587" width="8.5703125" style="4"/>
    <col min="14588" max="14593" width="2.28515625" style="4" customWidth="1"/>
    <col min="14594" max="14594" width="44.42578125" style="4" customWidth="1"/>
    <col min="14595" max="14595" width="2.42578125" style="4" customWidth="1"/>
    <col min="14596" max="14596" width="13.85546875" style="4" customWidth="1"/>
    <col min="14597" max="14597" width="2.42578125" style="4" customWidth="1"/>
    <col min="14598" max="14598" width="13.85546875" style="4" customWidth="1"/>
    <col min="14599" max="14599" width="8.5703125" style="4"/>
    <col min="14600" max="14600" width="11.5703125" style="4" bestFit="1" customWidth="1"/>
    <col min="14601" max="14843" width="8.5703125" style="4"/>
    <col min="14844" max="14849" width="2.28515625" style="4" customWidth="1"/>
    <col min="14850" max="14850" width="44.42578125" style="4" customWidth="1"/>
    <col min="14851" max="14851" width="2.42578125" style="4" customWidth="1"/>
    <col min="14852" max="14852" width="13.85546875" style="4" customWidth="1"/>
    <col min="14853" max="14853" width="2.42578125" style="4" customWidth="1"/>
    <col min="14854" max="14854" width="13.85546875" style="4" customWidth="1"/>
    <col min="14855" max="14855" width="8.5703125" style="4"/>
    <col min="14856" max="14856" width="11.5703125" style="4" bestFit="1" customWidth="1"/>
    <col min="14857" max="15099" width="8.5703125" style="4"/>
    <col min="15100" max="15105" width="2.28515625" style="4" customWidth="1"/>
    <col min="15106" max="15106" width="44.42578125" style="4" customWidth="1"/>
    <col min="15107" max="15107" width="2.42578125" style="4" customWidth="1"/>
    <col min="15108" max="15108" width="13.85546875" style="4" customWidth="1"/>
    <col min="15109" max="15109" width="2.42578125" style="4" customWidth="1"/>
    <col min="15110" max="15110" width="13.85546875" style="4" customWidth="1"/>
    <col min="15111" max="15111" width="8.5703125" style="4"/>
    <col min="15112" max="15112" width="11.5703125" style="4" bestFit="1" customWidth="1"/>
    <col min="15113" max="15355" width="8.5703125" style="4"/>
    <col min="15356" max="15361" width="2.28515625" style="4" customWidth="1"/>
    <col min="15362" max="15362" width="44.42578125" style="4" customWidth="1"/>
    <col min="15363" max="15363" width="2.42578125" style="4" customWidth="1"/>
    <col min="15364" max="15364" width="13.85546875" style="4" customWidth="1"/>
    <col min="15365" max="15365" width="2.42578125" style="4" customWidth="1"/>
    <col min="15366" max="15366" width="13.85546875" style="4" customWidth="1"/>
    <col min="15367" max="15367" width="8.5703125" style="4"/>
    <col min="15368" max="15368" width="11.5703125" style="4" bestFit="1" customWidth="1"/>
    <col min="15369" max="15611" width="8.5703125" style="4"/>
    <col min="15612" max="15617" width="2.28515625" style="4" customWidth="1"/>
    <col min="15618" max="15618" width="44.42578125" style="4" customWidth="1"/>
    <col min="15619" max="15619" width="2.42578125" style="4" customWidth="1"/>
    <col min="15620" max="15620" width="13.85546875" style="4" customWidth="1"/>
    <col min="15621" max="15621" width="2.42578125" style="4" customWidth="1"/>
    <col min="15622" max="15622" width="13.85546875" style="4" customWidth="1"/>
    <col min="15623" max="15623" width="8.5703125" style="4"/>
    <col min="15624" max="15624" width="11.5703125" style="4" bestFit="1" customWidth="1"/>
    <col min="15625" max="15867" width="8.5703125" style="4"/>
    <col min="15868" max="15873" width="2.28515625" style="4" customWidth="1"/>
    <col min="15874" max="15874" width="44.42578125" style="4" customWidth="1"/>
    <col min="15875" max="15875" width="2.42578125" style="4" customWidth="1"/>
    <col min="15876" max="15876" width="13.85546875" style="4" customWidth="1"/>
    <col min="15877" max="15877" width="2.42578125" style="4" customWidth="1"/>
    <col min="15878" max="15878" width="13.85546875" style="4" customWidth="1"/>
    <col min="15879" max="15879" width="8.5703125" style="4"/>
    <col min="15880" max="15880" width="11.5703125" style="4" bestFit="1" customWidth="1"/>
    <col min="15881" max="16123" width="8.5703125" style="4"/>
    <col min="16124" max="16129" width="2.28515625" style="4" customWidth="1"/>
    <col min="16130" max="16130" width="44.42578125" style="4" customWidth="1"/>
    <col min="16131" max="16131" width="2.42578125" style="4" customWidth="1"/>
    <col min="16132" max="16132" width="13.85546875" style="4" customWidth="1"/>
    <col min="16133" max="16133" width="2.42578125" style="4" customWidth="1"/>
    <col min="16134" max="16134" width="13.85546875" style="4" customWidth="1"/>
    <col min="16135" max="16135" width="8.5703125" style="4"/>
    <col min="16136" max="16136" width="11.5703125" style="4" bestFit="1" customWidth="1"/>
    <col min="16137" max="16384" width="8.5703125" style="4"/>
  </cols>
  <sheetData>
    <row r="1" spans="1:14">
      <c r="A1" s="1" t="s">
        <v>496</v>
      </c>
      <c r="B1" s="2"/>
      <c r="C1" s="2"/>
      <c r="D1" s="1"/>
      <c r="E1" s="1"/>
      <c r="F1" s="1"/>
      <c r="G1" s="1"/>
      <c r="H1" s="1"/>
      <c r="I1" s="232"/>
      <c r="J1" s="1"/>
    </row>
    <row r="2" spans="1:14">
      <c r="A2" s="2" t="s">
        <v>1327</v>
      </c>
      <c r="B2" s="2"/>
      <c r="C2" s="2"/>
      <c r="D2" s="1"/>
      <c r="E2" s="1"/>
      <c r="F2" s="1"/>
      <c r="G2" s="1"/>
      <c r="H2" s="1"/>
      <c r="I2" s="232"/>
      <c r="J2" s="1"/>
    </row>
    <row r="3" spans="1:14" ht="15" customHeight="1">
      <c r="A3" s="2" t="s">
        <v>1325</v>
      </c>
      <c r="B3" s="2"/>
      <c r="C3" s="2"/>
      <c r="D3" s="1"/>
      <c r="E3" s="1"/>
      <c r="F3" s="1"/>
      <c r="G3" s="1"/>
      <c r="H3" s="1"/>
      <c r="I3" s="232"/>
      <c r="J3" s="1"/>
      <c r="L3" s="448"/>
    </row>
    <row r="4" spans="1:14">
      <c r="A4" s="37" t="s">
        <v>1328</v>
      </c>
      <c r="B4" s="2"/>
      <c r="C4" s="2"/>
      <c r="D4" s="1"/>
      <c r="E4" s="1"/>
      <c r="F4" s="1"/>
      <c r="G4" s="1"/>
      <c r="H4" s="1"/>
      <c r="I4" s="232"/>
      <c r="J4" s="1"/>
    </row>
    <row r="5" spans="1:14" s="143" customFormat="1" ht="20.100000000000001" customHeight="1">
      <c r="I5" s="233"/>
    </row>
    <row r="6" spans="1:14" ht="39" customHeight="1">
      <c r="I6" s="13">
        <v>2022</v>
      </c>
      <c r="J6" s="13"/>
    </row>
    <row r="7" spans="1:14">
      <c r="A7" s="11" t="s">
        <v>250</v>
      </c>
      <c r="I7" s="234"/>
      <c r="J7" s="11"/>
      <c r="M7" s="462"/>
      <c r="N7" s="462"/>
    </row>
    <row r="8" spans="1:14">
      <c r="B8" s="121" t="s">
        <v>14</v>
      </c>
      <c r="M8" s="462"/>
      <c r="N8" s="462"/>
    </row>
    <row r="9" spans="1:14">
      <c r="C9" s="4" t="s">
        <v>192</v>
      </c>
      <c r="D9" s="54"/>
      <c r="H9" s="19" t="s">
        <v>172</v>
      </c>
      <c r="I9" s="464">
        <v>1429087843</v>
      </c>
      <c r="M9" s="462"/>
      <c r="N9" s="462"/>
    </row>
    <row r="10" spans="1:14">
      <c r="C10" s="4" t="s">
        <v>193</v>
      </c>
      <c r="H10" s="19"/>
      <c r="I10" s="464">
        <v>33076243</v>
      </c>
      <c r="M10" s="462"/>
      <c r="N10" s="462"/>
    </row>
    <row r="11" spans="1:14" ht="15.75" thickBot="1">
      <c r="E11" s="54"/>
      <c r="F11" s="121" t="s">
        <v>1217</v>
      </c>
      <c r="G11" s="54"/>
      <c r="H11" s="19"/>
      <c r="I11" s="465">
        <f>SUM(I9:I10)</f>
        <v>1462164086</v>
      </c>
      <c r="J11" s="463"/>
    </row>
    <row r="12" spans="1:14" ht="15.75" thickTop="1">
      <c r="C12" s="4" t="s">
        <v>1275</v>
      </c>
      <c r="H12" s="19"/>
      <c r="I12" s="464">
        <v>-4136279</v>
      </c>
    </row>
    <row r="13" spans="1:14">
      <c r="C13" s="4" t="s">
        <v>1273</v>
      </c>
      <c r="H13" s="19"/>
      <c r="I13" s="464">
        <v>-514498</v>
      </c>
    </row>
    <row r="14" spans="1:14">
      <c r="C14" s="4" t="s">
        <v>1274</v>
      </c>
      <c r="H14" s="19"/>
      <c r="I14" s="466">
        <v>-373192</v>
      </c>
    </row>
    <row r="15" spans="1:14" ht="15.75" thickBot="1">
      <c r="F15" s="121" t="s">
        <v>1218</v>
      </c>
      <c r="H15" s="19"/>
      <c r="I15" s="465">
        <f>SUM(I11:I14)</f>
        <v>1457140117</v>
      </c>
    </row>
    <row r="16" spans="1:14" ht="20.100000000000001" customHeight="1" thickTop="1">
      <c r="B16" s="121" t="s">
        <v>194</v>
      </c>
      <c r="H16" s="19"/>
      <c r="I16" s="467"/>
    </row>
    <row r="17" spans="2:14">
      <c r="C17" s="4" t="s">
        <v>195</v>
      </c>
      <c r="H17" s="19"/>
      <c r="I17" s="467">
        <v>215843</v>
      </c>
    </row>
    <row r="18" spans="2:14">
      <c r="C18" s="4" t="s">
        <v>24</v>
      </c>
      <c r="H18" s="19"/>
      <c r="I18" s="467">
        <v>511003</v>
      </c>
    </row>
    <row r="19" spans="2:14">
      <c r="C19" s="4" t="s">
        <v>1187</v>
      </c>
      <c r="H19" s="19"/>
      <c r="I19" s="467">
        <v>4870394</v>
      </c>
    </row>
    <row r="20" spans="2:14">
      <c r="C20" s="4" t="s">
        <v>196</v>
      </c>
      <c r="H20" s="19"/>
      <c r="I20" s="467">
        <v>28161377</v>
      </c>
    </row>
    <row r="21" spans="2:14">
      <c r="C21" s="4" t="s">
        <v>1099</v>
      </c>
      <c r="H21" s="19"/>
      <c r="I21" s="467">
        <v>-9518102</v>
      </c>
    </row>
    <row r="22" spans="2:14">
      <c r="C22" s="4" t="s">
        <v>103</v>
      </c>
      <c r="H22" s="19"/>
      <c r="I22" s="467">
        <v>-55426</v>
      </c>
    </row>
    <row r="23" spans="2:14" ht="20.100000000000001" customHeight="1">
      <c r="F23" s="121" t="s">
        <v>1219</v>
      </c>
      <c r="H23" s="19"/>
      <c r="I23" s="468">
        <f>SUM(I17:I22)</f>
        <v>24185089</v>
      </c>
    </row>
    <row r="24" spans="2:14" ht="20.100000000000001" customHeight="1" thickBot="1">
      <c r="F24" s="121" t="s">
        <v>1220</v>
      </c>
      <c r="H24" s="19"/>
      <c r="I24" s="465">
        <f>+I15+I23</f>
        <v>1481325206</v>
      </c>
    </row>
    <row r="25" spans="2:14" ht="20.100000000000001" customHeight="1" thickTop="1">
      <c r="B25" s="121" t="s">
        <v>4</v>
      </c>
      <c r="H25" s="19"/>
      <c r="I25" s="467"/>
    </row>
    <row r="26" spans="2:14">
      <c r="C26" s="4" t="s">
        <v>198</v>
      </c>
      <c r="H26" s="19"/>
      <c r="I26" s="467">
        <v>82120</v>
      </c>
    </row>
    <row r="27" spans="2:14">
      <c r="C27" s="4" t="s">
        <v>167</v>
      </c>
      <c r="H27" s="19"/>
      <c r="I27" s="467">
        <v>1611719</v>
      </c>
    </row>
    <row r="28" spans="2:14">
      <c r="C28" s="4" t="s">
        <v>162</v>
      </c>
      <c r="H28" s="19"/>
      <c r="I28" s="467">
        <v>789237619</v>
      </c>
    </row>
    <row r="29" spans="2:14">
      <c r="C29" s="4" t="s">
        <v>170</v>
      </c>
      <c r="H29" s="19"/>
      <c r="I29" s="467">
        <v>188538065</v>
      </c>
    </row>
    <row r="30" spans="2:14">
      <c r="C30" s="4" t="s">
        <v>163</v>
      </c>
      <c r="H30" s="19"/>
      <c r="I30" s="467">
        <v>1929409</v>
      </c>
    </row>
    <row r="31" spans="2:14">
      <c r="C31" s="4" t="s">
        <v>164</v>
      </c>
      <c r="H31" s="19"/>
      <c r="I31" s="467">
        <v>16258497</v>
      </c>
    </row>
    <row r="32" spans="2:14">
      <c r="C32" s="4" t="s">
        <v>165</v>
      </c>
      <c r="H32" s="19"/>
      <c r="I32" s="467">
        <v>177241559</v>
      </c>
      <c r="N32" s="462"/>
    </row>
    <row r="33" spans="3:18">
      <c r="C33" s="4" t="s">
        <v>98</v>
      </c>
      <c r="H33" s="19"/>
      <c r="I33" s="467">
        <v>46038724</v>
      </c>
      <c r="N33" s="462"/>
    </row>
    <row r="34" spans="3:18">
      <c r="C34" s="4" t="s">
        <v>166</v>
      </c>
      <c r="H34" s="19"/>
      <c r="I34" s="467">
        <v>12574690</v>
      </c>
      <c r="N34" s="462"/>
    </row>
    <row r="35" spans="3:18">
      <c r="C35" s="4" t="s">
        <v>168</v>
      </c>
      <c r="H35" s="19"/>
      <c r="I35" s="467">
        <v>823208</v>
      </c>
      <c r="N35" s="462"/>
    </row>
    <row r="36" spans="3:18">
      <c r="C36" s="4" t="s">
        <v>612</v>
      </c>
      <c r="H36" s="19"/>
      <c r="I36" s="467">
        <v>5941511</v>
      </c>
      <c r="N36" s="462"/>
    </row>
    <row r="37" spans="3:18">
      <c r="C37" s="4" t="s">
        <v>199</v>
      </c>
      <c r="H37" s="19"/>
      <c r="I37" s="467">
        <v>576671</v>
      </c>
      <c r="N37" s="462"/>
    </row>
    <row r="38" spans="3:18">
      <c r="C38" s="4" t="s">
        <v>169</v>
      </c>
      <c r="H38" s="19"/>
      <c r="I38" s="467">
        <v>13847392</v>
      </c>
    </row>
    <row r="39" spans="3:18">
      <c r="C39" s="4" t="s">
        <v>1201</v>
      </c>
      <c r="H39" s="19"/>
      <c r="I39" s="467">
        <v>149591</v>
      </c>
    </row>
    <row r="40" spans="3:18">
      <c r="C40" s="4" t="s">
        <v>855</v>
      </c>
      <c r="H40" s="19"/>
      <c r="I40" s="467">
        <v>56732641</v>
      </c>
    </row>
    <row r="41" spans="3:18">
      <c r="C41" s="4" t="s">
        <v>856</v>
      </c>
      <c r="H41" s="19"/>
      <c r="I41" s="467">
        <v>603387</v>
      </c>
    </row>
    <row r="42" spans="3:18" ht="20.100000000000001" customHeight="1">
      <c r="F42" s="259" t="s">
        <v>912</v>
      </c>
      <c r="G42" s="54"/>
      <c r="H42" s="19"/>
      <c r="I42" s="468">
        <f>SUM(I26:I41)</f>
        <v>1312186803</v>
      </c>
      <c r="R42" s="47"/>
    </row>
    <row r="43" spans="3:18" ht="20.100000000000001" customHeight="1" thickBot="1">
      <c r="F43" s="121" t="s">
        <v>1326</v>
      </c>
      <c r="H43" s="19"/>
      <c r="I43" s="465">
        <f>+I24-I42</f>
        <v>169138403</v>
      </c>
    </row>
    <row r="44" spans="3:18" ht="15.75" thickTop="1">
      <c r="G44" s="339"/>
      <c r="I44" s="467"/>
    </row>
    <row r="45" spans="3:18">
      <c r="G45" s="339"/>
    </row>
  </sheetData>
  <customSheetViews>
    <customSheetView guid="{B5CDDD7D-D7D3-4CB2-966B-9F1E454CC0C9}">
      <pageMargins left="0.8" right="0.7" top="1" bottom="0.8" header="0.5" footer="0.5"/>
      <pageSetup scale="91" firstPageNumber="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1" firstPageNumber="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M36" sqref="M36"/>
      <pageMargins left="0.8" right="0.7" top="1" bottom="0.8" header="0.5" footer="0.5"/>
      <pageSetup firstPageNumber="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M36" sqref="M36"/>
      <pageMargins left="0.8" right="0.7" top="1" bottom="0.8" header="0.5" footer="0.5"/>
      <pageSetup firstPageNumber="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6">
      <selection activeCell="M36" sqref="M36"/>
      <pageMargins left="0.8" right="0.7" top="1" bottom="0.8" header="0.5" footer="0.5"/>
      <pageSetup firstPageNumber="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0">
      <selection activeCell="J24" sqref="J24"/>
      <pageMargins left="0.8" right="0.7" top="1" bottom="0.8" header="0.5" footer="0.5"/>
      <pageSetup firstPageNumber="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selection activeCell="E16" sqref="E16"/>
      <pageMargins left="0.8" right="0.7" top="1" bottom="0.8" header="0.5" footer="0.5"/>
      <pageSetup firstPageNumber="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22">
      <pageMargins left="0.8" right="0.7" top="1" bottom="0.8" header="0.5" footer="0.5"/>
      <pageSetup scale="91" firstPageNumber="6"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83" firstPageNumber="7" orientation="portrait" blackAndWhite="1" useFirstPageNumber="1" r:id="rId10"/>
  <headerFooter scaleWithDoc="0" alignWithMargins="0">
    <oddFooter>&amp;C&amp;P&amp;R(Continued)</oddFoot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2">
    <tabColor theme="2" tint="-9.9978637043366805E-2"/>
    <pageSetUpPr fitToPage="1"/>
  </sheetPr>
  <dimension ref="A1:K40"/>
  <sheetViews>
    <sheetView workbookViewId="0">
      <selection sqref="A1:I1"/>
    </sheetView>
  </sheetViews>
  <sheetFormatPr defaultColWidth="8.57031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8.57031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8.57031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8.57031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8.57031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8.57031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8.57031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8.57031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8.57031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8.57031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8.57031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8.57031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8.57031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8.57031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8.57031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8.57031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8.57031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8.57031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8.57031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8.57031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8.57031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8.57031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8.57031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8.57031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8.57031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8.57031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8.57031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8.57031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8.57031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8.57031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8.57031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8.57031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8.57031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8.57031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8.57031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8.57031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8.57031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8.57031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8.57031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8.57031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8.57031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8.57031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8.57031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8.57031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8.57031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8.57031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8.57031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8.57031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8.57031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8.57031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8.57031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8.57031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8.57031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8.57031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8.57031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8.57031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8.57031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8.57031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8.57031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8.57031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8.57031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8.57031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8.57031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8.57031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8.5703125" style="4"/>
  </cols>
  <sheetData>
    <row r="1" spans="1:11" ht="12.95" customHeight="1">
      <c r="A1" s="1" t="s">
        <v>496</v>
      </c>
      <c r="B1" s="1"/>
      <c r="C1" s="1"/>
      <c r="D1" s="1"/>
      <c r="E1" s="1"/>
      <c r="F1" s="1"/>
      <c r="G1" s="1"/>
      <c r="H1" s="2"/>
      <c r="I1" s="1"/>
      <c r="J1" s="1"/>
      <c r="K1" s="1"/>
    </row>
    <row r="2" spans="1:11" ht="20.100000000000001" customHeight="1">
      <c r="A2" s="2" t="s">
        <v>940</v>
      </c>
      <c r="B2" s="1"/>
      <c r="C2" s="1"/>
      <c r="D2" s="1"/>
      <c r="E2" s="1"/>
      <c r="F2" s="1"/>
      <c r="G2" s="1"/>
      <c r="H2" s="2"/>
      <c r="I2" s="1"/>
      <c r="J2" s="1"/>
      <c r="K2" s="1"/>
    </row>
    <row r="3" spans="1:11" s="54" customFormat="1" ht="20.100000000000001" customHeight="1">
      <c r="A3" s="2" t="s">
        <v>398</v>
      </c>
      <c r="B3" s="1"/>
      <c r="C3" s="1"/>
      <c r="D3" s="1"/>
      <c r="E3" s="1"/>
      <c r="F3" s="1"/>
      <c r="G3" s="1"/>
      <c r="H3" s="2"/>
      <c r="I3" s="1"/>
      <c r="J3" s="1"/>
      <c r="K3" s="1"/>
    </row>
    <row r="4" spans="1:11" ht="20.100000000000001" customHeight="1">
      <c r="A4" s="2" t="s">
        <v>404</v>
      </c>
      <c r="B4" s="1"/>
      <c r="C4" s="1"/>
      <c r="D4" s="1"/>
      <c r="E4" s="1"/>
      <c r="F4" s="1"/>
      <c r="G4" s="1"/>
      <c r="H4" s="2"/>
      <c r="I4" s="1"/>
      <c r="J4" s="1"/>
      <c r="K4" s="1"/>
    </row>
    <row r="5" spans="1:11" ht="20.100000000000001" customHeight="1">
      <c r="A5" s="2" t="s">
        <v>969</v>
      </c>
      <c r="B5" s="1"/>
      <c r="C5" s="1"/>
      <c r="D5" s="1"/>
      <c r="E5" s="1"/>
      <c r="F5" s="1"/>
      <c r="G5" s="1"/>
      <c r="H5" s="2"/>
      <c r="I5" s="1"/>
      <c r="J5" s="1"/>
      <c r="K5" s="1"/>
    </row>
    <row r="6" spans="1:11" ht="20.100000000000001" customHeight="1">
      <c r="A6" s="2"/>
      <c r="B6" s="1"/>
      <c r="C6" s="1"/>
      <c r="D6" s="1"/>
      <c r="E6" s="1"/>
      <c r="F6" s="1"/>
      <c r="G6" s="1"/>
      <c r="H6" s="2"/>
      <c r="I6" s="1"/>
      <c r="J6" s="1"/>
      <c r="K6" s="143" t="s">
        <v>843</v>
      </c>
    </row>
    <row r="7" spans="1:11" ht="39" customHeight="1">
      <c r="I7" s="33" t="s">
        <v>53</v>
      </c>
      <c r="K7" s="33" t="s">
        <v>54</v>
      </c>
    </row>
    <row r="8" spans="1:11" ht="20.100000000000001" customHeight="1">
      <c r="A8" s="54" t="s">
        <v>473</v>
      </c>
      <c r="B8" s="54"/>
      <c r="C8" s="54"/>
      <c r="D8" s="54"/>
    </row>
    <row r="9" spans="1:11" ht="12.95" customHeight="1">
      <c r="B9" s="54" t="s">
        <v>83</v>
      </c>
      <c r="H9" s="19" t="s">
        <v>172</v>
      </c>
      <c r="I9" s="58">
        <v>2316804</v>
      </c>
      <c r="K9" s="58">
        <v>6957371</v>
      </c>
    </row>
    <row r="10" spans="1:11" ht="12.95" customHeight="1">
      <c r="B10" s="54" t="s">
        <v>228</v>
      </c>
      <c r="I10" s="58">
        <v>1060209</v>
      </c>
      <c r="K10" s="58">
        <v>1737398</v>
      </c>
    </row>
    <row r="11" spans="1:11" ht="12.95" customHeight="1">
      <c r="B11" s="54" t="s">
        <v>229</v>
      </c>
      <c r="H11" s="19"/>
      <c r="I11" s="58">
        <v>800543</v>
      </c>
      <c r="K11" s="58">
        <v>0</v>
      </c>
    </row>
    <row r="12" spans="1:11" ht="12.95" customHeight="1">
      <c r="B12" s="54" t="s">
        <v>227</v>
      </c>
      <c r="H12" s="19"/>
      <c r="I12" s="58">
        <v>514315</v>
      </c>
      <c r="K12" s="58">
        <v>0</v>
      </c>
    </row>
    <row r="13" spans="1:11" ht="12.95" customHeight="1">
      <c r="B13" s="54" t="s">
        <v>189</v>
      </c>
      <c r="I13" s="58">
        <v>206000</v>
      </c>
      <c r="K13" s="58">
        <v>0</v>
      </c>
    </row>
    <row r="14" spans="1:11" ht="12.95" customHeight="1">
      <c r="B14" s="54" t="s">
        <v>224</v>
      </c>
      <c r="H14" s="19"/>
      <c r="I14" s="58">
        <v>9070</v>
      </c>
      <c r="K14" s="58">
        <v>0</v>
      </c>
    </row>
    <row r="15" spans="1:11" ht="12.95" customHeight="1">
      <c r="B15" s="54" t="s">
        <v>193</v>
      </c>
      <c r="I15" s="9">
        <v>1304</v>
      </c>
      <c r="K15" s="9">
        <v>650370</v>
      </c>
    </row>
    <row r="16" spans="1:11" ht="20.100000000000001" customHeight="1">
      <c r="F16" s="54" t="s">
        <v>478</v>
      </c>
      <c r="I16" s="9">
        <f>SUM(I9:I15)</f>
        <v>4908245</v>
      </c>
      <c r="K16" s="9">
        <f>SUM(K9:K15)</f>
        <v>9345139</v>
      </c>
    </row>
    <row r="17" spans="1:11" ht="20.100000000000001" customHeight="1">
      <c r="A17" s="54" t="s">
        <v>472</v>
      </c>
      <c r="B17" s="54"/>
      <c r="C17" s="54"/>
      <c r="D17" s="54"/>
      <c r="I17" s="58"/>
      <c r="J17" s="54"/>
      <c r="K17" s="58"/>
    </row>
    <row r="18" spans="1:11" ht="12.95" customHeight="1">
      <c r="B18" s="54" t="s">
        <v>230</v>
      </c>
      <c r="I18" s="58">
        <v>1139694</v>
      </c>
      <c r="K18" s="58">
        <v>0</v>
      </c>
    </row>
    <row r="19" spans="1:11" ht="12.95" customHeight="1">
      <c r="B19" s="54" t="s">
        <v>233</v>
      </c>
      <c r="I19" s="58">
        <v>32098</v>
      </c>
      <c r="J19" s="54"/>
      <c r="K19" s="58">
        <v>951851</v>
      </c>
    </row>
    <row r="20" spans="1:11" ht="12.95" customHeight="1">
      <c r="B20" s="54" t="s">
        <v>234</v>
      </c>
      <c r="I20" s="58">
        <v>405013</v>
      </c>
      <c r="J20" s="54"/>
      <c r="K20" s="58">
        <v>410453</v>
      </c>
    </row>
    <row r="21" spans="1:11" ht="12.95" customHeight="1">
      <c r="B21" s="54" t="s">
        <v>232</v>
      </c>
      <c r="I21" s="58">
        <v>2531135</v>
      </c>
      <c r="J21" s="54"/>
      <c r="K21" s="58">
        <v>7855979</v>
      </c>
    </row>
    <row r="22" spans="1:11" ht="12.95" customHeight="1">
      <c r="B22" s="54" t="s">
        <v>235</v>
      </c>
      <c r="I22" s="58">
        <v>314343</v>
      </c>
      <c r="K22" s="58">
        <v>2624</v>
      </c>
    </row>
    <row r="23" spans="1:11" ht="12.95" customHeight="1">
      <c r="B23" s="54" t="s">
        <v>467</v>
      </c>
      <c r="I23" s="58">
        <v>1113</v>
      </c>
      <c r="K23" s="58">
        <v>5854</v>
      </c>
    </row>
    <row r="24" spans="1:11" ht="12.95" customHeight="1">
      <c r="B24" s="54" t="s">
        <v>236</v>
      </c>
      <c r="I24" s="58">
        <v>0</v>
      </c>
      <c r="K24" s="58">
        <v>213139</v>
      </c>
    </row>
    <row r="25" spans="1:11" ht="12.95" customHeight="1">
      <c r="B25" s="54" t="s">
        <v>468</v>
      </c>
      <c r="I25" s="58">
        <v>166525</v>
      </c>
      <c r="K25" s="58">
        <v>-3245</v>
      </c>
    </row>
    <row r="26" spans="1:11" ht="12.95" customHeight="1">
      <c r="B26" s="54" t="s">
        <v>469</v>
      </c>
      <c r="I26" s="9">
        <v>1770531</v>
      </c>
      <c r="K26" s="9">
        <v>341679</v>
      </c>
    </row>
    <row r="27" spans="1:11" ht="20.100000000000001" customHeight="1">
      <c r="F27" s="54" t="s">
        <v>477</v>
      </c>
      <c r="I27" s="9">
        <f>SUM(I18:I26)</f>
        <v>6360452</v>
      </c>
      <c r="K27" s="9">
        <f>SUM(K18:K26)</f>
        <v>9778334</v>
      </c>
    </row>
    <row r="28" spans="1:11" ht="20.100000000000001" customHeight="1">
      <c r="B28" s="54"/>
      <c r="C28" s="54"/>
      <c r="D28" s="54"/>
      <c r="F28" s="54" t="s">
        <v>191</v>
      </c>
      <c r="I28" s="9">
        <f>I16-I27</f>
        <v>-1452207</v>
      </c>
      <c r="K28" s="9">
        <f>K16-K27</f>
        <v>-433195</v>
      </c>
    </row>
    <row r="29" spans="1:11" ht="20.100000000000001" customHeight="1">
      <c r="A29" s="4" t="s">
        <v>471</v>
      </c>
      <c r="F29" s="54"/>
      <c r="I29" s="58"/>
      <c r="K29" s="58"/>
    </row>
    <row r="30" spans="1:11" ht="12.95" customHeight="1">
      <c r="B30" s="4" t="s">
        <v>474</v>
      </c>
      <c r="F30" s="54"/>
      <c r="I30" s="58">
        <v>39803</v>
      </c>
      <c r="K30" s="58">
        <v>47943</v>
      </c>
    </row>
    <row r="31" spans="1:11" ht="12.95" customHeight="1">
      <c r="B31" s="4" t="s">
        <v>599</v>
      </c>
      <c r="F31" s="54"/>
      <c r="I31" s="58">
        <v>-7652</v>
      </c>
      <c r="K31" s="58">
        <v>0</v>
      </c>
    </row>
    <row r="32" spans="1:11" ht="12.95" customHeight="1">
      <c r="B32" s="54" t="s">
        <v>728</v>
      </c>
      <c r="F32" s="54"/>
      <c r="I32" s="9">
        <v>1989835</v>
      </c>
      <c r="K32" s="9">
        <v>0</v>
      </c>
    </row>
    <row r="33" spans="1:11" ht="20.100000000000001" customHeight="1">
      <c r="E33" s="54"/>
      <c r="F33" s="54" t="s">
        <v>652</v>
      </c>
      <c r="I33" s="9">
        <f>SUM(I30:I32)</f>
        <v>2021986</v>
      </c>
      <c r="K33" s="9">
        <f>SUM(K30:K32)</f>
        <v>47943</v>
      </c>
    </row>
    <row r="34" spans="1:11" ht="20.100000000000001" customHeight="1">
      <c r="B34" s="54"/>
      <c r="C34" s="54"/>
      <c r="D34" s="54"/>
      <c r="E34" s="54"/>
      <c r="F34" s="54" t="s">
        <v>943</v>
      </c>
      <c r="I34" s="58">
        <f>I28+I33</f>
        <v>569779</v>
      </c>
      <c r="K34" s="58">
        <f>K28+K33</f>
        <v>-385252</v>
      </c>
    </row>
    <row r="35" spans="1:11" ht="20.100000000000001" customHeight="1">
      <c r="A35" s="54" t="s">
        <v>932</v>
      </c>
      <c r="B35" s="54"/>
      <c r="C35" s="54"/>
      <c r="D35" s="54"/>
      <c r="E35" s="54"/>
      <c r="I35" s="9">
        <v>32958233</v>
      </c>
      <c r="K35" s="9">
        <v>9027732</v>
      </c>
    </row>
    <row r="36" spans="1:11" ht="20.100000000000001" customHeight="1" thickBot="1">
      <c r="A36" s="54" t="s">
        <v>935</v>
      </c>
      <c r="B36" s="54"/>
      <c r="C36" s="54"/>
      <c r="D36" s="54"/>
      <c r="E36" s="54"/>
      <c r="H36" s="19" t="s">
        <v>172</v>
      </c>
      <c r="I36" s="152">
        <f>SUM(I34:I35)</f>
        <v>33528012</v>
      </c>
      <c r="K36" s="152">
        <f>SUM(K34:K35)</f>
        <v>8642480</v>
      </c>
    </row>
    <row r="37" spans="1:11" ht="39" customHeight="1" thickTop="1">
      <c r="A37" s="60"/>
    </row>
    <row r="38" spans="1:11" ht="12.95" customHeight="1">
      <c r="A38" s="57"/>
    </row>
    <row r="40" spans="1:11" ht="12.95" customHeight="1">
      <c r="A40" s="4" t="s">
        <v>954</v>
      </c>
    </row>
  </sheetData>
  <sortState xmlns:xlrd2="http://schemas.microsoft.com/office/spreadsheetml/2017/richdata2" ref="A8:K13">
    <sortCondition descending="1" ref="I8:I13"/>
  </sortState>
  <customSheetViews>
    <customSheetView guid="{B5CDDD7D-D7D3-4CB2-966B-9F1E454CC0C9}" scale="90" topLeftCell="A13">
      <selection activeCell="A44" sqref="A44"/>
      <pageMargins left="0.8" right="0.7" top="1" bottom="0.8" header="0.5" footer="0.5"/>
      <printOptions horizontalCentered="1"/>
      <pageSetup firstPageNumber="6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I31" sqref="I31"/>
      <pageMargins left="0.8" right="0.7" top="1" bottom="0.8" header="0.5" footer="0.5"/>
      <printOptions horizontalCentered="1"/>
      <pageSetup firstPageNumber="6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F27" sqref="F27"/>
      <pageMargins left="0.8" right="0.7" top="1" bottom="0.8" header="0.5" footer="0.5"/>
      <printOptions horizontalCentered="1"/>
      <pageSetup firstPageNumber="5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F27" sqref="F27"/>
      <pageMargins left="0.8" right="0.7" top="1" bottom="0.8" header="0.5" footer="0.5"/>
      <printOptions horizontalCentered="1"/>
      <pageSetup firstPageNumber="5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7">
      <selection activeCell="F27" sqref="F27"/>
      <pageMargins left="0.8" right="0.7" top="1" bottom="0.8" header="0.5" footer="0.5"/>
      <printOptions horizontalCentered="1"/>
      <pageSetup firstPageNumber="5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7">
      <selection activeCell="F27" sqref="F27"/>
      <pageMargins left="0.8" right="0.7" top="1" bottom="0.8" header="0.5" footer="0.5"/>
      <printOptions horizontalCentered="1"/>
      <pageSetup firstPageNumber="5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7">
      <selection activeCell="G35" sqref="G35"/>
      <pageMargins left="0.8" right="0.7" top="1" bottom="0.8" header="0.5" footer="0.5"/>
      <printOptions horizontalCentered="1"/>
      <pageSetup firstPageNumber="58"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topLeftCell="A13">
      <selection activeCell="A44" sqref="A44"/>
      <pageMargins left="0.8" right="0.7" top="1" bottom="0.8" header="0.5" footer="0.5"/>
      <printOptions horizontalCentered="1"/>
      <pageSetup firstPageNumber="61"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58" fitToHeight="0" orientation="portrait" blackAndWhite="1" useFirstPageNumber="1" r:id="rId10"/>
  <headerFooter scaleWithDoc="0" alignWithMargins="0">
    <oddFooter>&amp;C&amp;"Times New Roman,Regular"&amp;11&amp;P</odd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0"/>
  <dimension ref="A1:I46"/>
  <sheetViews>
    <sheetView workbookViewId="0">
      <selection sqref="A1:I1"/>
    </sheetView>
  </sheetViews>
  <sheetFormatPr defaultColWidth="8.5703125" defaultRowHeight="12.95" customHeight="1"/>
  <cols>
    <col min="1" max="6" width="2.28515625" style="4" customWidth="1"/>
    <col min="7" max="7" width="65.28515625" style="4" customWidth="1"/>
    <col min="8" max="8" width="2.42578125" style="4" customWidth="1"/>
    <col min="9" max="9" width="13.85546875" style="4" customWidth="1"/>
    <col min="10" max="16384" width="8.5703125" style="4"/>
  </cols>
  <sheetData>
    <row r="1" spans="1:9" s="54" customFormat="1" ht="12.95" customHeight="1">
      <c r="A1" s="1" t="s">
        <v>496</v>
      </c>
      <c r="B1" s="1"/>
      <c r="C1" s="1"/>
      <c r="D1" s="1"/>
      <c r="E1" s="1"/>
      <c r="F1" s="1"/>
      <c r="G1" s="1"/>
      <c r="H1" s="1"/>
      <c r="I1" s="1"/>
    </row>
    <row r="2" spans="1:9" s="54" customFormat="1" ht="20.100000000000001" customHeight="1">
      <c r="A2" s="2" t="s">
        <v>939</v>
      </c>
      <c r="B2" s="1"/>
      <c r="C2" s="1"/>
      <c r="D2" s="1"/>
      <c r="E2" s="1"/>
      <c r="F2" s="1"/>
      <c r="G2" s="1"/>
      <c r="H2" s="1"/>
      <c r="I2" s="1"/>
    </row>
    <row r="3" spans="1:9" s="54" customFormat="1" ht="20.100000000000001" customHeight="1">
      <c r="A3" s="2" t="s">
        <v>398</v>
      </c>
      <c r="B3" s="1"/>
      <c r="C3" s="1"/>
      <c r="D3" s="1"/>
      <c r="E3" s="1"/>
      <c r="F3" s="1"/>
      <c r="G3" s="1"/>
      <c r="H3" s="1"/>
      <c r="I3" s="1"/>
    </row>
    <row r="4" spans="1:9" s="54" customFormat="1" ht="20.100000000000001" customHeight="1">
      <c r="A4" s="2" t="s">
        <v>204</v>
      </c>
      <c r="B4" s="1"/>
      <c r="C4" s="1"/>
      <c r="D4" s="1"/>
      <c r="E4" s="1"/>
      <c r="F4" s="1"/>
      <c r="G4" s="1"/>
      <c r="H4" s="1"/>
      <c r="I4" s="1"/>
    </row>
    <row r="5" spans="1:9" s="54" customFormat="1" ht="20.100000000000001" customHeight="1">
      <c r="A5" s="37" t="s">
        <v>964</v>
      </c>
      <c r="B5" s="1"/>
      <c r="C5" s="1"/>
      <c r="D5" s="1"/>
      <c r="E5" s="1"/>
      <c r="F5" s="1"/>
      <c r="G5" s="1"/>
      <c r="H5" s="1"/>
      <c r="I5" s="1"/>
    </row>
    <row r="6" spans="1:9" s="54" customFormat="1" ht="20.100000000000001" customHeight="1">
      <c r="A6" s="37"/>
      <c r="B6" s="1"/>
      <c r="C6" s="1"/>
      <c r="D6" s="1"/>
      <c r="E6" s="1"/>
      <c r="F6" s="1"/>
      <c r="G6" s="1"/>
      <c r="H6" s="1"/>
      <c r="I6" s="143" t="s">
        <v>843</v>
      </c>
    </row>
    <row r="7" spans="1:9" ht="39" customHeight="1">
      <c r="I7" s="33" t="s">
        <v>54</v>
      </c>
    </row>
    <row r="8" spans="1:9" ht="20.100000000000001" customHeight="1">
      <c r="A8" s="54" t="s">
        <v>958</v>
      </c>
      <c r="B8" s="14"/>
      <c r="C8" s="14"/>
      <c r="D8" s="14"/>
    </row>
    <row r="9" spans="1:9" ht="12.95" customHeight="1">
      <c r="A9" s="14"/>
      <c r="B9" s="4" t="s">
        <v>480</v>
      </c>
    </row>
    <row r="10" spans="1:9" ht="12.95" customHeight="1">
      <c r="A10" s="11"/>
      <c r="C10" s="4" t="s">
        <v>987</v>
      </c>
      <c r="H10" s="19"/>
      <c r="I10" s="140"/>
    </row>
    <row r="11" spans="1:9" ht="12.95" customHeight="1">
      <c r="A11" s="11"/>
      <c r="D11" s="54" t="s">
        <v>215</v>
      </c>
      <c r="H11" s="19" t="s">
        <v>172</v>
      </c>
      <c r="I11" s="140">
        <v>161634663</v>
      </c>
    </row>
    <row r="12" spans="1:9" ht="12.95" customHeight="1">
      <c r="A12" s="11"/>
      <c r="D12" s="54" t="s">
        <v>188</v>
      </c>
      <c r="H12" s="19"/>
      <c r="I12" s="140">
        <v>1148890</v>
      </c>
    </row>
    <row r="13" spans="1:9" ht="12.95" customHeight="1">
      <c r="A13" s="11"/>
      <c r="C13" s="4" t="s">
        <v>737</v>
      </c>
      <c r="D13" s="54"/>
      <c r="H13" s="19"/>
      <c r="I13" s="140">
        <v>5932</v>
      </c>
    </row>
    <row r="14" spans="1:9" ht="12.95" customHeight="1">
      <c r="A14" s="11"/>
      <c r="C14" s="54" t="s">
        <v>196</v>
      </c>
      <c r="D14" s="54"/>
      <c r="H14" s="19"/>
      <c r="I14" s="140">
        <v>512900</v>
      </c>
    </row>
    <row r="15" spans="1:9" ht="12.95" customHeight="1">
      <c r="A15" s="11"/>
      <c r="C15" s="54" t="s">
        <v>988</v>
      </c>
      <c r="D15" s="54"/>
      <c r="H15" s="54"/>
      <c r="I15" s="140">
        <v>115244807</v>
      </c>
    </row>
    <row r="16" spans="1:9" ht="12.95" customHeight="1">
      <c r="A16" s="11"/>
      <c r="C16" s="54" t="s">
        <v>88</v>
      </c>
      <c r="D16" s="54"/>
      <c r="H16" s="54"/>
      <c r="I16" s="140">
        <v>9363605</v>
      </c>
    </row>
    <row r="17" spans="1:9" ht="12.95" customHeight="1">
      <c r="A17" s="11"/>
      <c r="C17" s="54" t="s">
        <v>217</v>
      </c>
      <c r="I17" s="140">
        <v>5799381</v>
      </c>
    </row>
    <row r="18" spans="1:9" ht="12.95" customHeight="1">
      <c r="A18" s="11"/>
      <c r="C18" s="54" t="s">
        <v>320</v>
      </c>
      <c r="D18" s="54"/>
      <c r="H18" s="54"/>
      <c r="I18" s="131">
        <v>701512</v>
      </c>
    </row>
    <row r="19" spans="1:9" ht="20.100000000000001" customHeight="1">
      <c r="A19" s="11"/>
      <c r="F19" s="4" t="s">
        <v>212</v>
      </c>
      <c r="I19" s="9">
        <f>SUM(I10:I18)</f>
        <v>294411690</v>
      </c>
    </row>
    <row r="20" spans="1:9" ht="20.100000000000001" customHeight="1">
      <c r="A20" s="11"/>
      <c r="B20" s="4" t="s">
        <v>481</v>
      </c>
      <c r="I20" s="58"/>
    </row>
    <row r="21" spans="1:9" ht="12.95" customHeight="1">
      <c r="A21" s="11"/>
      <c r="C21" s="133" t="s">
        <v>989</v>
      </c>
      <c r="D21" s="133"/>
      <c r="E21" s="133"/>
      <c r="F21" s="133"/>
      <c r="I21" s="141"/>
    </row>
    <row r="22" spans="1:9" ht="12.95" customHeight="1">
      <c r="A22" s="11"/>
      <c r="C22" s="133"/>
      <c r="D22" s="133" t="s">
        <v>990</v>
      </c>
      <c r="E22" s="133"/>
      <c r="F22" s="133"/>
      <c r="I22" s="141">
        <v>8591077</v>
      </c>
    </row>
    <row r="23" spans="1:9" ht="12.95" customHeight="1">
      <c r="A23" s="11"/>
      <c r="C23" s="133" t="s">
        <v>737</v>
      </c>
      <c r="D23" s="133"/>
      <c r="E23" s="133"/>
      <c r="F23" s="133"/>
      <c r="I23" s="141">
        <v>4001804</v>
      </c>
    </row>
    <row r="24" spans="1:9" ht="12.95" customHeight="1">
      <c r="A24" s="11"/>
      <c r="C24" s="133" t="s">
        <v>991</v>
      </c>
      <c r="D24" s="133"/>
      <c r="E24" s="133"/>
      <c r="F24" s="133"/>
      <c r="I24" s="141">
        <v>41014693</v>
      </c>
    </row>
    <row r="25" spans="1:9" ht="12.95" customHeight="1">
      <c r="A25" s="11"/>
      <c r="C25" s="4" t="s">
        <v>992</v>
      </c>
      <c r="I25" s="142">
        <v>186123445</v>
      </c>
    </row>
    <row r="26" spans="1:9" ht="20.100000000000001" customHeight="1">
      <c r="A26" s="11"/>
      <c r="F26" s="4" t="s">
        <v>178</v>
      </c>
      <c r="I26" s="9">
        <f>SUM(I21:I25)</f>
        <v>239731019</v>
      </c>
    </row>
    <row r="27" spans="1:9" ht="20.100000000000001" customHeight="1">
      <c r="A27" s="11"/>
      <c r="B27" s="4" t="s">
        <v>1173</v>
      </c>
      <c r="I27" s="130">
        <v>6686539</v>
      </c>
    </row>
    <row r="28" spans="1:9" ht="20.100000000000001" customHeight="1" thickBot="1">
      <c r="A28" s="11"/>
      <c r="F28" s="54" t="s">
        <v>714</v>
      </c>
      <c r="H28" s="19" t="s">
        <v>172</v>
      </c>
      <c r="I28" s="152">
        <f>I19+I26+I27</f>
        <v>540829248</v>
      </c>
    </row>
    <row r="29" spans="1:9" ht="20.100000000000001" customHeight="1" thickTop="1">
      <c r="A29" s="54" t="s">
        <v>483</v>
      </c>
      <c r="B29" s="14"/>
      <c r="C29" s="14"/>
      <c r="D29" s="14"/>
      <c r="I29" s="58"/>
    </row>
    <row r="30" spans="1:9" ht="12.95" customHeight="1">
      <c r="A30" s="14"/>
      <c r="B30" s="4" t="s">
        <v>484</v>
      </c>
      <c r="I30" s="58"/>
    </row>
    <row r="31" spans="1:9" ht="12.95" customHeight="1">
      <c r="A31" s="11"/>
      <c r="C31" s="54" t="s">
        <v>218</v>
      </c>
      <c r="H31" s="19" t="s">
        <v>172</v>
      </c>
      <c r="I31" s="141">
        <v>80819855</v>
      </c>
    </row>
    <row r="32" spans="1:9" ht="12.95" customHeight="1">
      <c r="A32" s="11"/>
      <c r="C32" s="54" t="s">
        <v>617</v>
      </c>
      <c r="I32" s="142">
        <v>8014309</v>
      </c>
    </row>
    <row r="33" spans="1:9" ht="20.100000000000001" customHeight="1">
      <c r="A33" s="11"/>
      <c r="F33" s="4" t="s">
        <v>213</v>
      </c>
      <c r="I33" s="9">
        <f>SUM(I31:I32)</f>
        <v>88834164</v>
      </c>
    </row>
    <row r="34" spans="1:9" ht="20.100000000000001" customHeight="1">
      <c r="A34" s="11"/>
      <c r="B34" s="4" t="s">
        <v>206</v>
      </c>
      <c r="I34" s="58"/>
    </row>
    <row r="35" spans="1:9" ht="12.95" customHeight="1">
      <c r="A35" s="11"/>
      <c r="C35" s="4" t="s">
        <v>698</v>
      </c>
      <c r="I35" s="141">
        <v>124843532</v>
      </c>
    </row>
    <row r="36" spans="1:9" ht="12.95" customHeight="1">
      <c r="A36" s="11"/>
      <c r="C36" s="54" t="s">
        <v>825</v>
      </c>
      <c r="I36" s="132">
        <v>20247857</v>
      </c>
    </row>
    <row r="37" spans="1:9" ht="12.95" customHeight="1">
      <c r="A37" s="11"/>
      <c r="C37" s="4" t="s">
        <v>657</v>
      </c>
      <c r="D37" s="54"/>
      <c r="I37" s="142">
        <v>4574241</v>
      </c>
    </row>
    <row r="38" spans="1:9" ht="20.100000000000001" customHeight="1">
      <c r="A38" s="11"/>
      <c r="C38" s="54"/>
      <c r="F38" s="4" t="s">
        <v>179</v>
      </c>
      <c r="I38" s="101">
        <f>SUM(I35:I37)</f>
        <v>149665630</v>
      </c>
    </row>
    <row r="39" spans="1:9" ht="20.100000000000001" customHeight="1">
      <c r="A39" s="11"/>
      <c r="B39" s="11"/>
      <c r="C39" s="11"/>
      <c r="D39" s="11"/>
      <c r="F39" s="4" t="s">
        <v>209</v>
      </c>
      <c r="H39" s="11"/>
      <c r="I39" s="9">
        <f>+I33+I38</f>
        <v>238499794</v>
      </c>
    </row>
    <row r="40" spans="1:9" ht="20.100000000000001" customHeight="1">
      <c r="A40" s="4" t="s">
        <v>933</v>
      </c>
      <c r="B40" s="11"/>
      <c r="C40" s="11"/>
      <c r="D40" s="11"/>
      <c r="I40" s="58"/>
    </row>
    <row r="41" spans="1:9" ht="12.95" customHeight="1">
      <c r="A41" s="11"/>
      <c r="B41" s="4" t="s">
        <v>928</v>
      </c>
      <c r="C41" s="11"/>
      <c r="D41" s="11"/>
      <c r="I41" s="141">
        <v>101158868</v>
      </c>
    </row>
    <row r="42" spans="1:9" ht="12.95" customHeight="1">
      <c r="A42" s="11"/>
      <c r="B42" s="4" t="s">
        <v>388</v>
      </c>
      <c r="C42" s="11"/>
      <c r="D42" s="11"/>
      <c r="I42" s="141">
        <v>10695441</v>
      </c>
    </row>
    <row r="43" spans="1:9" ht="12.95" customHeight="1">
      <c r="A43" s="11"/>
      <c r="B43" s="4" t="s">
        <v>211</v>
      </c>
      <c r="C43" s="11"/>
      <c r="D43" s="11"/>
      <c r="I43" s="142">
        <v>190475145</v>
      </c>
    </row>
    <row r="44" spans="1:9" ht="20.100000000000001" customHeight="1">
      <c r="A44" s="11"/>
      <c r="B44" s="11"/>
      <c r="C44" s="11"/>
      <c r="D44" s="11"/>
      <c r="F44" s="4" t="s">
        <v>934</v>
      </c>
      <c r="H44" s="11"/>
      <c r="I44" s="9">
        <f>SUM(I41:I43)</f>
        <v>302329454</v>
      </c>
    </row>
    <row r="45" spans="1:9" ht="20.100000000000001" customHeight="1" thickBot="1">
      <c r="A45" s="11"/>
      <c r="B45" s="11"/>
      <c r="C45" s="11"/>
      <c r="D45" s="11"/>
      <c r="F45" s="54" t="s">
        <v>931</v>
      </c>
      <c r="H45" s="19" t="s">
        <v>172</v>
      </c>
      <c r="I45" s="152">
        <f>I39+I44</f>
        <v>540829248</v>
      </c>
    </row>
    <row r="46" spans="1:9" ht="12.95" customHeight="1" thickTop="1">
      <c r="A46" s="4" t="s">
        <v>954</v>
      </c>
    </row>
  </sheetData>
  <customSheetViews>
    <customSheetView guid="{B5CDDD7D-D7D3-4CB2-966B-9F1E454CC0C9}" scale="90">
      <selection activeCell="G29" sqref="G29"/>
      <pageMargins left="0.8" right="0.7" top="1" bottom="0.8" header="0.5" footer="0.5"/>
      <printOptions horizontalCentered="1"/>
      <pageSetup firstPageNumber="6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selection activeCell="I38" sqref="I38"/>
      <pageMargins left="0.8" right="0.7" top="1" bottom="0.8" header="0.5" footer="0.5"/>
      <printOptions horizontalCentered="1"/>
      <pageSetup firstPageNumber="6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I34" sqref="I34:I36"/>
      <pageMargins left="0.8" right="0.7" top="1" bottom="0.8" header="0.5" footer="0.5"/>
      <printOptions horizontalCentered="1"/>
      <pageSetup firstPageNumber="6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I34" sqref="I34:I36"/>
      <pageMargins left="0.8" right="0.7" top="1" bottom="0.8" header="0.5" footer="0.5"/>
      <printOptions horizontalCentered="1"/>
      <pageSetup firstPageNumber="6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1">
      <selection activeCell="A54" sqref="A54:E96"/>
      <pageMargins left="0.75" right="0.75" top="1" bottom="0.46" header="0.5" footer="0.5"/>
      <printOptions horizontalCentered="1"/>
      <pageSetup orientation="portrait" r:id="rId6"/>
      <headerFooter alignWithMargins="0"/>
    </customSheetView>
    <customSheetView guid="{86A10747-8B25-4B25-9409-B006EA4C681C}" showGridLines="0" topLeftCell="A55">
      <selection activeCell="A54" sqref="A54:E54"/>
      <pageMargins left="0.75" right="0.75" top="1" bottom="0.46" header="0.5" footer="0.5"/>
      <printOptions horizontalCentered="1"/>
      <pageSetup orientation="portrait" r:id="rId7"/>
      <headerFooter alignWithMargins="0"/>
    </customSheetView>
    <customSheetView guid="{4F3C9522-85FB-4FAA-B4DC-154FBE4218D9}" showGridLines="0" showRuler="0">
      <selection sqref="A1:E1"/>
      <rowBreaks count="3" manualBreakCount="3">
        <brk id="57" max="16383" man="1"/>
        <brk id="115" max="16383" man="1"/>
        <brk id="118" max="16383" man="1"/>
      </rowBreaks>
      <pageMargins left="0.75" right="0.75" top="1" bottom="0.46" header="0.5" footer="0.5"/>
      <printOptions horizontalCentered="1"/>
      <pageSetup orientation="portrait" r:id="rId8"/>
      <headerFooter alignWithMargins="0"/>
    </customSheetView>
    <customSheetView guid="{8E3DA08C-766A-41DE-BB05-B83E79C2E3D5}" showGridLines="0" topLeftCell="A41">
      <selection activeCell="A54" sqref="A54:E96"/>
      <pageMargins left="0.75" right="0.75" top="1" bottom="0.46" header="0.5" footer="0.5"/>
      <printOptions horizontalCentered="1"/>
      <pageSetup orientation="portrait" r:id="rId9"/>
      <headerFooter alignWithMargins="0"/>
    </customSheetView>
    <customSheetView guid="{9B4DC162-833A-4BD6-BF3D-CDBE24FDA56E}" showGridLines="0" showRuler="0">
      <selection activeCell="A94" sqref="A94"/>
      <pageMargins left="0.75" right="0.75" top="1" bottom="0.46" header="0.5" footer="0.5"/>
      <printOptions horizontalCentered="1"/>
      <pageSetup orientation="portrait" r:id="rId10"/>
      <headerFooter alignWithMargins="0"/>
    </customSheetView>
    <customSheetView guid="{DF496B77-1547-4044-ABC6-DF925EDDC1DD}" showPageBreaks="1" showRuler="0">
      <selection activeCell="A84" sqref="A84"/>
      <rowBreaks count="2" manualBreakCount="2">
        <brk id="53" max="16383" man="1"/>
        <brk id="117" max="16383" man="1"/>
      </rowBreaks>
      <pageMargins left="0.75" right="0.75" top="0.75" bottom="0.5" header="0" footer="0.5"/>
      <printOptions horizontalCentered="1"/>
      <pageSetup firstPageNumber="58" orientation="portrait" useFirstPageNumber="1" r:id="rId11"/>
      <headerFooter alignWithMargins="0">
        <oddFooter>&amp;C(&amp;P)</oddFooter>
      </headerFooter>
    </customSheetView>
    <customSheetView guid="{3BA57DF8-659F-42F0-86F4-A7E79B2C34EB}" showRuler="0" topLeftCell="A88">
      <selection activeCell="G124" sqref="G124"/>
      <pageMargins left="0.75" right="0.75" top="1" bottom="0.46" header="0.5" footer="0.5"/>
      <printOptions horizontalCentered="1"/>
      <pageSetup orientation="portrait" r:id="rId12"/>
      <headerFooter alignWithMargins="0"/>
    </customSheetView>
    <customSheetView guid="{21417578-E70F-4802-A5A7-5D6C59E90F40}" showRuler="0" topLeftCell="A88">
      <selection activeCell="G124" sqref="G124"/>
      <pageMargins left="0.75" right="0.75" top="1" bottom="0.46" header="0.5" footer="0.5"/>
      <printOptions horizontalCentered="1"/>
      <pageSetup orientation="portrait" r:id="rId13"/>
      <headerFooter alignWithMargins="0"/>
    </customSheetView>
    <customSheetView guid="{DC1EC383-AA5A-444D-88DE-3C6EE7652F16}" showPageBreaks="1" showGridLines="0" printArea="1" showRuler="0">
      <selection sqref="A1:E1"/>
      <pageMargins left="0.75" right="0.75" top="1" bottom="0.46" header="0.5" footer="0.5"/>
      <printOptions horizontalCentered="1"/>
      <pageSetup orientation="portrait" r:id="rId14"/>
      <headerFooter alignWithMargins="0"/>
    </customSheetView>
    <customSheetView guid="{BD6501F3-C314-11D5-A64A-00B0D0B3D295}" showPageBreaks="1" showGridLines="0" printArea="1" showRuler="0">
      <selection activeCell="N4" sqref="N4"/>
      <rowBreaks count="1" manualBreakCount="1">
        <brk id="52" max="16383" man="1"/>
      </rowBreaks>
      <pageMargins left="1.44" right="0.75" top="1" bottom="1" header="0.5" footer="0.5"/>
      <pageSetup orientation="portrait" r:id="rId15"/>
      <headerFooter alignWithMargins="0"/>
    </customSheetView>
    <customSheetView guid="{A7ADF766-DF6C-40EF-AD33-2C5637ABABD9}" showPageBreaks="1" showGridLines="0" showRuler="0" topLeftCell="A96">
      <selection activeCell="N4" sqref="N4"/>
      <pageMargins left="0.75" right="0.75" top="1" bottom="1" header="0.5" footer="0.5"/>
      <pageSetup orientation="portrait" r:id="rId16"/>
      <headerFooter alignWithMargins="0"/>
    </customSheetView>
    <customSheetView guid="{0E959B21-C4C4-11D5-A65F-00B0D0B3D27F}" showPageBreaks="1" showGridLines="0" printArea="1" showRuler="0" topLeftCell="A82">
      <selection activeCell="A114" sqref="A114:E114"/>
      <rowBreaks count="1" manualBreakCount="1">
        <brk id="57" max="16383" man="1"/>
      </rowBreaks>
      <pageMargins left="0.75" right="0.75" top="1" bottom="0.46" header="0.5" footer="0.5"/>
      <printOptions horizontalCentered="1"/>
      <pageSetup orientation="portrait" r:id="rId17"/>
      <headerFooter alignWithMargins="0"/>
    </customSheetView>
    <customSheetView guid="{61FFD26A-6C55-4FAA-B7B3-304380B2CF2A}" showPageBreaks="1" showGridLines="0" showRuler="0" topLeftCell="A96">
      <selection activeCell="N4" sqref="N4"/>
      <pageMargins left="0.75" right="0.75" top="1" bottom="1" header="0.5" footer="0.5"/>
      <pageSetup orientation="portrait" r:id="rId18"/>
      <headerFooter alignWithMargins="0"/>
    </customSheetView>
    <customSheetView guid="{4FB49B53-1D2E-4571-8896-B15F682249F5}" showPageBreaks="1" showRuler="0" topLeftCell="A88">
      <selection activeCell="G124" sqref="G124"/>
      <pageMargins left="0.75" right="0.75" top="1" bottom="0.46" header="0.5" footer="0.5"/>
      <printOptions horizontalCentered="1"/>
      <pageSetup orientation="portrait" r:id="rId19"/>
      <headerFooter alignWithMargins="0"/>
    </customSheetView>
    <customSheetView guid="{2F4E79F8-C95D-43CD-9692-8694CC8FDD51}" showPageBreaks="1" showRuler="0">
      <selection sqref="A1:E1"/>
      <pageMargins left="0.75" right="0.75" top="1" bottom="0.46" header="0.5" footer="0.5"/>
      <printOptions horizontalCentered="1"/>
      <pageSetup orientation="portrait" r:id="rId20"/>
      <headerFooter alignWithMargins="0"/>
    </customSheetView>
    <customSheetView guid="{315D65B5-6F13-4260-BB1D-E2FA280C16D9}" showRuler="0" topLeftCell="A22">
      <selection activeCell="I34" sqref="I34:I36"/>
      <pageMargins left="0.8" right="0.7" top="1" bottom="0.8" header="0.5" footer="0.5"/>
      <printOptions horizontalCentered="1"/>
      <pageSetup firstPageNumber="61"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22">
      <selection activeCell="G44" sqref="G44"/>
      <pageMargins left="0.8" right="0.7" top="1" bottom="0.8" header="0.5" footer="0.5"/>
      <printOptions horizontalCentered="1"/>
      <pageSetup firstPageNumber="61"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selection activeCell="G29" sqref="G29"/>
      <pageMargins left="0.8" right="0.7" top="1" bottom="0.8" header="0.5" footer="0.5"/>
      <printOptions horizontalCentered="1"/>
      <pageSetup firstPageNumber="64"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4" firstPageNumber="59" orientation="portrait" blackAndWhite="1" useFirstPageNumber="1" r:id="rId24"/>
  <headerFooter scaleWithDoc="0" alignWithMargins="0">
    <oddFooter>&amp;C&amp;"Times New Roman,Regular"&amp;11&amp;P</odd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53">
    <pageSetUpPr fitToPage="1"/>
  </sheetPr>
  <dimension ref="A1:J39"/>
  <sheetViews>
    <sheetView workbookViewId="0">
      <selection sqref="A1:I1"/>
    </sheetView>
  </sheetViews>
  <sheetFormatPr defaultColWidth="8.5703125" defaultRowHeight="12.95" customHeight="1"/>
  <cols>
    <col min="1" max="6" width="2.28515625" style="4" customWidth="1"/>
    <col min="7" max="7" width="61.140625" style="4" customWidth="1"/>
    <col min="8" max="8" width="2.42578125" style="4" customWidth="1"/>
    <col min="9" max="9" width="14.7109375" style="4" customWidth="1"/>
    <col min="10" max="10" width="3.28515625" style="4" customWidth="1"/>
    <col min="11" max="256" width="8.5703125" style="4"/>
    <col min="257" max="262" width="2.28515625" style="4" customWidth="1"/>
    <col min="263" max="263" width="61.140625" style="4" customWidth="1"/>
    <col min="264" max="264" width="2.42578125" style="4" customWidth="1"/>
    <col min="265" max="265" width="13.85546875" style="4" customWidth="1"/>
    <col min="266" max="512" width="8.5703125" style="4"/>
    <col min="513" max="518" width="2.28515625" style="4" customWidth="1"/>
    <col min="519" max="519" width="61.140625" style="4" customWidth="1"/>
    <col min="520" max="520" width="2.42578125" style="4" customWidth="1"/>
    <col min="521" max="521" width="13.85546875" style="4" customWidth="1"/>
    <col min="522" max="768" width="8.5703125" style="4"/>
    <col min="769" max="774" width="2.28515625" style="4" customWidth="1"/>
    <col min="775" max="775" width="61.140625" style="4" customWidth="1"/>
    <col min="776" max="776" width="2.42578125" style="4" customWidth="1"/>
    <col min="777" max="777" width="13.85546875" style="4" customWidth="1"/>
    <col min="778" max="1024" width="8.5703125" style="4"/>
    <col min="1025" max="1030" width="2.28515625" style="4" customWidth="1"/>
    <col min="1031" max="1031" width="61.140625" style="4" customWidth="1"/>
    <col min="1032" max="1032" width="2.42578125" style="4" customWidth="1"/>
    <col min="1033" max="1033" width="13.85546875" style="4" customWidth="1"/>
    <col min="1034" max="1280" width="8.5703125" style="4"/>
    <col min="1281" max="1286" width="2.28515625" style="4" customWidth="1"/>
    <col min="1287" max="1287" width="61.140625" style="4" customWidth="1"/>
    <col min="1288" max="1288" width="2.42578125" style="4" customWidth="1"/>
    <col min="1289" max="1289" width="13.85546875" style="4" customWidth="1"/>
    <col min="1290" max="1536" width="8.5703125" style="4"/>
    <col min="1537" max="1542" width="2.28515625" style="4" customWidth="1"/>
    <col min="1543" max="1543" width="61.140625" style="4" customWidth="1"/>
    <col min="1544" max="1544" width="2.42578125" style="4" customWidth="1"/>
    <col min="1545" max="1545" width="13.85546875" style="4" customWidth="1"/>
    <col min="1546" max="1792" width="8.5703125" style="4"/>
    <col min="1793" max="1798" width="2.28515625" style="4" customWidth="1"/>
    <col min="1799" max="1799" width="61.140625" style="4" customWidth="1"/>
    <col min="1800" max="1800" width="2.42578125" style="4" customWidth="1"/>
    <col min="1801" max="1801" width="13.85546875" style="4" customWidth="1"/>
    <col min="1802" max="2048" width="8.5703125" style="4"/>
    <col min="2049" max="2054" width="2.28515625" style="4" customWidth="1"/>
    <col min="2055" max="2055" width="61.140625" style="4" customWidth="1"/>
    <col min="2056" max="2056" width="2.42578125" style="4" customWidth="1"/>
    <col min="2057" max="2057" width="13.85546875" style="4" customWidth="1"/>
    <col min="2058" max="2304" width="8.5703125" style="4"/>
    <col min="2305" max="2310" width="2.28515625" style="4" customWidth="1"/>
    <col min="2311" max="2311" width="61.140625" style="4" customWidth="1"/>
    <col min="2312" max="2312" width="2.42578125" style="4" customWidth="1"/>
    <col min="2313" max="2313" width="13.85546875" style="4" customWidth="1"/>
    <col min="2314" max="2560" width="8.5703125" style="4"/>
    <col min="2561" max="2566" width="2.28515625" style="4" customWidth="1"/>
    <col min="2567" max="2567" width="61.140625" style="4" customWidth="1"/>
    <col min="2568" max="2568" width="2.42578125" style="4" customWidth="1"/>
    <col min="2569" max="2569" width="13.85546875" style="4" customWidth="1"/>
    <col min="2570" max="2816" width="8.5703125" style="4"/>
    <col min="2817" max="2822" width="2.28515625" style="4" customWidth="1"/>
    <col min="2823" max="2823" width="61.140625" style="4" customWidth="1"/>
    <col min="2824" max="2824" width="2.42578125" style="4" customWidth="1"/>
    <col min="2825" max="2825" width="13.85546875" style="4" customWidth="1"/>
    <col min="2826" max="3072" width="8.5703125" style="4"/>
    <col min="3073" max="3078" width="2.28515625" style="4" customWidth="1"/>
    <col min="3079" max="3079" width="61.140625" style="4" customWidth="1"/>
    <col min="3080" max="3080" width="2.42578125" style="4" customWidth="1"/>
    <col min="3081" max="3081" width="13.85546875" style="4" customWidth="1"/>
    <col min="3082" max="3328" width="8.5703125" style="4"/>
    <col min="3329" max="3334" width="2.28515625" style="4" customWidth="1"/>
    <col min="3335" max="3335" width="61.140625" style="4" customWidth="1"/>
    <col min="3336" max="3336" width="2.42578125" style="4" customWidth="1"/>
    <col min="3337" max="3337" width="13.85546875" style="4" customWidth="1"/>
    <col min="3338" max="3584" width="8.5703125" style="4"/>
    <col min="3585" max="3590" width="2.28515625" style="4" customWidth="1"/>
    <col min="3591" max="3591" width="61.140625" style="4" customWidth="1"/>
    <col min="3592" max="3592" width="2.42578125" style="4" customWidth="1"/>
    <col min="3593" max="3593" width="13.85546875" style="4" customWidth="1"/>
    <col min="3594" max="3840" width="8.5703125" style="4"/>
    <col min="3841" max="3846" width="2.28515625" style="4" customWidth="1"/>
    <col min="3847" max="3847" width="61.140625" style="4" customWidth="1"/>
    <col min="3848" max="3848" width="2.42578125" style="4" customWidth="1"/>
    <col min="3849" max="3849" width="13.85546875" style="4" customWidth="1"/>
    <col min="3850" max="4096" width="8.5703125" style="4"/>
    <col min="4097" max="4102" width="2.28515625" style="4" customWidth="1"/>
    <col min="4103" max="4103" width="61.140625" style="4" customWidth="1"/>
    <col min="4104" max="4104" width="2.42578125" style="4" customWidth="1"/>
    <col min="4105" max="4105" width="13.85546875" style="4" customWidth="1"/>
    <col min="4106" max="4352" width="8.5703125" style="4"/>
    <col min="4353" max="4358" width="2.28515625" style="4" customWidth="1"/>
    <col min="4359" max="4359" width="61.140625" style="4" customWidth="1"/>
    <col min="4360" max="4360" width="2.42578125" style="4" customWidth="1"/>
    <col min="4361" max="4361" width="13.85546875" style="4" customWidth="1"/>
    <col min="4362" max="4608" width="8.5703125" style="4"/>
    <col min="4609" max="4614" width="2.28515625" style="4" customWidth="1"/>
    <col min="4615" max="4615" width="61.140625" style="4" customWidth="1"/>
    <col min="4616" max="4616" width="2.42578125" style="4" customWidth="1"/>
    <col min="4617" max="4617" width="13.85546875" style="4" customWidth="1"/>
    <col min="4618" max="4864" width="8.5703125" style="4"/>
    <col min="4865" max="4870" width="2.28515625" style="4" customWidth="1"/>
    <col min="4871" max="4871" width="61.140625" style="4" customWidth="1"/>
    <col min="4872" max="4872" width="2.42578125" style="4" customWidth="1"/>
    <col min="4873" max="4873" width="13.85546875" style="4" customWidth="1"/>
    <col min="4874" max="5120" width="8.5703125" style="4"/>
    <col min="5121" max="5126" width="2.28515625" style="4" customWidth="1"/>
    <col min="5127" max="5127" width="61.140625" style="4" customWidth="1"/>
    <col min="5128" max="5128" width="2.42578125" style="4" customWidth="1"/>
    <col min="5129" max="5129" width="13.85546875" style="4" customWidth="1"/>
    <col min="5130" max="5376" width="8.5703125" style="4"/>
    <col min="5377" max="5382" width="2.28515625" style="4" customWidth="1"/>
    <col min="5383" max="5383" width="61.140625" style="4" customWidth="1"/>
    <col min="5384" max="5384" width="2.42578125" style="4" customWidth="1"/>
    <col min="5385" max="5385" width="13.85546875" style="4" customWidth="1"/>
    <col min="5386" max="5632" width="8.5703125" style="4"/>
    <col min="5633" max="5638" width="2.28515625" style="4" customWidth="1"/>
    <col min="5639" max="5639" width="61.140625" style="4" customWidth="1"/>
    <col min="5640" max="5640" width="2.42578125" style="4" customWidth="1"/>
    <col min="5641" max="5641" width="13.85546875" style="4" customWidth="1"/>
    <col min="5642" max="5888" width="8.5703125" style="4"/>
    <col min="5889" max="5894" width="2.28515625" style="4" customWidth="1"/>
    <col min="5895" max="5895" width="61.140625" style="4" customWidth="1"/>
    <col min="5896" max="5896" width="2.42578125" style="4" customWidth="1"/>
    <col min="5897" max="5897" width="13.85546875" style="4" customWidth="1"/>
    <col min="5898" max="6144" width="8.5703125" style="4"/>
    <col min="6145" max="6150" width="2.28515625" style="4" customWidth="1"/>
    <col min="6151" max="6151" width="61.140625" style="4" customWidth="1"/>
    <col min="6152" max="6152" width="2.42578125" style="4" customWidth="1"/>
    <col min="6153" max="6153" width="13.85546875" style="4" customWidth="1"/>
    <col min="6154" max="6400" width="8.5703125" style="4"/>
    <col min="6401" max="6406" width="2.28515625" style="4" customWidth="1"/>
    <col min="6407" max="6407" width="61.140625" style="4" customWidth="1"/>
    <col min="6408" max="6408" width="2.42578125" style="4" customWidth="1"/>
    <col min="6409" max="6409" width="13.85546875" style="4" customWidth="1"/>
    <col min="6410" max="6656" width="8.5703125" style="4"/>
    <col min="6657" max="6662" width="2.28515625" style="4" customWidth="1"/>
    <col min="6663" max="6663" width="61.140625" style="4" customWidth="1"/>
    <col min="6664" max="6664" width="2.42578125" style="4" customWidth="1"/>
    <col min="6665" max="6665" width="13.85546875" style="4" customWidth="1"/>
    <col min="6666" max="6912" width="8.5703125" style="4"/>
    <col min="6913" max="6918" width="2.28515625" style="4" customWidth="1"/>
    <col min="6919" max="6919" width="61.140625" style="4" customWidth="1"/>
    <col min="6920" max="6920" width="2.42578125" style="4" customWidth="1"/>
    <col min="6921" max="6921" width="13.85546875" style="4" customWidth="1"/>
    <col min="6922" max="7168" width="8.5703125" style="4"/>
    <col min="7169" max="7174" width="2.28515625" style="4" customWidth="1"/>
    <col min="7175" max="7175" width="61.140625" style="4" customWidth="1"/>
    <col min="7176" max="7176" width="2.42578125" style="4" customWidth="1"/>
    <col min="7177" max="7177" width="13.85546875" style="4" customWidth="1"/>
    <col min="7178" max="7424" width="8.5703125" style="4"/>
    <col min="7425" max="7430" width="2.28515625" style="4" customWidth="1"/>
    <col min="7431" max="7431" width="61.140625" style="4" customWidth="1"/>
    <col min="7432" max="7432" width="2.42578125" style="4" customWidth="1"/>
    <col min="7433" max="7433" width="13.85546875" style="4" customWidth="1"/>
    <col min="7434" max="7680" width="8.5703125" style="4"/>
    <col min="7681" max="7686" width="2.28515625" style="4" customWidth="1"/>
    <col min="7687" max="7687" width="61.140625" style="4" customWidth="1"/>
    <col min="7688" max="7688" width="2.42578125" style="4" customWidth="1"/>
    <col min="7689" max="7689" width="13.85546875" style="4" customWidth="1"/>
    <col min="7690" max="7936" width="8.5703125" style="4"/>
    <col min="7937" max="7942" width="2.28515625" style="4" customWidth="1"/>
    <col min="7943" max="7943" width="61.140625" style="4" customWidth="1"/>
    <col min="7944" max="7944" width="2.42578125" style="4" customWidth="1"/>
    <col min="7945" max="7945" width="13.85546875" style="4" customWidth="1"/>
    <col min="7946" max="8192" width="8.5703125" style="4"/>
    <col min="8193" max="8198" width="2.28515625" style="4" customWidth="1"/>
    <col min="8199" max="8199" width="61.140625" style="4" customWidth="1"/>
    <col min="8200" max="8200" width="2.42578125" style="4" customWidth="1"/>
    <col min="8201" max="8201" width="13.85546875" style="4" customWidth="1"/>
    <col min="8202" max="8448" width="8.5703125" style="4"/>
    <col min="8449" max="8454" width="2.28515625" style="4" customWidth="1"/>
    <col min="8455" max="8455" width="61.140625" style="4" customWidth="1"/>
    <col min="8456" max="8456" width="2.42578125" style="4" customWidth="1"/>
    <col min="8457" max="8457" width="13.85546875" style="4" customWidth="1"/>
    <col min="8458" max="8704" width="8.5703125" style="4"/>
    <col min="8705" max="8710" width="2.28515625" style="4" customWidth="1"/>
    <col min="8711" max="8711" width="61.140625" style="4" customWidth="1"/>
    <col min="8712" max="8712" width="2.42578125" style="4" customWidth="1"/>
    <col min="8713" max="8713" width="13.85546875" style="4" customWidth="1"/>
    <col min="8714" max="8960" width="8.5703125" style="4"/>
    <col min="8961" max="8966" width="2.28515625" style="4" customWidth="1"/>
    <col min="8967" max="8967" width="61.140625" style="4" customWidth="1"/>
    <col min="8968" max="8968" width="2.42578125" style="4" customWidth="1"/>
    <col min="8969" max="8969" width="13.85546875" style="4" customWidth="1"/>
    <col min="8970" max="9216" width="8.5703125" style="4"/>
    <col min="9217" max="9222" width="2.28515625" style="4" customWidth="1"/>
    <col min="9223" max="9223" width="61.140625" style="4" customWidth="1"/>
    <col min="9224" max="9224" width="2.42578125" style="4" customWidth="1"/>
    <col min="9225" max="9225" width="13.85546875" style="4" customWidth="1"/>
    <col min="9226" max="9472" width="8.5703125" style="4"/>
    <col min="9473" max="9478" width="2.28515625" style="4" customWidth="1"/>
    <col min="9479" max="9479" width="61.140625" style="4" customWidth="1"/>
    <col min="9480" max="9480" width="2.42578125" style="4" customWidth="1"/>
    <col min="9481" max="9481" width="13.85546875" style="4" customWidth="1"/>
    <col min="9482" max="9728" width="8.5703125" style="4"/>
    <col min="9729" max="9734" width="2.28515625" style="4" customWidth="1"/>
    <col min="9735" max="9735" width="61.140625" style="4" customWidth="1"/>
    <col min="9736" max="9736" width="2.42578125" style="4" customWidth="1"/>
    <col min="9737" max="9737" width="13.85546875" style="4" customWidth="1"/>
    <col min="9738" max="9984" width="8.5703125" style="4"/>
    <col min="9985" max="9990" width="2.28515625" style="4" customWidth="1"/>
    <col min="9991" max="9991" width="61.140625" style="4" customWidth="1"/>
    <col min="9992" max="9992" width="2.42578125" style="4" customWidth="1"/>
    <col min="9993" max="9993" width="13.85546875" style="4" customWidth="1"/>
    <col min="9994" max="10240" width="8.5703125" style="4"/>
    <col min="10241" max="10246" width="2.28515625" style="4" customWidth="1"/>
    <col min="10247" max="10247" width="61.140625" style="4" customWidth="1"/>
    <col min="10248" max="10248" width="2.42578125" style="4" customWidth="1"/>
    <col min="10249" max="10249" width="13.85546875" style="4" customWidth="1"/>
    <col min="10250" max="10496" width="8.5703125" style="4"/>
    <col min="10497" max="10502" width="2.28515625" style="4" customWidth="1"/>
    <col min="10503" max="10503" width="61.140625" style="4" customWidth="1"/>
    <col min="10504" max="10504" width="2.42578125" style="4" customWidth="1"/>
    <col min="10505" max="10505" width="13.85546875" style="4" customWidth="1"/>
    <col min="10506" max="10752" width="8.5703125" style="4"/>
    <col min="10753" max="10758" width="2.28515625" style="4" customWidth="1"/>
    <col min="10759" max="10759" width="61.140625" style="4" customWidth="1"/>
    <col min="10760" max="10760" width="2.42578125" style="4" customWidth="1"/>
    <col min="10761" max="10761" width="13.85546875" style="4" customWidth="1"/>
    <col min="10762" max="11008" width="8.5703125" style="4"/>
    <col min="11009" max="11014" width="2.28515625" style="4" customWidth="1"/>
    <col min="11015" max="11015" width="61.140625" style="4" customWidth="1"/>
    <col min="11016" max="11016" width="2.42578125" style="4" customWidth="1"/>
    <col min="11017" max="11017" width="13.85546875" style="4" customWidth="1"/>
    <col min="11018" max="11264" width="8.5703125" style="4"/>
    <col min="11265" max="11270" width="2.28515625" style="4" customWidth="1"/>
    <col min="11271" max="11271" width="61.140625" style="4" customWidth="1"/>
    <col min="11272" max="11272" width="2.42578125" style="4" customWidth="1"/>
    <col min="11273" max="11273" width="13.85546875" style="4" customWidth="1"/>
    <col min="11274" max="11520" width="8.5703125" style="4"/>
    <col min="11521" max="11526" width="2.28515625" style="4" customWidth="1"/>
    <col min="11527" max="11527" width="61.140625" style="4" customWidth="1"/>
    <col min="11528" max="11528" width="2.42578125" style="4" customWidth="1"/>
    <col min="11529" max="11529" width="13.85546875" style="4" customWidth="1"/>
    <col min="11530" max="11776" width="8.5703125" style="4"/>
    <col min="11777" max="11782" width="2.28515625" style="4" customWidth="1"/>
    <col min="11783" max="11783" width="61.140625" style="4" customWidth="1"/>
    <col min="11784" max="11784" width="2.42578125" style="4" customWidth="1"/>
    <col min="11785" max="11785" width="13.85546875" style="4" customWidth="1"/>
    <col min="11786" max="12032" width="8.5703125" style="4"/>
    <col min="12033" max="12038" width="2.28515625" style="4" customWidth="1"/>
    <col min="12039" max="12039" width="61.140625" style="4" customWidth="1"/>
    <col min="12040" max="12040" width="2.42578125" style="4" customWidth="1"/>
    <col min="12041" max="12041" width="13.85546875" style="4" customWidth="1"/>
    <col min="12042" max="12288" width="8.5703125" style="4"/>
    <col min="12289" max="12294" width="2.28515625" style="4" customWidth="1"/>
    <col min="12295" max="12295" width="61.140625" style="4" customWidth="1"/>
    <col min="12296" max="12296" width="2.42578125" style="4" customWidth="1"/>
    <col min="12297" max="12297" width="13.85546875" style="4" customWidth="1"/>
    <col min="12298" max="12544" width="8.5703125" style="4"/>
    <col min="12545" max="12550" width="2.28515625" style="4" customWidth="1"/>
    <col min="12551" max="12551" width="61.140625" style="4" customWidth="1"/>
    <col min="12552" max="12552" width="2.42578125" style="4" customWidth="1"/>
    <col min="12553" max="12553" width="13.85546875" style="4" customWidth="1"/>
    <col min="12554" max="12800" width="8.5703125" style="4"/>
    <col min="12801" max="12806" width="2.28515625" style="4" customWidth="1"/>
    <col min="12807" max="12807" width="61.140625" style="4" customWidth="1"/>
    <col min="12808" max="12808" width="2.42578125" style="4" customWidth="1"/>
    <col min="12809" max="12809" width="13.85546875" style="4" customWidth="1"/>
    <col min="12810" max="13056" width="8.5703125" style="4"/>
    <col min="13057" max="13062" width="2.28515625" style="4" customWidth="1"/>
    <col min="13063" max="13063" width="61.140625" style="4" customWidth="1"/>
    <col min="13064" max="13064" width="2.42578125" style="4" customWidth="1"/>
    <col min="13065" max="13065" width="13.85546875" style="4" customWidth="1"/>
    <col min="13066" max="13312" width="8.5703125" style="4"/>
    <col min="13313" max="13318" width="2.28515625" style="4" customWidth="1"/>
    <col min="13319" max="13319" width="61.140625" style="4" customWidth="1"/>
    <col min="13320" max="13320" width="2.42578125" style="4" customWidth="1"/>
    <col min="13321" max="13321" width="13.85546875" style="4" customWidth="1"/>
    <col min="13322" max="13568" width="8.5703125" style="4"/>
    <col min="13569" max="13574" width="2.28515625" style="4" customWidth="1"/>
    <col min="13575" max="13575" width="61.140625" style="4" customWidth="1"/>
    <col min="13576" max="13576" width="2.42578125" style="4" customWidth="1"/>
    <col min="13577" max="13577" width="13.85546875" style="4" customWidth="1"/>
    <col min="13578" max="13824" width="8.5703125" style="4"/>
    <col min="13825" max="13830" width="2.28515625" style="4" customWidth="1"/>
    <col min="13831" max="13831" width="61.140625" style="4" customWidth="1"/>
    <col min="13832" max="13832" width="2.42578125" style="4" customWidth="1"/>
    <col min="13833" max="13833" width="13.85546875" style="4" customWidth="1"/>
    <col min="13834" max="14080" width="8.5703125" style="4"/>
    <col min="14081" max="14086" width="2.28515625" style="4" customWidth="1"/>
    <col min="14087" max="14087" width="61.140625" style="4" customWidth="1"/>
    <col min="14088" max="14088" width="2.42578125" style="4" customWidth="1"/>
    <col min="14089" max="14089" width="13.85546875" style="4" customWidth="1"/>
    <col min="14090" max="14336" width="8.5703125" style="4"/>
    <col min="14337" max="14342" width="2.28515625" style="4" customWidth="1"/>
    <col min="14343" max="14343" width="61.140625" style="4" customWidth="1"/>
    <col min="14344" max="14344" width="2.42578125" style="4" customWidth="1"/>
    <col min="14345" max="14345" width="13.85546875" style="4" customWidth="1"/>
    <col min="14346" max="14592" width="8.5703125" style="4"/>
    <col min="14593" max="14598" width="2.28515625" style="4" customWidth="1"/>
    <col min="14599" max="14599" width="61.140625" style="4" customWidth="1"/>
    <col min="14600" max="14600" width="2.42578125" style="4" customWidth="1"/>
    <col min="14601" max="14601" width="13.85546875" style="4" customWidth="1"/>
    <col min="14602" max="14848" width="8.5703125" style="4"/>
    <col min="14849" max="14854" width="2.28515625" style="4" customWidth="1"/>
    <col min="14855" max="14855" width="61.140625" style="4" customWidth="1"/>
    <col min="14856" max="14856" width="2.42578125" style="4" customWidth="1"/>
    <col min="14857" max="14857" width="13.85546875" style="4" customWidth="1"/>
    <col min="14858" max="15104" width="8.5703125" style="4"/>
    <col min="15105" max="15110" width="2.28515625" style="4" customWidth="1"/>
    <col min="15111" max="15111" width="61.140625" style="4" customWidth="1"/>
    <col min="15112" max="15112" width="2.42578125" style="4" customWidth="1"/>
    <col min="15113" max="15113" width="13.85546875" style="4" customWidth="1"/>
    <col min="15114" max="15360" width="8.5703125" style="4"/>
    <col min="15361" max="15366" width="2.28515625" style="4" customWidth="1"/>
    <col min="15367" max="15367" width="61.140625" style="4" customWidth="1"/>
    <col min="15368" max="15368" width="2.42578125" style="4" customWidth="1"/>
    <col min="15369" max="15369" width="13.85546875" style="4" customWidth="1"/>
    <col min="15370" max="15616" width="8.5703125" style="4"/>
    <col min="15617" max="15622" width="2.28515625" style="4" customWidth="1"/>
    <col min="15623" max="15623" width="61.140625" style="4" customWidth="1"/>
    <col min="15624" max="15624" width="2.42578125" style="4" customWidth="1"/>
    <col min="15625" max="15625" width="13.85546875" style="4" customWidth="1"/>
    <col min="15626" max="15872" width="8.5703125" style="4"/>
    <col min="15873" max="15878" width="2.28515625" style="4" customWidth="1"/>
    <col min="15879" max="15879" width="61.140625" style="4" customWidth="1"/>
    <col min="15880" max="15880" width="2.42578125" style="4" customWidth="1"/>
    <col min="15881" max="15881" width="13.85546875" style="4" customWidth="1"/>
    <col min="15882" max="16128" width="8.5703125" style="4"/>
    <col min="16129" max="16134" width="2.28515625" style="4" customWidth="1"/>
    <col min="16135" max="16135" width="61.140625" style="4" customWidth="1"/>
    <col min="16136" max="16136" width="2.42578125" style="4" customWidth="1"/>
    <col min="16137" max="16137" width="13.85546875" style="4" customWidth="1"/>
    <col min="16138" max="16384" width="8.5703125" style="4"/>
  </cols>
  <sheetData>
    <row r="1" spans="1:9" ht="12.95" customHeight="1">
      <c r="A1" s="1" t="s">
        <v>496</v>
      </c>
      <c r="B1" s="1"/>
      <c r="C1" s="1"/>
      <c r="D1" s="1"/>
      <c r="E1" s="1"/>
      <c r="F1" s="1"/>
      <c r="G1" s="1"/>
      <c r="H1" s="1"/>
      <c r="I1" s="1"/>
    </row>
    <row r="2" spans="1:9" ht="20.100000000000001" customHeight="1">
      <c r="A2" s="2" t="s">
        <v>940</v>
      </c>
      <c r="B2" s="1"/>
      <c r="C2" s="1"/>
      <c r="D2" s="1"/>
      <c r="E2" s="1"/>
      <c r="F2" s="1"/>
      <c r="G2" s="1"/>
      <c r="H2" s="1"/>
      <c r="I2" s="1"/>
    </row>
    <row r="3" spans="1:9" ht="20.100000000000001" customHeight="1">
      <c r="A3" s="2" t="s">
        <v>398</v>
      </c>
      <c r="B3" s="1"/>
      <c r="C3" s="1"/>
      <c r="D3" s="1"/>
      <c r="E3" s="1"/>
      <c r="F3" s="1"/>
      <c r="G3" s="1"/>
      <c r="H3" s="1"/>
      <c r="I3" s="1"/>
    </row>
    <row r="4" spans="1:9" ht="20.100000000000001" customHeight="1">
      <c r="A4" s="2" t="s">
        <v>204</v>
      </c>
      <c r="B4" s="1"/>
      <c r="C4" s="1"/>
      <c r="D4" s="1"/>
      <c r="E4" s="1"/>
      <c r="F4" s="1"/>
      <c r="G4" s="1"/>
      <c r="H4" s="1"/>
      <c r="I4" s="1"/>
    </row>
    <row r="5" spans="1:9" ht="20.100000000000001" customHeight="1">
      <c r="A5" s="2" t="s">
        <v>969</v>
      </c>
      <c r="B5" s="1"/>
      <c r="C5" s="1"/>
      <c r="D5" s="1"/>
      <c r="E5" s="1"/>
      <c r="F5" s="1"/>
      <c r="G5" s="1"/>
      <c r="H5" s="1"/>
      <c r="I5" s="1"/>
    </row>
    <row r="6" spans="1:9" ht="20.100000000000001" customHeight="1">
      <c r="A6" s="2"/>
      <c r="B6" s="1"/>
      <c r="C6" s="1"/>
      <c r="D6" s="1"/>
      <c r="E6" s="1"/>
      <c r="F6" s="1"/>
      <c r="G6" s="1"/>
      <c r="H6" s="1"/>
      <c r="I6" s="143" t="s">
        <v>843</v>
      </c>
    </row>
    <row r="7" spans="1:9" ht="39" customHeight="1">
      <c r="I7" s="33" t="s">
        <v>54</v>
      </c>
    </row>
    <row r="8" spans="1:9" ht="20.100000000000001" customHeight="1">
      <c r="A8" s="4" t="s">
        <v>473</v>
      </c>
      <c r="B8" s="11"/>
      <c r="C8" s="11"/>
      <c r="D8" s="11"/>
      <c r="E8" s="11"/>
      <c r="F8" s="11"/>
      <c r="G8" s="11"/>
      <c r="H8" s="11"/>
      <c r="I8" s="11"/>
    </row>
    <row r="9" spans="1:9" ht="12.95" customHeight="1">
      <c r="B9" s="4" t="s">
        <v>182</v>
      </c>
      <c r="H9" s="19" t="s">
        <v>172</v>
      </c>
      <c r="I9" s="140">
        <v>547813660</v>
      </c>
    </row>
    <row r="10" spans="1:9" ht="12.95" customHeight="1">
      <c r="B10" s="4" t="s">
        <v>183</v>
      </c>
      <c r="I10" s="131">
        <v>57104575</v>
      </c>
    </row>
    <row r="11" spans="1:9" ht="20.100000000000001" customHeight="1">
      <c r="F11" s="4" t="s">
        <v>478</v>
      </c>
      <c r="I11" s="9">
        <f>SUM(I9:I10)</f>
        <v>604918235</v>
      </c>
    </row>
    <row r="12" spans="1:9" ht="20.100000000000001" customHeight="1">
      <c r="A12" s="4" t="s">
        <v>472</v>
      </c>
      <c r="B12" s="11"/>
      <c r="C12" s="11"/>
      <c r="D12" s="11"/>
      <c r="I12" s="58"/>
    </row>
    <row r="13" spans="1:9" ht="12.95" customHeight="1">
      <c r="B13" s="4" t="s">
        <v>230</v>
      </c>
      <c r="I13" s="141">
        <v>295665666</v>
      </c>
    </row>
    <row r="14" spans="1:9" ht="12.95" customHeight="1">
      <c r="B14" s="4" t="s">
        <v>184</v>
      </c>
      <c r="I14" s="141">
        <v>205633239</v>
      </c>
    </row>
    <row r="15" spans="1:9" ht="12.95" customHeight="1">
      <c r="B15" s="4" t="s">
        <v>185</v>
      </c>
      <c r="I15" s="141">
        <v>248528846</v>
      </c>
    </row>
    <row r="16" spans="1:9" ht="12.95" customHeight="1">
      <c r="B16" s="4" t="s">
        <v>236</v>
      </c>
      <c r="I16" s="141">
        <v>22210495</v>
      </c>
    </row>
    <row r="17" spans="1:10" ht="12.95" customHeight="1">
      <c r="B17" s="4" t="s">
        <v>469</v>
      </c>
      <c r="I17" s="142">
        <v>17894879</v>
      </c>
    </row>
    <row r="18" spans="1:10" ht="20.100000000000001" customHeight="1">
      <c r="F18" s="4" t="s">
        <v>477</v>
      </c>
      <c r="I18" s="9">
        <f>SUM(I13:I17)</f>
        <v>789933125</v>
      </c>
    </row>
    <row r="19" spans="1:10" ht="20.100000000000001" customHeight="1">
      <c r="B19" s="11"/>
      <c r="C19" s="11"/>
      <c r="D19" s="11"/>
      <c r="F19" s="4" t="s">
        <v>191</v>
      </c>
      <c r="I19" s="9">
        <f>+I11-I18</f>
        <v>-185014890</v>
      </c>
    </row>
    <row r="20" spans="1:10" ht="20.100000000000001" customHeight="1">
      <c r="A20" s="4" t="s">
        <v>405</v>
      </c>
      <c r="B20" s="11"/>
      <c r="C20" s="11"/>
      <c r="D20" s="11"/>
      <c r="I20" s="106"/>
    </row>
    <row r="21" spans="1:10" ht="12.95" customHeight="1">
      <c r="A21" s="11"/>
      <c r="B21" s="4" t="s">
        <v>597</v>
      </c>
      <c r="C21" s="11"/>
      <c r="D21" s="11"/>
      <c r="I21" s="141">
        <v>197707845</v>
      </c>
    </row>
    <row r="22" spans="1:10" ht="12.95" customHeight="1">
      <c r="A22" s="11"/>
      <c r="B22" s="4" t="s">
        <v>23</v>
      </c>
      <c r="C22" s="11"/>
      <c r="D22" s="11"/>
      <c r="I22" s="132">
        <v>45000000</v>
      </c>
    </row>
    <row r="23" spans="1:10" ht="12.95" customHeight="1">
      <c r="A23" s="11"/>
      <c r="B23" s="4" t="s">
        <v>826</v>
      </c>
      <c r="C23" s="11"/>
      <c r="D23" s="11"/>
      <c r="I23" s="132">
        <v>-45000000</v>
      </c>
    </row>
    <row r="24" spans="1:10" ht="12.95" customHeight="1">
      <c r="A24" s="11"/>
      <c r="B24" s="4" t="s">
        <v>599</v>
      </c>
      <c r="C24" s="11"/>
      <c r="D24" s="11"/>
      <c r="I24" s="141">
        <v>-2026174</v>
      </c>
    </row>
    <row r="25" spans="1:10" ht="12.95" customHeight="1">
      <c r="A25" s="11"/>
      <c r="B25" s="4" t="s">
        <v>653</v>
      </c>
      <c r="C25" s="11"/>
      <c r="D25" s="11"/>
      <c r="I25" s="132">
        <v>4043037</v>
      </c>
    </row>
    <row r="26" spans="1:10" ht="12.95" customHeight="1">
      <c r="A26" s="11"/>
      <c r="B26" s="4" t="s">
        <v>475</v>
      </c>
      <c r="C26" s="11"/>
      <c r="D26" s="11"/>
      <c r="I26" s="132">
        <v>-458961</v>
      </c>
    </row>
    <row r="27" spans="1:10" ht="12.95" customHeight="1">
      <c r="A27" s="11"/>
      <c r="B27" s="4" t="s">
        <v>715</v>
      </c>
      <c r="C27" s="11"/>
      <c r="D27" s="11"/>
      <c r="I27" s="206">
        <v>400482</v>
      </c>
    </row>
    <row r="28" spans="1:10" ht="20.100000000000001" customHeight="1">
      <c r="F28" s="54" t="s">
        <v>652</v>
      </c>
      <c r="I28" s="56">
        <f>SUM(I21:I27)</f>
        <v>199666229</v>
      </c>
    </row>
    <row r="29" spans="1:10" ht="20.100000000000001" customHeight="1">
      <c r="B29" s="11"/>
      <c r="C29" s="11"/>
      <c r="D29" s="11"/>
      <c r="F29" s="4" t="s">
        <v>941</v>
      </c>
      <c r="I29" s="106">
        <f>+I19+I28</f>
        <v>14651339</v>
      </c>
    </row>
    <row r="30" spans="1:10" ht="20.100000000000001" customHeight="1">
      <c r="A30" s="133" t="s">
        <v>1183</v>
      </c>
      <c r="B30" s="11"/>
      <c r="C30" s="11"/>
      <c r="D30" s="11"/>
      <c r="I30" s="9">
        <v>287678115</v>
      </c>
      <c r="J30" s="40"/>
    </row>
    <row r="31" spans="1:10" ht="20.100000000000001" customHeight="1" thickBot="1">
      <c r="A31" s="4" t="s">
        <v>946</v>
      </c>
      <c r="B31" s="11"/>
      <c r="C31" s="11"/>
      <c r="D31" s="11"/>
      <c r="H31" s="19" t="s">
        <v>172</v>
      </c>
      <c r="I31" s="152">
        <f>+I30+I29</f>
        <v>302329454</v>
      </c>
    </row>
    <row r="32" spans="1:10" ht="20.100000000000001" customHeight="1" thickTop="1">
      <c r="A32" s="4" t="s">
        <v>1184</v>
      </c>
    </row>
    <row r="33" spans="1:9" ht="12.75" customHeight="1">
      <c r="C33" s="4" t="s">
        <v>1185</v>
      </c>
    </row>
    <row r="34" spans="1:9" ht="12.75" customHeight="1">
      <c r="C34" s="4" t="s">
        <v>1188</v>
      </c>
    </row>
    <row r="35" spans="1:9" ht="12.75" customHeight="1"/>
    <row r="36" spans="1:9" ht="12.95" customHeight="1">
      <c r="A36" s="4" t="s">
        <v>954</v>
      </c>
    </row>
    <row r="37" spans="1:9" ht="12.95" customHeight="1">
      <c r="I37" s="106"/>
    </row>
    <row r="38" spans="1:9" ht="20.100000000000001" customHeight="1">
      <c r="H38" s="19"/>
      <c r="I38" s="106"/>
    </row>
    <row r="39" spans="1:9" ht="39" customHeight="1">
      <c r="A39" s="60"/>
    </row>
  </sheetData>
  <customSheetViews>
    <customSheetView guid="{B5CDDD7D-D7D3-4CB2-966B-9F1E454CC0C9}">
      <selection activeCell="I34" sqref="I34"/>
      <pageMargins left="0.8" right="0.7" top="1" bottom="0.8" header="0.5" footer="0.5"/>
      <printOptions horizontalCentered="1"/>
      <pageSetup firstPageNumber="6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34" sqref="I34"/>
      <pageMargins left="0.8" right="0.7" top="1" bottom="0.8" header="0.5" footer="0.5"/>
      <printOptions horizontalCentered="1"/>
      <pageSetup firstPageNumber="6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6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F28" sqref="F28"/>
      <pageMargins left="0.8" right="0.7" top="1" bottom="0.8" header="0.5" footer="0.5"/>
      <printOptions horizontalCentered="1"/>
      <pageSetup firstPageNumber="6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F28" sqref="F28"/>
      <pageMargins left="0.8" right="0.7" top="1" bottom="0.8" header="0.5" footer="0.5"/>
      <printOptions horizontalCentered="1"/>
      <pageSetup firstPageNumber="6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0">
      <selection activeCell="F28" sqref="F28"/>
      <pageMargins left="0.8" right="0.7" top="1" bottom="0.8" header="0.5" footer="0.5"/>
      <printOptions horizontalCentered="1"/>
      <pageSetup firstPageNumber="6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0">
      <selection activeCell="F28" sqref="F28"/>
      <pageMargins left="0.8" right="0.7" top="1" bottom="0.8" header="0.5" footer="0.5"/>
      <printOptions horizontalCentered="1"/>
      <pageSetup firstPageNumber="6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0">
      <selection activeCell="G36" sqref="G36"/>
      <pageMargins left="0.8" right="0.7" top="1" bottom="0.8" header="0.5" footer="0.5"/>
      <printOptions horizontalCentered="1"/>
      <pageSetup firstPageNumber="6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I34" sqref="I34"/>
      <pageMargins left="0.8" right="0.7" top="1" bottom="0.8" header="0.5" footer="0.5"/>
      <printOptions horizontalCentered="1"/>
      <pageSetup firstPageNumber="6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8" firstPageNumber="60" fitToHeight="0" orientation="portrait" blackAndWhite="1" useFirstPageNumber="1" r:id="rId10"/>
  <headerFooter scaleWithDoc="0" alignWithMargins="0">
    <oddFooter>&amp;C&amp;"Times New Roman,Regular"&amp;11&amp;P</odd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1">
    <tabColor theme="2" tint="-9.9978637043366805E-2"/>
    <pageSetUpPr fitToPage="1"/>
  </sheetPr>
  <dimension ref="A1:M41"/>
  <sheetViews>
    <sheetView workbookViewId="0">
      <selection sqref="A1:I1"/>
    </sheetView>
  </sheetViews>
  <sheetFormatPr defaultColWidth="8.5703125" defaultRowHeight="15"/>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42578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42578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42578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42578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42578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42578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42578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42578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42578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42578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42578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42578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42578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42578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42578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42578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42578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42578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42578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42578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42578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42578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42578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42578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42578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42578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42578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42578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42578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42578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42578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42578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42578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42578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42578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42578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42578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42578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42578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42578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42578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42578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42578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42578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42578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42578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42578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42578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42578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42578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42578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42578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42578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42578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42578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42578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42578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42578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42578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42578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42578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42578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42578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s="54" customFormat="1" ht="12.95" customHeight="1">
      <c r="A1" s="38" t="s">
        <v>496</v>
      </c>
      <c r="B1" s="1"/>
      <c r="C1" s="1"/>
      <c r="D1" s="1"/>
      <c r="E1" s="1"/>
      <c r="F1" s="1"/>
      <c r="G1" s="1"/>
      <c r="H1" s="1"/>
      <c r="I1" s="1"/>
      <c r="J1" s="1"/>
      <c r="K1" s="1"/>
      <c r="L1" s="1"/>
      <c r="M1" s="1"/>
    </row>
    <row r="2" spans="1:13" s="54" customFormat="1" ht="20.100000000000001" customHeight="1">
      <c r="A2" s="2" t="s">
        <v>939</v>
      </c>
      <c r="B2" s="2"/>
      <c r="C2" s="2"/>
      <c r="D2" s="2"/>
      <c r="E2" s="1"/>
      <c r="F2" s="1"/>
      <c r="G2" s="1"/>
      <c r="H2" s="1"/>
      <c r="I2" s="1"/>
      <c r="J2" s="1"/>
      <c r="K2" s="1"/>
      <c r="L2" s="1"/>
      <c r="M2" s="1"/>
    </row>
    <row r="3" spans="1:13" s="54" customFormat="1" ht="20.100000000000001" customHeight="1">
      <c r="A3" s="2" t="s">
        <v>398</v>
      </c>
      <c r="B3" s="2"/>
      <c r="C3" s="2"/>
      <c r="D3" s="2"/>
      <c r="E3" s="1"/>
      <c r="F3" s="1"/>
      <c r="G3" s="1"/>
      <c r="H3" s="1"/>
      <c r="I3" s="1"/>
      <c r="J3" s="1"/>
      <c r="K3" s="1"/>
      <c r="L3" s="1"/>
      <c r="M3" s="1"/>
    </row>
    <row r="4" spans="1:13" s="54" customFormat="1" ht="20.100000000000001" customHeight="1">
      <c r="A4" s="2" t="s">
        <v>406</v>
      </c>
      <c r="B4" s="2"/>
      <c r="C4" s="2"/>
      <c r="D4" s="2"/>
      <c r="E4" s="1"/>
      <c r="F4" s="1"/>
      <c r="G4" s="1"/>
      <c r="H4" s="1"/>
      <c r="I4" s="1"/>
      <c r="J4" s="1"/>
      <c r="K4" s="1"/>
      <c r="L4" s="1"/>
      <c r="M4" s="1"/>
    </row>
    <row r="5" spans="1:13" s="54" customFormat="1" ht="20.100000000000001" customHeight="1">
      <c r="A5" s="37" t="s">
        <v>964</v>
      </c>
      <c r="B5" s="37"/>
      <c r="C5" s="37"/>
      <c r="D5" s="37"/>
      <c r="E5" s="1"/>
      <c r="F5" s="1"/>
      <c r="G5" s="1"/>
      <c r="H5" s="1"/>
      <c r="I5" s="1"/>
      <c r="J5" s="1"/>
      <c r="K5" s="1"/>
      <c r="L5" s="1"/>
      <c r="M5" s="1"/>
    </row>
    <row r="6" spans="1:13" s="54" customFormat="1" ht="20.100000000000001" customHeight="1">
      <c r="A6" s="37"/>
      <c r="B6" s="37"/>
      <c r="C6" s="37"/>
      <c r="D6" s="37"/>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187</v>
      </c>
      <c r="B8" s="54"/>
      <c r="C8" s="54"/>
      <c r="D8" s="54"/>
    </row>
    <row r="9" spans="1:13" ht="12.95" customHeight="1">
      <c r="A9" s="14"/>
      <c r="B9" s="4" t="s">
        <v>480</v>
      </c>
    </row>
    <row r="10" spans="1:13" ht="12.95" customHeight="1">
      <c r="A10" s="11"/>
      <c r="C10" s="54" t="s">
        <v>215</v>
      </c>
      <c r="D10" s="54"/>
      <c r="H10" s="19" t="s">
        <v>172</v>
      </c>
      <c r="I10" s="58">
        <v>14429732</v>
      </c>
      <c r="K10" s="58">
        <v>31688984</v>
      </c>
      <c r="M10" s="106">
        <v>617017</v>
      </c>
    </row>
    <row r="11" spans="1:13" ht="12.95" customHeight="1">
      <c r="A11" s="11"/>
      <c r="C11" s="54" t="s">
        <v>389</v>
      </c>
      <c r="D11" s="54"/>
      <c r="H11" s="54"/>
      <c r="I11" s="58"/>
      <c r="K11" s="58"/>
      <c r="M11" s="106"/>
    </row>
    <row r="12" spans="1:13" ht="12.95" customHeight="1">
      <c r="A12" s="11"/>
      <c r="D12" s="54" t="s">
        <v>390</v>
      </c>
      <c r="H12" s="54"/>
      <c r="I12" s="58">
        <f>21079+2565076</f>
        <v>2586155</v>
      </c>
      <c r="K12" s="58">
        <f>61962+20778915</f>
        <v>20840877</v>
      </c>
      <c r="M12" s="106">
        <f>692+22321</f>
        <v>23013</v>
      </c>
    </row>
    <row r="13" spans="1:13" ht="12.95" customHeight="1">
      <c r="A13" s="11"/>
      <c r="C13" s="54" t="s">
        <v>217</v>
      </c>
      <c r="I13" s="58">
        <v>2058892</v>
      </c>
      <c r="K13" s="58">
        <v>4703835</v>
      </c>
      <c r="M13" s="106">
        <v>19855</v>
      </c>
    </row>
    <row r="14" spans="1:13" ht="12.95" customHeight="1">
      <c r="A14" s="11"/>
      <c r="C14" s="54" t="s">
        <v>1187</v>
      </c>
      <c r="D14" s="54"/>
      <c r="H14" s="54"/>
      <c r="I14" s="20">
        <v>346593</v>
      </c>
      <c r="K14" s="20">
        <v>518055</v>
      </c>
      <c r="M14" s="9">
        <v>16403</v>
      </c>
    </row>
    <row r="15" spans="1:13" ht="20.100000000000001" customHeight="1">
      <c r="A15" s="11"/>
      <c r="F15" s="4" t="s">
        <v>212</v>
      </c>
      <c r="I15" s="106">
        <f>SUM(I10:I14)</f>
        <v>19421372</v>
      </c>
      <c r="K15" s="106">
        <f>SUM(K10:K14)</f>
        <v>57751751</v>
      </c>
      <c r="M15" s="106">
        <f>SUM(M10:M14)</f>
        <v>676288</v>
      </c>
    </row>
    <row r="16" spans="1:13" ht="20.100000000000001" customHeight="1">
      <c r="A16" s="11"/>
      <c r="B16" s="4" t="s">
        <v>481</v>
      </c>
      <c r="I16" s="106"/>
      <c r="K16" s="106"/>
      <c r="M16" s="106"/>
    </row>
    <row r="17" spans="1:13" ht="12.95" customHeight="1">
      <c r="A17" s="11"/>
      <c r="C17" s="4" t="s">
        <v>854</v>
      </c>
    </row>
    <row r="18" spans="1:13" ht="12.95" customHeight="1">
      <c r="A18" s="11"/>
      <c r="D18" s="4" t="s">
        <v>391</v>
      </c>
      <c r="I18" s="9">
        <v>11013671</v>
      </c>
      <c r="K18" s="9">
        <v>24115056</v>
      </c>
      <c r="M18" s="9">
        <v>12834</v>
      </c>
    </row>
    <row r="19" spans="1:13" ht="20.100000000000001" customHeight="1" thickBot="1">
      <c r="A19" s="11"/>
      <c r="F19" s="54" t="s">
        <v>384</v>
      </c>
      <c r="H19" s="19" t="s">
        <v>172</v>
      </c>
      <c r="I19" s="152">
        <f>I15+I18</f>
        <v>30435043</v>
      </c>
      <c r="K19" s="152">
        <f>K15+K18</f>
        <v>81866807</v>
      </c>
      <c r="M19" s="152">
        <f>M15+M18</f>
        <v>689122</v>
      </c>
    </row>
    <row r="20" spans="1:13" ht="20.100000000000001" customHeight="1" thickTop="1">
      <c r="A20" s="54" t="s">
        <v>483</v>
      </c>
      <c r="B20" s="54"/>
      <c r="C20" s="54"/>
      <c r="D20" s="54"/>
      <c r="I20" s="58"/>
      <c r="K20" s="58"/>
      <c r="M20" s="106"/>
    </row>
    <row r="21" spans="1:13" ht="12.95" customHeight="1">
      <c r="A21" s="14"/>
      <c r="B21" s="4" t="s">
        <v>484</v>
      </c>
      <c r="D21" s="14"/>
      <c r="I21" s="58"/>
      <c r="K21" s="58"/>
      <c r="M21" s="106"/>
    </row>
    <row r="22" spans="1:13" ht="12.95" customHeight="1">
      <c r="A22" s="11"/>
      <c r="C22" s="54" t="s">
        <v>218</v>
      </c>
      <c r="D22" s="11"/>
      <c r="H22" s="19" t="s">
        <v>172</v>
      </c>
      <c r="I22" s="58">
        <f>1442318+686387</f>
        <v>2128705</v>
      </c>
      <c r="K22" s="58">
        <f>7816017+3975529</f>
        <v>11791546</v>
      </c>
      <c r="M22" s="106">
        <f>293668+21091</f>
        <v>314759</v>
      </c>
    </row>
    <row r="23" spans="1:13" ht="12.95" customHeight="1">
      <c r="A23" s="11"/>
      <c r="C23" s="54" t="s">
        <v>1099</v>
      </c>
      <c r="D23" s="11"/>
      <c r="I23" s="58">
        <v>1284976</v>
      </c>
      <c r="K23" s="58">
        <v>675701</v>
      </c>
      <c r="M23" s="106">
        <v>281664</v>
      </c>
    </row>
    <row r="24" spans="1:13" ht="12.95" customHeight="1">
      <c r="A24" s="11"/>
      <c r="C24" s="4" t="s">
        <v>119</v>
      </c>
      <c r="D24" s="11"/>
      <c r="I24" s="58">
        <v>0</v>
      </c>
      <c r="K24" s="58">
        <v>104144</v>
      </c>
      <c r="M24" s="58">
        <v>0</v>
      </c>
    </row>
    <row r="25" spans="1:13" ht="12.95" customHeight="1">
      <c r="A25" s="11"/>
      <c r="C25" s="27" t="s">
        <v>100</v>
      </c>
      <c r="D25" s="11"/>
      <c r="I25" s="58">
        <v>23104</v>
      </c>
      <c r="K25" s="58">
        <v>0</v>
      </c>
      <c r="M25" s="58">
        <v>0</v>
      </c>
    </row>
    <row r="26" spans="1:13" ht="12.95" customHeight="1">
      <c r="A26" s="11"/>
      <c r="C26" s="54" t="s">
        <v>392</v>
      </c>
      <c r="D26" s="11"/>
      <c r="I26" s="58">
        <v>0</v>
      </c>
      <c r="K26" s="58">
        <v>0</v>
      </c>
      <c r="M26" s="58">
        <v>0</v>
      </c>
    </row>
    <row r="27" spans="1:13" ht="12.95" customHeight="1">
      <c r="A27" s="11"/>
      <c r="C27" s="54"/>
      <c r="D27" s="4" t="s">
        <v>393</v>
      </c>
      <c r="I27" s="9">
        <v>85127</v>
      </c>
      <c r="K27" s="9">
        <v>490060</v>
      </c>
      <c r="M27" s="9">
        <v>3283</v>
      </c>
    </row>
    <row r="28" spans="1:13" ht="20.100000000000001" customHeight="1">
      <c r="A28" s="11"/>
      <c r="D28" s="11"/>
      <c r="F28" s="4" t="s">
        <v>213</v>
      </c>
      <c r="I28" s="9">
        <f>SUM(I22:I27)</f>
        <v>3521912</v>
      </c>
      <c r="K28" s="9">
        <f>SUM(K22:K27)</f>
        <v>13061451</v>
      </c>
      <c r="M28" s="9">
        <f>SUM(M22:M27)</f>
        <v>599706</v>
      </c>
    </row>
    <row r="29" spans="1:13" ht="20.100000000000001" customHeight="1">
      <c r="A29" s="11"/>
      <c r="B29" s="4" t="s">
        <v>206</v>
      </c>
      <c r="D29" s="11"/>
      <c r="I29" s="58"/>
      <c r="K29" s="58"/>
      <c r="M29" s="106"/>
    </row>
    <row r="30" spans="1:13" ht="12.95" customHeight="1">
      <c r="A30" s="11"/>
      <c r="C30" s="4" t="s">
        <v>516</v>
      </c>
      <c r="D30" s="11"/>
      <c r="I30" s="58">
        <v>0</v>
      </c>
      <c r="K30" s="58">
        <v>165291</v>
      </c>
      <c r="M30" s="58">
        <v>0</v>
      </c>
    </row>
    <row r="31" spans="1:13" ht="12.95" customHeight="1">
      <c r="A31" s="11"/>
      <c r="C31" s="4" t="s">
        <v>177</v>
      </c>
      <c r="D31" s="11"/>
      <c r="I31" s="58">
        <v>94202</v>
      </c>
      <c r="K31" s="58">
        <v>0</v>
      </c>
      <c r="M31" s="58">
        <v>0</v>
      </c>
    </row>
    <row r="32" spans="1:13" ht="12.95" customHeight="1">
      <c r="A32" s="11"/>
      <c r="C32" s="54" t="s">
        <v>207</v>
      </c>
      <c r="D32" s="11"/>
      <c r="I32" s="9">
        <v>688756</v>
      </c>
      <c r="K32" s="9">
        <v>3965029</v>
      </c>
      <c r="M32" s="9">
        <v>26562</v>
      </c>
    </row>
    <row r="33" spans="1:13" ht="20.100000000000001" customHeight="1">
      <c r="A33" s="11"/>
      <c r="C33" s="54"/>
      <c r="D33" s="11"/>
      <c r="F33" s="4" t="s">
        <v>179</v>
      </c>
      <c r="I33" s="106">
        <f>SUM(I30:I32)</f>
        <v>782958</v>
      </c>
      <c r="K33" s="106">
        <f>SUM(K30:K32)</f>
        <v>4130320</v>
      </c>
      <c r="M33" s="106">
        <f>SUM(M30:M32)</f>
        <v>26562</v>
      </c>
    </row>
    <row r="34" spans="1:13" ht="20.100000000000001" customHeight="1">
      <c r="A34" s="11"/>
      <c r="D34" s="11"/>
      <c r="F34" s="4" t="s">
        <v>209</v>
      </c>
      <c r="I34" s="101">
        <f>I28+I33</f>
        <v>4304870</v>
      </c>
      <c r="K34" s="101">
        <f>K28+K33</f>
        <v>17191771</v>
      </c>
      <c r="M34" s="101">
        <f>M28+M33</f>
        <v>626268</v>
      </c>
    </row>
    <row r="35" spans="1:13" ht="20.100000000000001" customHeight="1">
      <c r="A35" s="4" t="s">
        <v>933</v>
      </c>
      <c r="I35" s="58"/>
      <c r="K35" s="58"/>
      <c r="M35" s="106"/>
    </row>
    <row r="36" spans="1:13" ht="12.95" customHeight="1">
      <c r="A36" s="11"/>
      <c r="B36" s="4" t="s">
        <v>928</v>
      </c>
      <c r="C36" s="11"/>
      <c r="D36" s="11"/>
      <c r="I36" s="58">
        <v>10896365</v>
      </c>
      <c r="K36" s="58">
        <v>23845621</v>
      </c>
      <c r="M36" s="106">
        <v>12834</v>
      </c>
    </row>
    <row r="37" spans="1:13" ht="12.95" customHeight="1">
      <c r="A37" s="11"/>
      <c r="B37" s="4" t="s">
        <v>211</v>
      </c>
      <c r="C37" s="11"/>
      <c r="D37" s="11"/>
      <c r="I37" s="9">
        <v>15233808</v>
      </c>
      <c r="K37" s="9">
        <v>40829415</v>
      </c>
      <c r="M37" s="9">
        <v>50020</v>
      </c>
    </row>
    <row r="38" spans="1:13" ht="20.100000000000001" customHeight="1">
      <c r="A38" s="11"/>
      <c r="B38" s="11"/>
      <c r="C38" s="11"/>
      <c r="D38" s="11"/>
      <c r="F38" s="4" t="s">
        <v>934</v>
      </c>
      <c r="I38" s="9">
        <f>SUM(I36:I37)</f>
        <v>26130173</v>
      </c>
      <c r="K38" s="9">
        <f>SUM(K36:K37)</f>
        <v>64675036</v>
      </c>
      <c r="M38" s="9">
        <f>SUM(M36:M37)</f>
        <v>62854</v>
      </c>
    </row>
    <row r="39" spans="1:13" ht="20.100000000000001" customHeight="1" thickBot="1">
      <c r="A39" s="11"/>
      <c r="B39" s="11"/>
      <c r="C39" s="11"/>
      <c r="D39" s="11"/>
      <c r="F39" s="54" t="s">
        <v>931</v>
      </c>
      <c r="H39" s="19" t="s">
        <v>172</v>
      </c>
      <c r="I39" s="152">
        <f>I34+I38</f>
        <v>30435043</v>
      </c>
      <c r="K39" s="152">
        <f>K34+K38</f>
        <v>81866807</v>
      </c>
      <c r="M39" s="152">
        <f>M34+M38</f>
        <v>689122</v>
      </c>
    </row>
    <row r="40" spans="1:13" ht="39" customHeight="1" thickTop="1">
      <c r="A40" s="60"/>
    </row>
    <row r="41" spans="1:13" ht="12.95" customHeight="1">
      <c r="A41" s="4" t="s">
        <v>954</v>
      </c>
    </row>
  </sheetData>
  <customSheetViews>
    <customSheetView guid="{B5CDDD7D-D7D3-4CB2-966B-9F1E454CC0C9}" scale="90">
      <pageMargins left="0.8" right="0.7" top="1" bottom="0.8" header="0.5" footer="0.5"/>
      <printOptions horizontalCentered="1"/>
      <pageSetup scale="95" firstPageNumber="6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pageMargins left="0.8" right="0.7" top="1" bottom="0.8" header="0.5" footer="0.5"/>
      <printOptions horizontalCentered="1"/>
      <pageSetup scale="95" firstPageNumber="6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5" firstPageNumber="6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30">
      <selection activeCell="F37" sqref="F37"/>
      <pageMargins left="0.8" right="0.7" top="1" bottom="0.8" header="0.5" footer="0.5"/>
      <printOptions horizontalCentered="1"/>
      <pageSetup scale="95" firstPageNumber="6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0">
      <selection activeCell="F37" sqref="F37"/>
      <pageMargins left="0.8" right="0.7" top="1" bottom="0.8" header="0.5" footer="0.5"/>
      <printOptions horizontalCentered="1"/>
      <pageSetup scale="95" firstPageNumber="6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A55" sqref="A55:I111"/>
      <pageMargins left="0.75" right="0.75" top="1" bottom="0.53" header="0.5" footer="0.5"/>
      <printOptions horizontalCentered="1"/>
      <pageSetup orientation="portrait" r:id="rId6"/>
      <headerFooter alignWithMargins="0"/>
    </customSheetView>
    <customSheetView guid="{86A10747-8B25-4B25-9409-B006EA4C681C}" showGridLines="0" topLeftCell="A4">
      <selection activeCell="E78" sqref="E78"/>
      <pageMargins left="0.75" right="0.75" top="1" bottom="0.53" header="0.5" footer="0.5"/>
      <printOptions horizontalCentered="1"/>
      <pageSetup orientation="portrait" r:id="rId7"/>
      <headerFooter alignWithMargins="0"/>
    </customSheetView>
    <customSheetView guid="{4F3C9522-85FB-4FAA-B4DC-154FBE4218D9}" showGridLines="0" showRuler="0" topLeftCell="B1">
      <selection activeCell="I110" sqref="I110"/>
      <pageMargins left="0.75" right="0.75" top="1" bottom="0.53" header="0.5" footer="0.5"/>
      <printOptions horizontalCentered="1"/>
      <pageSetup orientation="portrait" r:id="rId8"/>
      <headerFooter alignWithMargins="0"/>
    </customSheetView>
    <customSheetView guid="{8E3DA08C-766A-41DE-BB05-B83E79C2E3D5}" showGridLines="0" topLeftCell="A93">
      <selection activeCell="A55" sqref="A55:I111"/>
      <pageMargins left="0.75" right="0.75" top="1" bottom="0.53" header="0.5" footer="0.5"/>
      <printOptions horizontalCentered="1"/>
      <pageSetup orientation="portrait" r:id="rId9"/>
      <headerFooter alignWithMargins="0"/>
    </customSheetView>
    <customSheetView guid="{9B4DC162-833A-4BD6-BF3D-CDBE24FDA56E}" showGridLines="0" showRuler="0" topLeftCell="A67">
      <selection activeCell="E108" sqref="E108"/>
      <pageMargins left="0.75" right="0.75" top="1" bottom="0.53" header="0.5" footer="0.5"/>
      <printOptions horizontalCentered="1"/>
      <pageSetup orientation="portrait" r:id="rId10"/>
      <headerFooter alignWithMargins="0"/>
    </customSheetView>
    <customSheetView guid="{DF496B77-1547-4044-ABC6-DF925EDDC1DD}" showPageBreaks="1" showRuler="0">
      <selection activeCell="B92" sqref="B92"/>
      <rowBreaks count="2" manualBreakCount="2">
        <brk id="50" max="16383" man="1"/>
        <brk id="114" max="16383" man="1"/>
      </rowBreaks>
      <pageMargins left="0.75" right="0.75" top="0.75" bottom="0.5" header="0" footer="0.5"/>
      <printOptions horizontalCentered="1"/>
      <pageSetup firstPageNumber="60" orientation="portrait" useFirstPageNumber="1" r:id="rId11"/>
      <headerFooter alignWithMargins="0">
        <oddFooter>&amp;C(&amp;P)</oddFooter>
      </headerFooter>
    </customSheetView>
    <customSheetView guid="{3BA57DF8-659F-42F0-86F4-A7E79B2C34EB}" showRuler="0" topLeftCell="A13">
      <selection activeCell="E45" sqref="E45"/>
      <pageMargins left="0.75" right="0.75" top="1" bottom="0.53" header="0.5" footer="0.5"/>
      <printOptions horizontalCentered="1"/>
      <pageSetup orientation="portrait" r:id="rId12"/>
      <headerFooter alignWithMargins="0"/>
    </customSheetView>
    <customSheetView guid="{21417578-E70F-4802-A5A7-5D6C59E90F40}" showRuler="0" topLeftCell="A75">
      <selection activeCell="I111" sqref="I111"/>
      <pageMargins left="0.75" right="0.75" top="1" bottom="0.53" header="0.5" footer="0.5"/>
      <printOptions horizontalCentered="1"/>
      <pageSetup orientation="portrait" r:id="rId13"/>
      <headerFooter alignWithMargins="0"/>
    </customSheetView>
    <customSheetView guid="{DC1EC383-AA5A-444D-88DE-3C6EE7652F16}" showPageBreaks="1" showGridLines="0" printArea="1" showRuler="0">
      <selection sqref="A1:I1"/>
      <pageMargins left="0.75" right="0.75" top="1" bottom="0.53" header="0.5" footer="0.5"/>
      <printOptions horizontalCentered="1"/>
      <pageSetup orientation="portrait" r:id="rId14"/>
      <headerFooter alignWithMargins="0"/>
    </customSheetView>
    <customSheetView guid="{BD6501F3-C314-11D5-A64A-00B0D0B3D295}" showPageBreaks="1" showGridLines="0" showRuler="0" topLeftCell="A39">
      <selection activeCell="O39" sqref="O39"/>
      <rowBreaks count="1" manualBreakCount="1">
        <brk id="47" max="16383" man="1"/>
      </rowBreaks>
      <pageMargins left="0.75" right="0.75" top="1" bottom="1" header="0.5" footer="0.5"/>
      <pageSetup orientation="portrait" r:id="rId15"/>
      <headerFooter alignWithMargins="0"/>
    </customSheetView>
    <customSheetView guid="{A7ADF766-DF6C-40EF-AD33-2C5637ABABD9}" showPageBreaks="1" showGridLines="0" showRuler="0">
      <selection activeCell="O39" sqref="O39"/>
      <pageMargins left="0.75" right="0.75" top="1" bottom="1" header="0.5" footer="0.5"/>
      <pageSetup orientation="portrait" r:id="rId16"/>
      <headerFooter alignWithMargins="0"/>
    </customSheetView>
    <customSheetView guid="{0E959B21-C4C4-11D5-A65F-00B0D0B3D27F}" showPageBreaks="1" showGridLines="0" printArea="1" showRuler="0" topLeftCell="A104">
      <selection activeCell="A120" sqref="A120:I120"/>
      <pageMargins left="0.75" right="0.75" top="1" bottom="0.53" header="0.5" footer="0.5"/>
      <printOptions horizontalCentered="1"/>
      <pageSetup orientation="portrait" r:id="rId17"/>
      <headerFooter alignWithMargins="0"/>
    </customSheetView>
    <customSheetView guid="{61FFD26A-6C55-4FAA-B7B3-304380B2CF2A}" showPageBreaks="1" showGridLines="0" showRuler="0">
      <selection activeCell="O39" sqref="O39"/>
      <pageMargins left="0.75" right="0.75" top="1" bottom="1" header="0.5" footer="0.5"/>
      <pageSetup orientation="portrait" r:id="rId18"/>
      <headerFooter alignWithMargins="0"/>
    </customSheetView>
    <customSheetView guid="{4FB49B53-1D2E-4571-8896-B15F682249F5}" showPageBreaks="1" showRuler="0" topLeftCell="A13">
      <selection activeCell="E45" sqref="E45"/>
      <pageMargins left="0.75" right="0.75" top="1" bottom="0.53" header="0.5" footer="0.5"/>
      <printOptions horizontalCentered="1"/>
      <pageSetup orientation="portrait" r:id="rId19"/>
      <headerFooter alignWithMargins="0"/>
    </customSheetView>
    <customSheetView guid="{2F4E79F8-C95D-43CD-9692-8694CC8FDD51}" showPageBreaks="1" showRuler="0" topLeftCell="A19">
      <selection activeCell="K34" sqref="K34"/>
      <pageMargins left="0.75" right="0.75" top="1" bottom="0.53" header="0.5" footer="0.5"/>
      <printOptions horizontalCentered="1"/>
      <pageSetup orientation="portrait" r:id="rId20"/>
      <headerFooter alignWithMargins="0"/>
    </customSheetView>
    <customSheetView guid="{315D65B5-6F13-4260-BB1D-E2FA280C16D9}" showRuler="0" topLeftCell="A30">
      <selection activeCell="F37" sqref="F37"/>
      <pageMargins left="0.8" right="0.7" top="1" bottom="0.8" header="0.5" footer="0.5"/>
      <printOptions horizontalCentered="1"/>
      <pageSetup scale="95" firstPageNumber="63" orientation="portrait" blackAndWhite="1" useFirstPageNumber="1" r:id="rId21"/>
      <headerFooter alignWithMargins="0">
        <oddHeader>&amp;L&amp;"Arial,Bold"&amp;12DRAFT   &amp;D   &amp;T</oddHeader>
        <oddFooter>&amp;C&amp;"Times New Roman,Regular"&amp;11&amp;P</oddFooter>
      </headerFooter>
    </customSheetView>
    <customSheetView guid="{4753D522-7508-4FC0-B0FE-7A03D677C443}" topLeftCell="A30">
      <selection activeCell="F37" sqref="F37"/>
      <pageMargins left="0.8" right="0.7" top="1" bottom="0.8" header="0.5" footer="0.5"/>
      <printOptions horizontalCentered="1"/>
      <pageSetup scale="95" firstPageNumber="63" orientation="portrait" blackAndWhite="1" useFirstPageNumber="1" r:id="rId22"/>
      <headerFooter alignWithMargins="0">
        <oddHeader>&amp;L&amp;"Arial,Bold"&amp;12DRAFT   &amp;D   &amp;T</oddHeader>
        <oddFooter>&amp;C&amp;"Times New Roman,Regular"&amp;11&amp;P</oddFooter>
      </headerFooter>
    </customSheetView>
    <customSheetView guid="{0E26C343-6E53-43B0-8984-A8A5BAB40ADF}" scale="90" showPageBreaks="1">
      <pageMargins left="0.8" right="0.7" top="1" bottom="0.8" header="0.5" footer="0.5"/>
      <printOptions horizontalCentered="1"/>
      <pageSetup scale="95" firstPageNumber="66" orientation="portrait" blackAndWhite="1" useFirstPageNumber="1" r:id="rId23"/>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61" fitToHeight="0" orientation="portrait" blackAndWhite="1" useFirstPageNumber="1" r:id="rId24"/>
  <headerFooter scaleWithDoc="0" alignWithMargins="0">
    <oddFooter>&amp;C&amp;"Times New Roman,Regular"&amp;11&amp;P</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4">
    <tabColor theme="2" tint="-9.9978637043366805E-2"/>
    <pageSetUpPr fitToPage="1"/>
  </sheetPr>
  <dimension ref="A1:M45"/>
  <sheetViews>
    <sheetView workbookViewId="0">
      <selection sqref="A1:I1"/>
    </sheetView>
  </sheetViews>
  <sheetFormatPr defaultColWidth="8.5703125" defaultRowHeight="15"/>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8.8554687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8.8554687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8.8554687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8.8554687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8.8554687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8.8554687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8.8554687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8.8554687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8.8554687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8.8554687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8.8554687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8.8554687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8.8554687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8.8554687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8.8554687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8.8554687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8.8554687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8.8554687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8.8554687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8.8554687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8.8554687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8.8554687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8.8554687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8.8554687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8.8554687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8.8554687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8.8554687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8.8554687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8.8554687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8.8554687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8.8554687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8.8554687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8.8554687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8.8554687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8.8554687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8.8554687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8.8554687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8.8554687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8.8554687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8.8554687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8.8554687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8.8554687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8.8554687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8.8554687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8.8554687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8.8554687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8.8554687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8.8554687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8.8554687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8.8554687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8.8554687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8.8554687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8.8554687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8.8554687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8.8554687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8.8554687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8.8554687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8.8554687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8.8554687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8.8554687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8.8554687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8.8554687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8.8554687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1"/>
      <c r="C1" s="1"/>
      <c r="D1" s="1"/>
      <c r="E1" s="1"/>
      <c r="F1" s="1"/>
      <c r="G1" s="1"/>
      <c r="H1" s="1"/>
      <c r="I1" s="1"/>
      <c r="J1" s="1"/>
      <c r="K1" s="1"/>
      <c r="L1" s="1"/>
      <c r="M1" s="1"/>
    </row>
    <row r="2" spans="1:13" ht="20.100000000000001" customHeight="1">
      <c r="A2" s="2" t="s">
        <v>940</v>
      </c>
      <c r="B2" s="1"/>
      <c r="C2" s="1"/>
      <c r="D2" s="1"/>
      <c r="E2" s="1"/>
      <c r="F2" s="1"/>
      <c r="G2" s="1"/>
      <c r="H2" s="1"/>
      <c r="I2" s="1"/>
      <c r="J2" s="1"/>
      <c r="K2" s="1"/>
      <c r="L2" s="1"/>
      <c r="M2" s="1"/>
    </row>
    <row r="3" spans="1:13" ht="20.100000000000001" customHeight="1">
      <c r="A3" s="2" t="s">
        <v>398</v>
      </c>
      <c r="B3" s="1"/>
      <c r="C3" s="1"/>
      <c r="D3" s="1"/>
      <c r="E3" s="1"/>
      <c r="F3" s="1"/>
      <c r="G3" s="1"/>
      <c r="H3" s="1"/>
      <c r="I3" s="1"/>
      <c r="J3" s="1"/>
      <c r="K3" s="1"/>
      <c r="L3" s="1"/>
      <c r="M3" s="1"/>
    </row>
    <row r="4" spans="1:13" ht="20.100000000000001" customHeight="1">
      <c r="A4" s="2" t="s">
        <v>406</v>
      </c>
      <c r="B4" s="1"/>
      <c r="C4" s="1"/>
      <c r="D4" s="1"/>
      <c r="E4" s="1"/>
      <c r="F4" s="1"/>
      <c r="G4" s="1"/>
      <c r="H4" s="1"/>
      <c r="I4" s="1"/>
      <c r="J4" s="1"/>
      <c r="K4" s="1"/>
      <c r="L4" s="1"/>
      <c r="M4" s="1"/>
    </row>
    <row r="5" spans="1:13" ht="20.100000000000001" customHeight="1">
      <c r="A5" s="2" t="s">
        <v>969</v>
      </c>
      <c r="B5" s="1"/>
      <c r="C5" s="1"/>
      <c r="D5" s="1"/>
      <c r="E5" s="1"/>
      <c r="F5" s="1"/>
      <c r="G5" s="1"/>
      <c r="H5" s="1"/>
      <c r="I5" s="1"/>
      <c r="J5" s="1"/>
      <c r="K5" s="1"/>
      <c r="L5" s="1"/>
      <c r="M5" s="1"/>
    </row>
    <row r="6" spans="1:13" ht="20.100000000000001" customHeight="1">
      <c r="A6" s="2"/>
      <c r="B6" s="1"/>
      <c r="C6" s="1"/>
      <c r="D6" s="1"/>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473</v>
      </c>
      <c r="B8" s="14"/>
      <c r="C8" s="14"/>
      <c r="D8" s="14"/>
    </row>
    <row r="9" spans="1:13" ht="12.95" customHeight="1">
      <c r="A9" s="14"/>
      <c r="B9" s="54" t="s">
        <v>811</v>
      </c>
      <c r="H9" s="4" t="s">
        <v>172</v>
      </c>
      <c r="I9" s="58">
        <v>19663991</v>
      </c>
      <c r="K9" s="58">
        <v>135382559</v>
      </c>
      <c r="M9" s="58">
        <v>0</v>
      </c>
    </row>
    <row r="10" spans="1:13" ht="12.95" customHeight="1">
      <c r="B10" s="4" t="s">
        <v>40</v>
      </c>
      <c r="I10" s="58">
        <v>10516446</v>
      </c>
      <c r="K10" s="58">
        <v>2346018</v>
      </c>
      <c r="M10" s="58">
        <v>376532</v>
      </c>
    </row>
    <row r="11" spans="1:13" ht="12.95" customHeight="1">
      <c r="B11" s="54" t="s">
        <v>41</v>
      </c>
      <c r="I11" s="58">
        <v>4992299</v>
      </c>
      <c r="K11" s="58">
        <v>153740</v>
      </c>
      <c r="M11" s="58">
        <v>57</v>
      </c>
    </row>
    <row r="12" spans="1:13" ht="12.95" customHeight="1">
      <c r="B12" s="54" t="s">
        <v>732</v>
      </c>
      <c r="I12" s="58">
        <v>1326490</v>
      </c>
      <c r="K12" s="58">
        <v>56461</v>
      </c>
      <c r="M12" s="58">
        <v>0</v>
      </c>
    </row>
    <row r="13" spans="1:13" ht="12.95" customHeight="1">
      <c r="B13" s="54" t="s">
        <v>224</v>
      </c>
      <c r="I13" s="58">
        <v>1452790</v>
      </c>
      <c r="K13" s="58">
        <v>40417</v>
      </c>
      <c r="M13" s="58">
        <v>22959</v>
      </c>
    </row>
    <row r="14" spans="1:13" ht="12.95" customHeight="1">
      <c r="B14" s="54" t="s">
        <v>228</v>
      </c>
      <c r="I14" s="58">
        <v>827606</v>
      </c>
      <c r="K14" s="58">
        <v>29804</v>
      </c>
      <c r="M14" s="58">
        <v>402563</v>
      </c>
    </row>
    <row r="15" spans="1:13" ht="12.95" customHeight="1">
      <c r="B15" s="4" t="s">
        <v>226</v>
      </c>
      <c r="I15" s="58">
        <v>701043</v>
      </c>
      <c r="K15" s="58">
        <v>36911</v>
      </c>
      <c r="M15" s="58">
        <v>1875869</v>
      </c>
    </row>
    <row r="16" spans="1:13" ht="12.95" customHeight="1">
      <c r="B16" s="54" t="s">
        <v>223</v>
      </c>
      <c r="I16" s="58">
        <v>287605</v>
      </c>
      <c r="K16" s="58">
        <v>0</v>
      </c>
      <c r="M16" s="58">
        <v>0</v>
      </c>
    </row>
    <row r="17" spans="1:13" ht="12.95" customHeight="1">
      <c r="B17" s="54" t="s">
        <v>189</v>
      </c>
      <c r="I17" s="58">
        <v>178053</v>
      </c>
      <c r="K17" s="58">
        <v>0</v>
      </c>
      <c r="M17" s="58">
        <v>0</v>
      </c>
    </row>
    <row r="18" spans="1:13" ht="12.95" customHeight="1">
      <c r="B18" s="54" t="s">
        <v>82</v>
      </c>
      <c r="I18" s="58">
        <v>117446</v>
      </c>
      <c r="K18" s="58">
        <v>0</v>
      </c>
      <c r="M18" s="58">
        <v>0</v>
      </c>
    </row>
    <row r="19" spans="1:13" ht="12.95" customHeight="1">
      <c r="B19" s="54" t="s">
        <v>227</v>
      </c>
      <c r="I19" s="58">
        <v>0</v>
      </c>
      <c r="K19" s="58">
        <v>0</v>
      </c>
      <c r="M19" s="58">
        <v>26448</v>
      </c>
    </row>
    <row r="20" spans="1:13" ht="12.95" customHeight="1">
      <c r="B20" s="54" t="s">
        <v>193</v>
      </c>
      <c r="I20" s="56">
        <v>1578917</v>
      </c>
      <c r="K20" s="56">
        <v>1270984</v>
      </c>
      <c r="M20" s="56">
        <v>0</v>
      </c>
    </row>
    <row r="21" spans="1:13" ht="20.100000000000001" customHeight="1">
      <c r="F21" s="54" t="s">
        <v>478</v>
      </c>
      <c r="I21" s="9">
        <f>SUM(I9:I20)</f>
        <v>41642686</v>
      </c>
      <c r="K21" s="9">
        <f>SUM(K9:K20)</f>
        <v>139316894</v>
      </c>
      <c r="M21" s="9">
        <f>SUM(M9:M20)</f>
        <v>2704428</v>
      </c>
    </row>
    <row r="22" spans="1:13" ht="20.100000000000001" customHeight="1">
      <c r="A22" s="54" t="s">
        <v>472</v>
      </c>
      <c r="B22" s="14"/>
      <c r="C22" s="14"/>
      <c r="D22" s="14"/>
      <c r="I22" s="58"/>
      <c r="K22" s="58"/>
      <c r="M22" s="58"/>
    </row>
    <row r="23" spans="1:13" ht="12.95" customHeight="1">
      <c r="B23" s="54" t="s">
        <v>230</v>
      </c>
      <c r="I23" s="58">
        <v>16029561</v>
      </c>
      <c r="K23" s="58">
        <v>62351963</v>
      </c>
      <c r="M23" s="58">
        <v>685446</v>
      </c>
    </row>
    <row r="24" spans="1:13" ht="12.95" customHeight="1">
      <c r="B24" s="54" t="s">
        <v>231</v>
      </c>
      <c r="I24" s="58">
        <v>487532</v>
      </c>
      <c r="K24" s="58">
        <v>30370791</v>
      </c>
      <c r="M24" s="58">
        <v>843</v>
      </c>
    </row>
    <row r="25" spans="1:13" ht="12.95" customHeight="1">
      <c r="B25" s="54" t="s">
        <v>233</v>
      </c>
      <c r="I25" s="58">
        <v>536523</v>
      </c>
      <c r="K25" s="58">
        <v>407836</v>
      </c>
      <c r="M25" s="58">
        <v>35656</v>
      </c>
    </row>
    <row r="26" spans="1:13" ht="12.95" customHeight="1">
      <c r="B26" s="54" t="s">
        <v>234</v>
      </c>
      <c r="I26" s="58">
        <v>15591489</v>
      </c>
      <c r="K26" s="58">
        <v>32482739</v>
      </c>
      <c r="M26" s="58">
        <v>1837972</v>
      </c>
    </row>
    <row r="27" spans="1:13" ht="12.95" customHeight="1">
      <c r="B27" s="54" t="s">
        <v>232</v>
      </c>
      <c r="I27" s="58">
        <v>695369</v>
      </c>
      <c r="K27" s="58">
        <v>1209230</v>
      </c>
      <c r="M27" s="58">
        <v>20897</v>
      </c>
    </row>
    <row r="28" spans="1:13" ht="12.95" customHeight="1">
      <c r="B28" s="54" t="s">
        <v>235</v>
      </c>
      <c r="F28" s="54"/>
      <c r="I28" s="58">
        <v>5943083</v>
      </c>
      <c r="K28" s="58">
        <v>6124187</v>
      </c>
      <c r="M28" s="58">
        <v>121996</v>
      </c>
    </row>
    <row r="29" spans="1:13" ht="12.95" customHeight="1">
      <c r="B29" s="54" t="s">
        <v>467</v>
      </c>
      <c r="I29" s="58">
        <v>572926</v>
      </c>
      <c r="K29" s="58">
        <v>423287</v>
      </c>
      <c r="M29" s="58">
        <v>42883</v>
      </c>
    </row>
    <row r="30" spans="1:13" ht="12.95" customHeight="1">
      <c r="B30" s="54" t="s">
        <v>236</v>
      </c>
      <c r="I30" s="58">
        <v>35655</v>
      </c>
      <c r="K30" s="58">
        <v>997644</v>
      </c>
      <c r="M30" s="58">
        <v>0</v>
      </c>
    </row>
    <row r="31" spans="1:13" ht="12.95" customHeight="1">
      <c r="B31" s="54" t="s">
        <v>468</v>
      </c>
      <c r="I31" s="58">
        <v>1099812</v>
      </c>
      <c r="K31" s="58">
        <v>1868982</v>
      </c>
      <c r="M31" s="58">
        <v>29181</v>
      </c>
    </row>
    <row r="32" spans="1:13" ht="12.95" customHeight="1">
      <c r="B32" s="54" t="s">
        <v>469</v>
      </c>
      <c r="I32" s="9">
        <v>1350404</v>
      </c>
      <c r="K32" s="9">
        <v>1104652</v>
      </c>
      <c r="M32" s="9">
        <v>5146</v>
      </c>
    </row>
    <row r="33" spans="1:13" ht="20.100000000000001" customHeight="1">
      <c r="F33" s="54" t="s">
        <v>477</v>
      </c>
      <c r="I33" s="9">
        <f>SUM(I23:I32)</f>
        <v>42342354</v>
      </c>
      <c r="K33" s="9">
        <f>SUM(K23:K32)</f>
        <v>137341311</v>
      </c>
      <c r="M33" s="9">
        <f>SUM(M23:M32)</f>
        <v>2780020</v>
      </c>
    </row>
    <row r="34" spans="1:13" ht="20.100000000000001" customHeight="1">
      <c r="B34" s="14"/>
      <c r="C34" s="14"/>
      <c r="D34" s="14"/>
      <c r="F34" s="54" t="s">
        <v>470</v>
      </c>
      <c r="I34" s="9">
        <f>I21-I33</f>
        <v>-699668</v>
      </c>
      <c r="K34" s="9">
        <f>K21-K33</f>
        <v>1975583</v>
      </c>
      <c r="M34" s="9">
        <f>M21-M33</f>
        <v>-75592</v>
      </c>
    </row>
    <row r="35" spans="1:13" ht="20.100000000000001" customHeight="1">
      <c r="A35" s="4" t="s">
        <v>471</v>
      </c>
      <c r="B35" s="11"/>
      <c r="C35" s="11"/>
      <c r="D35" s="11"/>
      <c r="F35" s="54"/>
      <c r="I35" s="58"/>
      <c r="K35" s="58"/>
      <c r="M35" s="58"/>
    </row>
    <row r="36" spans="1:13" ht="12.95" customHeight="1">
      <c r="B36" s="4" t="s">
        <v>474</v>
      </c>
      <c r="F36" s="54"/>
      <c r="I36" s="106">
        <v>210489</v>
      </c>
      <c r="K36" s="106">
        <v>619593</v>
      </c>
      <c r="M36" s="106">
        <v>2431</v>
      </c>
    </row>
    <row r="37" spans="1:13" ht="12.95" customHeight="1">
      <c r="A37" s="11"/>
      <c r="B37" s="4" t="s">
        <v>34</v>
      </c>
      <c r="C37" s="11"/>
      <c r="D37" s="11"/>
      <c r="F37" s="54"/>
      <c r="I37" s="58">
        <v>-4446</v>
      </c>
      <c r="K37" s="58">
        <v>-11911</v>
      </c>
      <c r="M37" s="58">
        <v>0</v>
      </c>
    </row>
    <row r="38" spans="1:13" ht="12.95" customHeight="1">
      <c r="A38" s="11"/>
      <c r="B38" s="4" t="s">
        <v>476</v>
      </c>
      <c r="C38" s="11"/>
      <c r="D38" s="11"/>
      <c r="F38" s="54"/>
      <c r="I38" s="56">
        <v>-12372</v>
      </c>
      <c r="K38" s="56">
        <v>-73963</v>
      </c>
      <c r="M38" s="56">
        <v>-3636</v>
      </c>
    </row>
    <row r="39" spans="1:13" ht="20.100000000000001" customHeight="1">
      <c r="E39" s="54"/>
      <c r="F39" s="54" t="s">
        <v>993</v>
      </c>
    </row>
    <row r="40" spans="1:13" ht="12.95" customHeight="1">
      <c r="E40" s="54"/>
      <c r="F40" s="54"/>
      <c r="G40" s="4" t="s">
        <v>753</v>
      </c>
      <c r="I40" s="9">
        <f>SUM(I36:I38)</f>
        <v>193671</v>
      </c>
      <c r="K40" s="9">
        <f>SUM(K36:K38)</f>
        <v>533719</v>
      </c>
      <c r="M40" s="9">
        <f>SUM(M36:M38)</f>
        <v>-1205</v>
      </c>
    </row>
    <row r="41" spans="1:13" ht="20.100000000000001" customHeight="1">
      <c r="B41" s="14"/>
      <c r="C41" s="14"/>
      <c r="D41" s="14"/>
      <c r="E41" s="54"/>
      <c r="F41" s="54" t="s">
        <v>943</v>
      </c>
      <c r="I41" s="58">
        <f>I34+I40</f>
        <v>-505997</v>
      </c>
      <c r="K41" s="58">
        <f>K34+K40</f>
        <v>2509302</v>
      </c>
      <c r="M41" s="58">
        <f>M34+M40</f>
        <v>-76797</v>
      </c>
    </row>
    <row r="42" spans="1:13" ht="20.100000000000001" customHeight="1">
      <c r="A42" s="54" t="s">
        <v>932</v>
      </c>
      <c r="B42" s="14"/>
      <c r="C42" s="14"/>
      <c r="D42" s="14"/>
      <c r="E42" s="54"/>
      <c r="I42" s="9">
        <v>26636170</v>
      </c>
      <c r="K42" s="9">
        <v>62165734</v>
      </c>
      <c r="M42" s="9">
        <v>139651</v>
      </c>
    </row>
    <row r="43" spans="1:13" ht="20.100000000000001" customHeight="1" thickBot="1">
      <c r="A43" s="54" t="s">
        <v>935</v>
      </c>
      <c r="B43" s="14"/>
      <c r="C43" s="14"/>
      <c r="D43" s="14"/>
      <c r="E43" s="54"/>
      <c r="H43" s="19" t="s">
        <v>172</v>
      </c>
      <c r="I43" s="152">
        <f>SUM(I41:I42)</f>
        <v>26130173</v>
      </c>
      <c r="K43" s="152">
        <f>SUM(K41:K42)</f>
        <v>64675036</v>
      </c>
      <c r="M43" s="152">
        <f>SUM(M41:M42)</f>
        <v>62854</v>
      </c>
    </row>
    <row r="44" spans="1:13" ht="39" customHeight="1" thickTop="1">
      <c r="A44" s="60"/>
    </row>
    <row r="45" spans="1:13" ht="12.95" customHeight="1">
      <c r="A45" s="4" t="s">
        <v>954</v>
      </c>
    </row>
  </sheetData>
  <sortState xmlns:xlrd2="http://schemas.microsoft.com/office/spreadsheetml/2017/richdata2" ref="B8:M21">
    <sortCondition descending="1" ref="I8:I21"/>
  </sortState>
  <customSheetViews>
    <customSheetView guid="{B5CDDD7D-D7D3-4CB2-966B-9F1E454CC0C9}" scale="90" topLeftCell="A7">
      <selection activeCell="F36" sqref="F36"/>
      <pageMargins left="0.8" right="0.7" top="1" bottom="0.8" header="0.5" footer="0.5"/>
      <printOptions horizontalCentered="1"/>
      <pageSetup scale="88" firstPageNumber="67"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90" topLeftCell="A7">
      <selection activeCell="F36" sqref="F36"/>
      <pageMargins left="0.8" right="0.7" top="1" bottom="0.8" header="0.5" footer="0.5"/>
      <printOptions horizontalCentered="1"/>
      <pageSetup scale="88" firstPageNumber="67"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8" firstPageNumber="6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34">
      <selection activeCell="F41" sqref="F41"/>
      <pageMargins left="0.8" right="0.7" top="1" bottom="0.8" header="0.5" footer="0.5"/>
      <printOptions horizontalCentered="1"/>
      <pageSetup scale="88" firstPageNumber="6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34">
      <selection activeCell="F41" sqref="F41"/>
      <pageMargins left="0.8" right="0.7" top="1" bottom="0.8" header="0.5" footer="0.5"/>
      <printOptions horizontalCentered="1"/>
      <pageSetup scale="88" firstPageNumber="6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34">
      <selection activeCell="F41" sqref="F41"/>
      <pageMargins left="0.8" right="0.7" top="1" bottom="0.8" header="0.5" footer="0.5"/>
      <printOptions horizontalCentered="1"/>
      <pageSetup scale="88" firstPageNumber="64"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34">
      <selection activeCell="F41" sqref="F41"/>
      <pageMargins left="0.8" right="0.7" top="1" bottom="0.8" header="0.5" footer="0.5"/>
      <printOptions horizontalCentered="1"/>
      <pageSetup scale="88" firstPageNumber="64"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4">
      <selection activeCell="F41" sqref="F41"/>
      <pageMargins left="0.8" right="0.7" top="1" bottom="0.8" header="0.5" footer="0.5"/>
      <printOptions horizontalCentered="1"/>
      <pageSetup scale="88" firstPageNumber="64"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cale="90" showPageBreaks="1">
      <selection activeCell="F36" sqref="F36"/>
      <pageMargins left="0.8" right="0.7" top="1" bottom="0.8" header="0.5" footer="0.5"/>
      <printOptions horizontalCentered="1"/>
      <pageSetup scale="88" firstPageNumber="67"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scale="96" firstPageNumber="62" orientation="portrait" blackAndWhite="1" useFirstPageNumber="1" r:id="rId10"/>
  <headerFooter scaleWithDoc="0" alignWithMargins="0">
    <oddFooter>&amp;C&amp;"Times New Roman,Regular"&amp;11&amp;P</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2">
    <tabColor theme="2" tint="-9.9978637043366805E-2"/>
    <pageSetUpPr fitToPage="1"/>
  </sheetPr>
  <dimension ref="A1:M40"/>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1406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1406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1406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1406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1406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1406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1406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1406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1406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1406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1406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1406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1406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1406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1406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1406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1406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1406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1406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1406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1406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1406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1406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1406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1406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1406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1406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1406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1406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1406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1406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1406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1406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1406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1406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1406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1406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1406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1406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1406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1406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1406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1406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1406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1406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1406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1406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1406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1406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1406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1406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1406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1406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1406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1406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1406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1406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1406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1406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1406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1406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1406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1406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s="54" customFormat="1" ht="12.95" customHeight="1">
      <c r="A1" s="1" t="s">
        <v>496</v>
      </c>
      <c r="B1" s="1"/>
      <c r="C1" s="1"/>
      <c r="D1" s="1"/>
      <c r="E1" s="1"/>
      <c r="F1" s="1"/>
      <c r="G1" s="1"/>
      <c r="H1" s="1"/>
      <c r="I1" s="1"/>
      <c r="J1" s="1"/>
      <c r="K1" s="1"/>
      <c r="L1" s="1"/>
      <c r="M1" s="2"/>
    </row>
    <row r="2" spans="1:13" s="54" customFormat="1" ht="20.100000000000001" customHeight="1">
      <c r="A2" s="2" t="s">
        <v>939</v>
      </c>
      <c r="B2" s="2"/>
      <c r="C2" s="2"/>
      <c r="D2" s="2"/>
      <c r="E2" s="1"/>
      <c r="F2" s="1"/>
      <c r="G2" s="1"/>
      <c r="H2" s="1"/>
      <c r="I2" s="1"/>
      <c r="J2" s="1"/>
      <c r="K2" s="1"/>
      <c r="L2" s="1"/>
      <c r="M2" s="2"/>
    </row>
    <row r="3" spans="1:13" s="54" customFormat="1" ht="20.100000000000001" customHeight="1">
      <c r="A3" s="2" t="s">
        <v>398</v>
      </c>
      <c r="B3" s="2"/>
      <c r="C3" s="2"/>
      <c r="D3" s="2"/>
      <c r="E3" s="1"/>
      <c r="F3" s="1"/>
      <c r="G3" s="1"/>
      <c r="H3" s="1"/>
      <c r="I3" s="1"/>
      <c r="J3" s="1"/>
      <c r="K3" s="1"/>
      <c r="L3" s="1"/>
      <c r="M3" s="2"/>
    </row>
    <row r="4" spans="1:13" s="54" customFormat="1" ht="20.100000000000001" customHeight="1">
      <c r="A4" s="2" t="s">
        <v>205</v>
      </c>
      <c r="B4" s="2"/>
      <c r="C4" s="2"/>
      <c r="D4" s="2"/>
      <c r="E4" s="1"/>
      <c r="F4" s="1"/>
      <c r="G4" s="1"/>
      <c r="H4" s="1"/>
      <c r="I4" s="1"/>
      <c r="J4" s="1"/>
      <c r="K4" s="1"/>
      <c r="L4" s="1"/>
      <c r="M4" s="2"/>
    </row>
    <row r="5" spans="1:13" s="54" customFormat="1" ht="20.100000000000001" customHeight="1">
      <c r="A5" s="37" t="s">
        <v>964</v>
      </c>
      <c r="B5" s="37"/>
      <c r="C5" s="37"/>
      <c r="D5" s="37"/>
      <c r="E5" s="1"/>
      <c r="F5" s="1"/>
      <c r="G5" s="1"/>
      <c r="H5" s="1"/>
      <c r="I5" s="1"/>
      <c r="J5" s="1"/>
      <c r="K5" s="1"/>
      <c r="L5" s="1"/>
      <c r="M5" s="2"/>
    </row>
    <row r="6" spans="1:13" s="54" customFormat="1" ht="20.100000000000001" customHeight="1">
      <c r="A6" s="37"/>
      <c r="B6" s="37"/>
      <c r="C6" s="37"/>
      <c r="D6" s="37"/>
      <c r="E6" s="1"/>
      <c r="F6" s="1"/>
      <c r="G6" s="1"/>
      <c r="H6" s="1"/>
      <c r="I6" s="1"/>
      <c r="J6" s="1"/>
      <c r="K6" s="1"/>
      <c r="L6" s="1"/>
      <c r="M6" s="143" t="s">
        <v>843</v>
      </c>
    </row>
    <row r="7" spans="1:13" ht="39" customHeight="1">
      <c r="I7" s="33" t="s">
        <v>53</v>
      </c>
      <c r="J7" s="19"/>
      <c r="K7" s="33" t="s">
        <v>54</v>
      </c>
      <c r="L7" s="19"/>
      <c r="M7" s="33" t="s">
        <v>55</v>
      </c>
    </row>
    <row r="8" spans="1:13" ht="20.100000000000001" customHeight="1">
      <c r="A8" s="54" t="s">
        <v>187</v>
      </c>
      <c r="B8" s="54"/>
      <c r="C8" s="54"/>
      <c r="D8" s="54"/>
    </row>
    <row r="9" spans="1:13" ht="12.95" customHeight="1">
      <c r="A9" s="14"/>
      <c r="B9" s="4" t="s">
        <v>480</v>
      </c>
      <c r="D9" s="14"/>
    </row>
    <row r="10" spans="1:13" ht="12.95" customHeight="1">
      <c r="A10" s="11"/>
      <c r="C10" s="54" t="s">
        <v>215</v>
      </c>
      <c r="D10" s="11"/>
      <c r="G10" s="54"/>
      <c r="H10" s="19" t="s">
        <v>172</v>
      </c>
      <c r="I10" s="58">
        <v>8303873</v>
      </c>
      <c r="K10" s="58">
        <v>0</v>
      </c>
      <c r="M10" s="106">
        <v>71544</v>
      </c>
    </row>
    <row r="11" spans="1:13" ht="12.95" customHeight="1">
      <c r="A11" s="11"/>
      <c r="C11" s="54" t="s">
        <v>389</v>
      </c>
      <c r="D11" s="11"/>
      <c r="G11" s="54"/>
      <c r="H11" s="19"/>
      <c r="I11" s="58"/>
      <c r="K11" s="58"/>
      <c r="M11" s="106"/>
    </row>
    <row r="12" spans="1:13" ht="12.95" customHeight="1">
      <c r="A12" s="11"/>
      <c r="D12" s="4" t="s">
        <v>390</v>
      </c>
      <c r="G12" s="54"/>
      <c r="I12" s="58">
        <f>20078+1889244</f>
        <v>1909322</v>
      </c>
      <c r="K12" s="58">
        <v>476933</v>
      </c>
      <c r="M12" s="106">
        <v>32614</v>
      </c>
    </row>
    <row r="13" spans="1:13" ht="12.95" customHeight="1">
      <c r="A13" s="11"/>
      <c r="C13" s="54" t="s">
        <v>217</v>
      </c>
      <c r="D13" s="11"/>
      <c r="I13" s="58">
        <v>99439</v>
      </c>
      <c r="K13" s="58">
        <v>0</v>
      </c>
      <c r="M13" s="106">
        <v>0</v>
      </c>
    </row>
    <row r="14" spans="1:13" ht="12.95" customHeight="1">
      <c r="A14" s="11"/>
      <c r="C14" s="54" t="s">
        <v>1172</v>
      </c>
      <c r="D14" s="11"/>
      <c r="G14" s="54"/>
      <c r="I14" s="20">
        <v>684863</v>
      </c>
      <c r="K14" s="20">
        <v>119</v>
      </c>
      <c r="M14" s="9">
        <v>55</v>
      </c>
    </row>
    <row r="15" spans="1:13" ht="20.100000000000001" customHeight="1">
      <c r="A15" s="11"/>
      <c r="D15" s="11"/>
      <c r="F15" s="4" t="s">
        <v>212</v>
      </c>
      <c r="I15" s="106">
        <f>SUM(I10:I14)</f>
        <v>10997497</v>
      </c>
      <c r="K15" s="106">
        <f>SUM(K10:K14)</f>
        <v>477052</v>
      </c>
      <c r="M15" s="106">
        <f>SUM(M10:M14)</f>
        <v>104213</v>
      </c>
    </row>
    <row r="16" spans="1:13" ht="20.100000000000001" customHeight="1">
      <c r="A16" s="11"/>
      <c r="B16" s="4" t="s">
        <v>481</v>
      </c>
      <c r="D16" s="11"/>
      <c r="I16" s="106"/>
      <c r="K16" s="106"/>
      <c r="M16" s="106"/>
    </row>
    <row r="17" spans="1:13" ht="12.95" customHeight="1">
      <c r="A17" s="11"/>
      <c r="C17" s="4" t="s">
        <v>854</v>
      </c>
      <c r="D17" s="11"/>
    </row>
    <row r="18" spans="1:13" ht="12.95" customHeight="1">
      <c r="A18" s="11"/>
      <c r="D18" s="4" t="s">
        <v>391</v>
      </c>
      <c r="I18" s="9">
        <v>3922211</v>
      </c>
      <c r="K18" s="9">
        <v>1825704</v>
      </c>
      <c r="M18" s="9">
        <v>0</v>
      </c>
    </row>
    <row r="19" spans="1:13" ht="20.100000000000001" customHeight="1" thickBot="1">
      <c r="A19" s="11"/>
      <c r="B19" s="11"/>
      <c r="C19" s="11"/>
      <c r="D19" s="11"/>
      <c r="F19" s="54" t="s">
        <v>384</v>
      </c>
      <c r="H19" s="19" t="s">
        <v>172</v>
      </c>
      <c r="I19" s="152">
        <f>I15+I18</f>
        <v>14919708</v>
      </c>
      <c r="K19" s="152">
        <f>K15+K18</f>
        <v>2302756</v>
      </c>
      <c r="M19" s="152">
        <f>M15+M18</f>
        <v>104213</v>
      </c>
    </row>
    <row r="20" spans="1:13" ht="20.100000000000001" customHeight="1" thickTop="1">
      <c r="A20" s="54" t="s">
        <v>483</v>
      </c>
      <c r="B20" s="54"/>
      <c r="C20" s="54"/>
      <c r="D20" s="54"/>
      <c r="I20" s="58"/>
      <c r="K20" s="58"/>
      <c r="M20" s="106"/>
    </row>
    <row r="21" spans="1:13" ht="12.95" customHeight="1">
      <c r="A21" s="14"/>
      <c r="B21" s="4" t="s">
        <v>484</v>
      </c>
      <c r="D21" s="14"/>
      <c r="I21" s="58"/>
      <c r="K21" s="58"/>
      <c r="M21" s="106"/>
    </row>
    <row r="22" spans="1:13" ht="12.95" customHeight="1">
      <c r="A22" s="11"/>
      <c r="C22" s="54" t="s">
        <v>218</v>
      </c>
      <c r="D22" s="11"/>
      <c r="H22" s="19" t="s">
        <v>172</v>
      </c>
      <c r="I22" s="58">
        <f>1105870+1811824</f>
        <v>2917694</v>
      </c>
      <c r="K22" s="58">
        <f>211824+72481+220120</f>
        <v>504425</v>
      </c>
      <c r="M22" s="106">
        <v>37097</v>
      </c>
    </row>
    <row r="23" spans="1:13" ht="12.95" customHeight="1">
      <c r="A23" s="11"/>
      <c r="C23" s="54" t="s">
        <v>1099</v>
      </c>
      <c r="D23" s="11"/>
      <c r="H23" s="19"/>
      <c r="I23" s="58">
        <v>4520133</v>
      </c>
      <c r="K23" s="58">
        <v>0</v>
      </c>
      <c r="M23" s="106">
        <v>42839</v>
      </c>
    </row>
    <row r="24" spans="1:13" ht="12.95" customHeight="1">
      <c r="A24" s="11"/>
      <c r="C24" s="54" t="s">
        <v>392</v>
      </c>
      <c r="D24" s="11"/>
      <c r="M24" s="106"/>
    </row>
    <row r="25" spans="1:13" ht="12.95" customHeight="1">
      <c r="A25" s="11"/>
      <c r="C25" s="54"/>
      <c r="D25" s="4" t="s">
        <v>393</v>
      </c>
      <c r="I25" s="58">
        <v>164047</v>
      </c>
      <c r="K25" s="58">
        <v>69751</v>
      </c>
      <c r="M25" s="106">
        <v>969</v>
      </c>
    </row>
    <row r="26" spans="1:13" ht="12.95" customHeight="1">
      <c r="A26" s="11"/>
      <c r="C26" s="54" t="s">
        <v>119</v>
      </c>
      <c r="D26" s="11"/>
      <c r="I26" s="9">
        <v>0</v>
      </c>
      <c r="K26" s="9">
        <v>147770</v>
      </c>
      <c r="M26" s="9">
        <v>0</v>
      </c>
    </row>
    <row r="27" spans="1:13" ht="20.100000000000001" customHeight="1">
      <c r="A27" s="11"/>
      <c r="B27" s="11"/>
      <c r="C27" s="11"/>
      <c r="D27" s="11"/>
      <c r="F27" s="4" t="s">
        <v>213</v>
      </c>
      <c r="I27" s="9">
        <f>SUM(I22:I26)</f>
        <v>7601874</v>
      </c>
      <c r="K27" s="9">
        <f>SUM(K22:K26)</f>
        <v>721946</v>
      </c>
      <c r="M27" s="9">
        <f>SUM(M22:M26)</f>
        <v>80905</v>
      </c>
    </row>
    <row r="28" spans="1:13" ht="20.100000000000001" customHeight="1">
      <c r="A28" s="11"/>
      <c r="B28" s="4" t="s">
        <v>206</v>
      </c>
      <c r="I28" s="58"/>
      <c r="K28" s="58"/>
      <c r="M28" s="106"/>
    </row>
    <row r="29" spans="1:13" ht="12.95" customHeight="1">
      <c r="A29" s="11"/>
      <c r="C29" s="4" t="s">
        <v>516</v>
      </c>
      <c r="I29" s="58">
        <v>0</v>
      </c>
      <c r="K29" s="58">
        <v>591070</v>
      </c>
      <c r="M29" s="106">
        <v>0</v>
      </c>
    </row>
    <row r="30" spans="1:13" ht="12.95" customHeight="1">
      <c r="A30" s="11"/>
      <c r="C30" s="54" t="s">
        <v>207</v>
      </c>
      <c r="I30" s="58">
        <v>1327289</v>
      </c>
      <c r="K30" s="58">
        <v>564353</v>
      </c>
      <c r="M30" s="106">
        <v>7837</v>
      </c>
    </row>
    <row r="31" spans="1:13" ht="20.100000000000001" customHeight="1">
      <c r="A31" s="11"/>
      <c r="B31" s="11"/>
      <c r="C31" s="11"/>
      <c r="D31" s="11"/>
      <c r="F31" s="4" t="s">
        <v>179</v>
      </c>
      <c r="I31" s="101">
        <f>SUM(I29:I30)</f>
        <v>1327289</v>
      </c>
      <c r="K31" s="101">
        <f>SUM(K29:K30)</f>
        <v>1155423</v>
      </c>
      <c r="M31" s="101">
        <f>SUM(M29:M30)</f>
        <v>7837</v>
      </c>
    </row>
    <row r="32" spans="1:13" ht="20.100000000000001" customHeight="1">
      <c r="A32" s="11"/>
      <c r="B32" s="11"/>
      <c r="C32" s="11"/>
      <c r="D32" s="11"/>
      <c r="F32" s="4" t="s">
        <v>209</v>
      </c>
      <c r="I32" s="9">
        <f>I27+I31</f>
        <v>8929163</v>
      </c>
      <c r="K32" s="9">
        <f>K27+K31</f>
        <v>1877369</v>
      </c>
      <c r="M32" s="9">
        <f>M27+M31</f>
        <v>88742</v>
      </c>
    </row>
    <row r="33" spans="1:13" ht="20.100000000000001" customHeight="1">
      <c r="A33" s="4" t="s">
        <v>948</v>
      </c>
      <c r="I33" s="58"/>
      <c r="K33" s="58"/>
      <c r="M33" s="106"/>
    </row>
    <row r="34" spans="1:13" ht="12.95" customHeight="1">
      <c r="A34" s="11"/>
      <c r="B34" s="4" t="s">
        <v>928</v>
      </c>
      <c r="C34" s="11"/>
      <c r="D34" s="11"/>
      <c r="I34" s="58">
        <v>3922211</v>
      </c>
      <c r="K34" s="58">
        <v>1086864</v>
      </c>
      <c r="M34" s="106">
        <v>0</v>
      </c>
    </row>
    <row r="35" spans="1:13" ht="12.95" customHeight="1">
      <c r="A35" s="11"/>
      <c r="B35" s="4" t="s">
        <v>211</v>
      </c>
      <c r="C35" s="11"/>
      <c r="D35" s="11"/>
      <c r="I35" s="9">
        <v>2068334</v>
      </c>
      <c r="K35" s="9">
        <v>-661477</v>
      </c>
      <c r="M35" s="9">
        <v>15471</v>
      </c>
    </row>
    <row r="36" spans="1:13" ht="20.100000000000001" customHeight="1">
      <c r="A36" s="11"/>
      <c r="B36" s="11"/>
      <c r="C36" s="11"/>
      <c r="D36" s="11"/>
      <c r="F36" s="4" t="s">
        <v>934</v>
      </c>
      <c r="I36" s="9">
        <f>SUM(I34:I35)</f>
        <v>5990545</v>
      </c>
      <c r="K36" s="9">
        <f>SUM(K34:K35)</f>
        <v>425387</v>
      </c>
      <c r="M36" s="9">
        <f>SUM(M34:M35)</f>
        <v>15471</v>
      </c>
    </row>
    <row r="37" spans="1:13" ht="20.100000000000001" customHeight="1" thickBot="1">
      <c r="A37" s="11"/>
      <c r="B37" s="11"/>
      <c r="C37" s="11"/>
      <c r="D37" s="11"/>
      <c r="F37" s="54" t="s">
        <v>931</v>
      </c>
      <c r="H37" s="19" t="s">
        <v>172</v>
      </c>
      <c r="I37" s="152">
        <f>I32+I36</f>
        <v>14919708</v>
      </c>
      <c r="K37" s="152">
        <f>K32+K36</f>
        <v>2302756</v>
      </c>
      <c r="M37" s="152">
        <f>M32+M36</f>
        <v>104213</v>
      </c>
    </row>
    <row r="38" spans="1:13" ht="39" customHeight="1" thickTop="1">
      <c r="A38" s="60"/>
    </row>
    <row r="40" spans="1:13" ht="12.95" customHeight="1">
      <c r="A40" s="4" t="s">
        <v>954</v>
      </c>
    </row>
  </sheetData>
  <customSheetViews>
    <customSheetView guid="{B5CDDD7D-D7D3-4CB2-966B-9F1E454CC0C9}">
      <pageMargins left="0.8" right="0.7" top="1" bottom="0.8" header="0.5" footer="0.5"/>
      <printOptions horizontalCentered="1"/>
      <pageSetup scale="96" firstPageNumber="6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96" firstPageNumber="6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6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I31" sqref="I31:M32"/>
      <pageMargins left="0.8" right="0.7" top="1" bottom="0.8" header="0.5" footer="0.5"/>
      <printOptions horizontalCentered="1"/>
      <pageSetup scale="96" firstPageNumber="6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I31" sqref="I31:M32"/>
      <pageMargins left="0.8" right="0.7" top="1" bottom="0.8" header="0.5" footer="0.5"/>
      <printOptions horizontalCentered="1"/>
      <pageSetup scale="96" firstPageNumber="6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36">
      <selection activeCell="A54" sqref="A54:I102"/>
      <pageMargins left="0.5" right="0.25" top="0.75" bottom="0.33" header="0" footer="0"/>
      <printOptions horizontalCentered="1"/>
      <pageSetup orientation="portrait" r:id="rId6"/>
      <headerFooter alignWithMargins="0"/>
    </customSheetView>
    <customSheetView guid="{86A10747-8B25-4B25-9409-B006EA4C681C}" showGridLines="0" topLeftCell="A70">
      <selection activeCell="B44" sqref="B44"/>
      <pageMargins left="0.5" right="0.25" top="0.75" bottom="0.33" header="0" footer="0"/>
      <printOptions horizontalCentered="1"/>
      <pageSetup orientation="portrait" r:id="rId7"/>
      <headerFooter alignWithMargins="0"/>
    </customSheetView>
    <customSheetView guid="{4F3C9522-85FB-4FAA-B4DC-154FBE4218D9}" showGridLines="0" zeroValues="0" showRuler="0" topLeftCell="B1">
      <selection activeCell="I105" sqref="I105"/>
      <rowBreaks count="3" manualBreakCount="3">
        <brk id="62" max="16383" man="1"/>
        <brk id="126" max="16383" man="1"/>
        <brk id="191" max="16383" man="1"/>
      </rowBreaks>
      <pageMargins left="0.5" right="0.25" top="0.75" bottom="0.33" header="0" footer="0"/>
      <printOptions horizontalCentered="1"/>
      <pageSetup orientation="portrait" r:id="rId8"/>
      <headerFooter alignWithMargins="0"/>
    </customSheetView>
    <customSheetView guid="{8E3DA08C-766A-41DE-BB05-B83E79C2E3D5}" showGridLines="0">
      <selection activeCell="A54" sqref="A54:I102"/>
      <pageMargins left="0.5" right="0.25" top="0.75" bottom="0.33" header="0" footer="0"/>
      <printOptions horizontalCentered="1"/>
      <pageSetup orientation="portrait" r:id="rId9"/>
      <headerFooter alignWithMargins="0"/>
    </customSheetView>
    <customSheetView guid="{9B4DC162-833A-4BD6-BF3D-CDBE24FDA56E}" showGridLines="0" showRuler="0">
      <selection sqref="A1:IV65536"/>
      <pageMargins left="0.5" right="0.25" top="0.75" bottom="0.33" header="0" footer="0"/>
      <printOptions horizontalCentered="1"/>
      <pageSetup orientation="portrait" r:id="rId10"/>
      <headerFooter alignWithMargins="0"/>
    </customSheetView>
    <customSheetView guid="{DF496B77-1547-4044-ABC6-DF925EDDC1DD}" showPageBreaks="1" showRuler="0">
      <selection activeCell="C91" sqref="C91"/>
      <rowBreaks count="2" manualBreakCount="2">
        <brk id="50" max="16383" man="1"/>
        <brk id="114" max="16383" man="1"/>
      </rowBreaks>
      <pageMargins left="0.75" right="0.75" top="0.75" bottom="0.5" header="0" footer="0.5"/>
      <printOptions horizontalCentered="1"/>
      <pageSetup firstPageNumber="62" orientation="portrait" useFirstPageNumber="1" r:id="rId11"/>
      <headerFooter alignWithMargins="0">
        <oddFooter>&amp;C(&amp;P)</oddFooter>
      </headerFooter>
    </customSheetView>
    <customSheetView guid="{3BA57DF8-659F-42F0-86F4-A7E79B2C34EB}" showRuler="0" topLeftCell="A75">
      <selection activeCell="G108" sqref="G108"/>
      <pageMargins left="0.5" right="0.25" top="0.75" bottom="0.33" header="0" footer="0"/>
      <printOptions horizontalCentered="1"/>
      <pageSetup orientation="portrait" r:id="rId12"/>
      <headerFooter alignWithMargins="0"/>
    </customSheetView>
    <customSheetView guid="{21417578-E70F-4802-A5A7-5D6C59E90F40}" showRuler="0" topLeftCell="A75">
      <selection activeCell="G108" sqref="G108"/>
      <pageMargins left="0.5" right="0.25" top="0.75" bottom="0.33" header="0" footer="0"/>
      <printOptions horizontalCentered="1"/>
      <pageSetup orientation="portrait" r:id="rId13"/>
      <headerFooter alignWithMargins="0"/>
    </customSheetView>
    <customSheetView guid="{DC1EC383-AA5A-444D-88DE-3C6EE7652F16}" showPageBreaks="1" showGridLines="0" zeroValues="0" printArea="1" showRuler="0">
      <selection sqref="A1:I1"/>
      <pageMargins left="0.5" right="0.25" top="0.75" bottom="0.33" header="0" footer="0"/>
      <printOptions horizontalCentered="1"/>
      <pageSetup orientation="portrait" r:id="rId14"/>
      <headerFooter alignWithMargins="0"/>
    </customSheetView>
    <customSheetView guid="{B9A944B1-D459-11D5-A666-00B0D0B3D203}" showPageBreaks="1" showGridLines="0" zeroValues="0" showRuler="0">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5"/>
      <headerFooter alignWithMargins="0"/>
    </customSheetView>
    <customSheetView guid="{8E35712F-F7DD-11D6-A74F-00B0D0B61D87}" showPageBreaks="1" showGridLines="0" zeroValues="0" showRuler="0" topLeftCell="A221">
      <selection activeCell="B223" sqref="B223"/>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6"/>
      <headerFooter alignWithMargins="0"/>
    </customSheetView>
    <customSheetView guid="{DBF7A691-C175-11D5-A601-00B0D0B3D2A1}" showPageBreaks="1" showGridLines="0" zeroValues="0" printArea="1" showRuler="0" topLeftCell="A49">
      <selection activeCell="D79" sqref="D79"/>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7"/>
      <headerFooter alignWithMargins="0"/>
    </customSheetView>
    <customSheetView guid="{040F2CE1-C174-11D5-A64F-00B0D0B3D203}" showPageBreaks="1" showGridLines="0" zeroValues="0" printArea="1" showRuler="0" topLeftCell="A196">
      <selection activeCell="A252" sqref="A252"/>
      <rowBreaks count="8" manualBreakCount="8">
        <brk id="27" max="65535" man="1"/>
        <brk id="55" max="65535" man="1"/>
        <brk id="81" max="65535" man="1"/>
        <brk id="109" max="65535" man="1"/>
        <brk id="134" max="65535" man="1"/>
        <brk id="160" max="65535" man="1"/>
        <brk id="187" max="65535" man="1"/>
        <brk id="214" max="65535" man="1"/>
      </rowBreaks>
      <pageMargins left="0.5" right="0.25" top="0.75" bottom="0.5" header="0" footer="0"/>
      <printOptions horizontalCentered="1"/>
      <pageSetup orientation="portrait" r:id="rId18"/>
      <headerFooter alignWithMargins="0"/>
    </customSheetView>
    <customSheetView guid="{BD6501F3-C314-11D5-A64A-00B0D0B3D295}" showPageBreaks="1" showGridLines="0" zeroValues="0" showRuler="0" topLeftCell="A221">
      <selection activeCell="B223" sqref="B223"/>
      <rowBreaks count="9" manualBreakCount="9">
        <brk id="27" max="65535" man="1"/>
        <brk id="55" max="65535" man="1"/>
        <brk id="81" max="65535" man="1"/>
        <brk id="109" max="65535" man="1"/>
        <brk id="134" max="65535" man="1"/>
        <brk id="160" max="65535" man="1"/>
        <brk id="187" max="65535" man="1"/>
        <brk id="214" max="65535" man="1"/>
        <brk id="278" max="16383" man="1"/>
      </rowBreaks>
      <pageMargins left="0.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selection activeCell="O42" sqref="O42"/>
      <rowBreaks count="1" manualBreakCount="1">
        <brk id="34" max="16383" man="1"/>
      </rowBreaks>
      <pageMargins left="0.5" right="0.25" top="0.75" bottom="0.33" header="0" footer="0"/>
      <printOptions horizontalCentered="1"/>
      <pageSetup scale="93" orientation="portrait" r:id="rId20"/>
      <headerFooter alignWithMargins="0"/>
    </customSheetView>
    <customSheetView guid="{0E959B21-C4C4-11D5-A65F-00B0D0B3D27F}" showPageBreaks="1" showGridLines="0" zeroValues="0" printArea="1" showRuler="0" topLeftCell="A100">
      <selection activeCell="A124" sqref="A124:I124"/>
      <rowBreaks count="1" manualBreakCount="1">
        <brk id="61" max="16383" man="1"/>
      </rowBreaks>
      <pageMargins left="0.5" right="0.25" top="0.75" bottom="0.33" header="0" footer="0"/>
      <printOptions horizontalCentered="1"/>
      <pageSetup orientation="portrait" r:id="rId21"/>
      <headerFooter alignWithMargins="0"/>
    </customSheetView>
    <customSheetView guid="{61FFD26A-6C55-4FAA-B7B3-304380B2CF2A}" showPageBreaks="1" showGridLines="0" zeroValues="0" printArea="1" showRuler="0">
      <selection activeCell="O42" sqref="O42"/>
      <rowBreaks count="1" manualBreakCount="1">
        <brk id="34" max="16383" man="1"/>
      </rowBreaks>
      <pageMargins left="0.5" right="0.25" top="0.75" bottom="0.33" header="0" footer="0"/>
      <printOptions horizontalCentered="1"/>
      <pageSetup scale="93" orientation="portrait" r:id="rId22"/>
      <headerFooter alignWithMargins="0"/>
    </customSheetView>
    <customSheetView guid="{4FB49B53-1D2E-4571-8896-B15F682249F5}" showPageBreaks="1" showRuler="0" topLeftCell="A75">
      <selection activeCell="G108" sqref="G108"/>
      <pageMargins left="0.5" right="0.25" top="0.75" bottom="0.33" header="0" footer="0"/>
      <printOptions horizontalCentered="1"/>
      <pageSetup orientation="portrait" r:id="rId23"/>
      <headerFooter alignWithMargins="0"/>
    </customSheetView>
    <customSheetView guid="{2F4E79F8-C95D-43CD-9692-8694CC8FDD51}" showPageBreaks="1" showRuler="0">
      <selection sqref="A1:I1"/>
      <pageMargins left="0.5" right="0.25" top="0.75" bottom="0.33" header="0" footer="0"/>
      <printOptions horizontalCentered="1"/>
      <pageSetup orientation="portrait" r:id="rId24"/>
      <headerFooter alignWithMargins="0"/>
    </customSheetView>
    <customSheetView guid="{315D65B5-6F13-4260-BB1D-E2FA280C16D9}" showRuler="0" topLeftCell="A25">
      <selection activeCell="I31" sqref="I31:M32"/>
      <pageMargins left="0.8" right="0.7" top="1" bottom="0.8" header="0.5" footer="0.5"/>
      <printOptions horizontalCentered="1"/>
      <pageSetup scale="96" firstPageNumber="65"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25">
      <selection activeCell="I31" sqref="I31:M32"/>
      <pageMargins left="0.8" right="0.7" top="1" bottom="0.8" header="0.5" footer="0.5"/>
      <printOptions horizontalCentered="1"/>
      <pageSetup scale="96" firstPageNumber="65"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scale="96" firstPageNumber="68"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63" fitToHeight="0" orientation="portrait" blackAndWhite="1" useFirstPageNumber="1" r:id="rId28"/>
  <headerFooter scaleWithDoc="0" alignWithMargins="0">
    <oddFooter>&amp;C&amp;"Times New Roman,Regular"&amp;11&amp;P</odd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55">
    <tabColor theme="2" tint="-9.9978637043366805E-2"/>
    <pageSetUpPr fitToPage="1"/>
  </sheetPr>
  <dimension ref="A1:M40"/>
  <sheetViews>
    <sheetView workbookViewId="0">
      <selection sqref="A1:I1"/>
    </sheetView>
  </sheetViews>
  <sheetFormatPr defaultColWidth="8.5703125" defaultRowHeight="12.95"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8.5703125" style="4"/>
    <col min="257" max="262" width="2.28515625" style="4" customWidth="1"/>
    <col min="263" max="263" width="32.1406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8.5703125" style="4"/>
    <col min="513" max="518" width="2.28515625" style="4" customWidth="1"/>
    <col min="519" max="519" width="32.1406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8.5703125" style="4"/>
    <col min="769" max="774" width="2.28515625" style="4" customWidth="1"/>
    <col min="775" max="775" width="32.1406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8.5703125" style="4"/>
    <col min="1025" max="1030" width="2.28515625" style="4" customWidth="1"/>
    <col min="1031" max="1031" width="32.1406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8.5703125" style="4"/>
    <col min="1281" max="1286" width="2.28515625" style="4" customWidth="1"/>
    <col min="1287" max="1287" width="32.1406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8.5703125" style="4"/>
    <col min="1537" max="1542" width="2.28515625" style="4" customWidth="1"/>
    <col min="1543" max="1543" width="32.1406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8.5703125" style="4"/>
    <col min="1793" max="1798" width="2.28515625" style="4" customWidth="1"/>
    <col min="1799" max="1799" width="32.1406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8.5703125" style="4"/>
    <col min="2049" max="2054" width="2.28515625" style="4" customWidth="1"/>
    <col min="2055" max="2055" width="32.1406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8.5703125" style="4"/>
    <col min="2305" max="2310" width="2.28515625" style="4" customWidth="1"/>
    <col min="2311" max="2311" width="32.1406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8.5703125" style="4"/>
    <col min="2561" max="2566" width="2.28515625" style="4" customWidth="1"/>
    <col min="2567" max="2567" width="32.1406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8.5703125" style="4"/>
    <col min="2817" max="2822" width="2.28515625" style="4" customWidth="1"/>
    <col min="2823" max="2823" width="32.1406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8.5703125" style="4"/>
    <col min="3073" max="3078" width="2.28515625" style="4" customWidth="1"/>
    <col min="3079" max="3079" width="32.1406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8.5703125" style="4"/>
    <col min="3329" max="3334" width="2.28515625" style="4" customWidth="1"/>
    <col min="3335" max="3335" width="32.1406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8.5703125" style="4"/>
    <col min="3585" max="3590" width="2.28515625" style="4" customWidth="1"/>
    <col min="3591" max="3591" width="32.1406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8.5703125" style="4"/>
    <col min="3841" max="3846" width="2.28515625" style="4" customWidth="1"/>
    <col min="3847" max="3847" width="32.1406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8.5703125" style="4"/>
    <col min="4097" max="4102" width="2.28515625" style="4" customWidth="1"/>
    <col min="4103" max="4103" width="32.1406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8.5703125" style="4"/>
    <col min="4353" max="4358" width="2.28515625" style="4" customWidth="1"/>
    <col min="4359" max="4359" width="32.1406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8.5703125" style="4"/>
    <col min="4609" max="4614" width="2.28515625" style="4" customWidth="1"/>
    <col min="4615" max="4615" width="32.1406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8.5703125" style="4"/>
    <col min="4865" max="4870" width="2.28515625" style="4" customWidth="1"/>
    <col min="4871" max="4871" width="32.1406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8.5703125" style="4"/>
    <col min="5121" max="5126" width="2.28515625" style="4" customWidth="1"/>
    <col min="5127" max="5127" width="32.1406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8.5703125" style="4"/>
    <col min="5377" max="5382" width="2.28515625" style="4" customWidth="1"/>
    <col min="5383" max="5383" width="32.1406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8.5703125" style="4"/>
    <col min="5633" max="5638" width="2.28515625" style="4" customWidth="1"/>
    <col min="5639" max="5639" width="32.1406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8.5703125" style="4"/>
    <col min="5889" max="5894" width="2.28515625" style="4" customWidth="1"/>
    <col min="5895" max="5895" width="32.1406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8.5703125" style="4"/>
    <col min="6145" max="6150" width="2.28515625" style="4" customWidth="1"/>
    <col min="6151" max="6151" width="32.1406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8.5703125" style="4"/>
    <col min="6401" max="6406" width="2.28515625" style="4" customWidth="1"/>
    <col min="6407" max="6407" width="32.1406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8.5703125" style="4"/>
    <col min="6657" max="6662" width="2.28515625" style="4" customWidth="1"/>
    <col min="6663" max="6663" width="32.1406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8.5703125" style="4"/>
    <col min="6913" max="6918" width="2.28515625" style="4" customWidth="1"/>
    <col min="6919" max="6919" width="32.1406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8.5703125" style="4"/>
    <col min="7169" max="7174" width="2.28515625" style="4" customWidth="1"/>
    <col min="7175" max="7175" width="32.1406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8.5703125" style="4"/>
    <col min="7425" max="7430" width="2.28515625" style="4" customWidth="1"/>
    <col min="7431" max="7431" width="32.1406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8.5703125" style="4"/>
    <col min="7681" max="7686" width="2.28515625" style="4" customWidth="1"/>
    <col min="7687" max="7687" width="32.1406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8.5703125" style="4"/>
    <col min="7937" max="7942" width="2.28515625" style="4" customWidth="1"/>
    <col min="7943" max="7943" width="32.1406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8.5703125" style="4"/>
    <col min="8193" max="8198" width="2.28515625" style="4" customWidth="1"/>
    <col min="8199" max="8199" width="32.1406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8.5703125" style="4"/>
    <col min="8449" max="8454" width="2.28515625" style="4" customWidth="1"/>
    <col min="8455" max="8455" width="32.1406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8.5703125" style="4"/>
    <col min="8705" max="8710" width="2.28515625" style="4" customWidth="1"/>
    <col min="8711" max="8711" width="32.1406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8.5703125" style="4"/>
    <col min="8961" max="8966" width="2.28515625" style="4" customWidth="1"/>
    <col min="8967" max="8967" width="32.1406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8.5703125" style="4"/>
    <col min="9217" max="9222" width="2.28515625" style="4" customWidth="1"/>
    <col min="9223" max="9223" width="32.1406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8.5703125" style="4"/>
    <col min="9473" max="9478" width="2.28515625" style="4" customWidth="1"/>
    <col min="9479" max="9479" width="32.1406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8.5703125" style="4"/>
    <col min="9729" max="9734" width="2.28515625" style="4" customWidth="1"/>
    <col min="9735" max="9735" width="32.1406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8.5703125" style="4"/>
    <col min="9985" max="9990" width="2.28515625" style="4" customWidth="1"/>
    <col min="9991" max="9991" width="32.1406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8.5703125" style="4"/>
    <col min="10241" max="10246" width="2.28515625" style="4" customWidth="1"/>
    <col min="10247" max="10247" width="32.1406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8.5703125" style="4"/>
    <col min="10497" max="10502" width="2.28515625" style="4" customWidth="1"/>
    <col min="10503" max="10503" width="32.1406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8.5703125" style="4"/>
    <col min="10753" max="10758" width="2.28515625" style="4" customWidth="1"/>
    <col min="10759" max="10759" width="32.1406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8.5703125" style="4"/>
    <col min="11009" max="11014" width="2.28515625" style="4" customWidth="1"/>
    <col min="11015" max="11015" width="32.1406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8.5703125" style="4"/>
    <col min="11265" max="11270" width="2.28515625" style="4" customWidth="1"/>
    <col min="11271" max="11271" width="32.1406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8.5703125" style="4"/>
    <col min="11521" max="11526" width="2.28515625" style="4" customWidth="1"/>
    <col min="11527" max="11527" width="32.1406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8.5703125" style="4"/>
    <col min="11777" max="11782" width="2.28515625" style="4" customWidth="1"/>
    <col min="11783" max="11783" width="32.1406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8.5703125" style="4"/>
    <col min="12033" max="12038" width="2.28515625" style="4" customWidth="1"/>
    <col min="12039" max="12039" width="32.1406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8.5703125" style="4"/>
    <col min="12289" max="12294" width="2.28515625" style="4" customWidth="1"/>
    <col min="12295" max="12295" width="32.1406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8.5703125" style="4"/>
    <col min="12545" max="12550" width="2.28515625" style="4" customWidth="1"/>
    <col min="12551" max="12551" width="32.1406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8.5703125" style="4"/>
    <col min="12801" max="12806" width="2.28515625" style="4" customWidth="1"/>
    <col min="12807" max="12807" width="32.1406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8.5703125" style="4"/>
    <col min="13057" max="13062" width="2.28515625" style="4" customWidth="1"/>
    <col min="13063" max="13063" width="32.1406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8.5703125" style="4"/>
    <col min="13313" max="13318" width="2.28515625" style="4" customWidth="1"/>
    <col min="13319" max="13319" width="32.1406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8.5703125" style="4"/>
    <col min="13569" max="13574" width="2.28515625" style="4" customWidth="1"/>
    <col min="13575" max="13575" width="32.1406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8.5703125" style="4"/>
    <col min="13825" max="13830" width="2.28515625" style="4" customWidth="1"/>
    <col min="13831" max="13831" width="32.1406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8.5703125" style="4"/>
    <col min="14081" max="14086" width="2.28515625" style="4" customWidth="1"/>
    <col min="14087" max="14087" width="32.1406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8.5703125" style="4"/>
    <col min="14337" max="14342" width="2.28515625" style="4" customWidth="1"/>
    <col min="14343" max="14343" width="32.1406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8.5703125" style="4"/>
    <col min="14593" max="14598" width="2.28515625" style="4" customWidth="1"/>
    <col min="14599" max="14599" width="32.1406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8.5703125" style="4"/>
    <col min="14849" max="14854" width="2.28515625" style="4" customWidth="1"/>
    <col min="14855" max="14855" width="32.1406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8.5703125" style="4"/>
    <col min="15105" max="15110" width="2.28515625" style="4" customWidth="1"/>
    <col min="15111" max="15111" width="32.1406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8.5703125" style="4"/>
    <col min="15361" max="15366" width="2.28515625" style="4" customWidth="1"/>
    <col min="15367" max="15367" width="32.1406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8.5703125" style="4"/>
    <col min="15617" max="15622" width="2.28515625" style="4" customWidth="1"/>
    <col min="15623" max="15623" width="32.1406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8.5703125" style="4"/>
    <col min="15873" max="15878" width="2.28515625" style="4" customWidth="1"/>
    <col min="15879" max="15879" width="32.1406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8.5703125" style="4"/>
    <col min="16129" max="16134" width="2.28515625" style="4" customWidth="1"/>
    <col min="16135" max="16135" width="32.1406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8.5703125" style="4"/>
  </cols>
  <sheetData>
    <row r="1" spans="1:13" ht="12.95" customHeight="1">
      <c r="A1" s="1" t="s">
        <v>496</v>
      </c>
      <c r="B1" s="1"/>
      <c r="C1" s="1"/>
      <c r="D1" s="1"/>
      <c r="E1" s="1"/>
      <c r="F1" s="1"/>
      <c r="G1" s="1"/>
      <c r="H1" s="2"/>
      <c r="I1" s="1"/>
      <c r="J1" s="1"/>
      <c r="K1" s="1"/>
      <c r="L1" s="1"/>
      <c r="M1" s="1"/>
    </row>
    <row r="2" spans="1:13" ht="20.100000000000001" customHeight="1">
      <c r="A2" s="2" t="s">
        <v>940</v>
      </c>
      <c r="B2" s="2"/>
      <c r="C2" s="2"/>
      <c r="D2" s="2"/>
      <c r="E2" s="1"/>
      <c r="F2" s="1"/>
      <c r="G2" s="1"/>
      <c r="H2" s="2"/>
      <c r="I2" s="1"/>
      <c r="J2" s="1"/>
      <c r="K2" s="1"/>
      <c r="L2" s="1"/>
      <c r="M2" s="1"/>
    </row>
    <row r="3" spans="1:13" ht="20.100000000000001" customHeight="1">
      <c r="A3" s="2" t="s">
        <v>398</v>
      </c>
      <c r="B3" s="2"/>
      <c r="C3" s="2"/>
      <c r="D3" s="2"/>
      <c r="E3" s="1"/>
      <c r="F3" s="1"/>
      <c r="G3" s="1"/>
      <c r="H3" s="2"/>
      <c r="I3" s="1"/>
      <c r="J3" s="1"/>
      <c r="K3" s="1"/>
      <c r="L3" s="1"/>
      <c r="M3" s="1"/>
    </row>
    <row r="4" spans="1:13" ht="20.100000000000001" customHeight="1">
      <c r="A4" s="2" t="s">
        <v>205</v>
      </c>
      <c r="B4" s="2"/>
      <c r="C4" s="2"/>
      <c r="D4" s="2"/>
      <c r="E4" s="1"/>
      <c r="F4" s="1"/>
      <c r="G4" s="1"/>
      <c r="H4" s="2"/>
      <c r="I4" s="1"/>
      <c r="J4" s="1"/>
      <c r="K4" s="1"/>
      <c r="L4" s="1"/>
      <c r="M4" s="1"/>
    </row>
    <row r="5" spans="1:13" ht="20.100000000000001" customHeight="1">
      <c r="A5" s="2" t="s">
        <v>969</v>
      </c>
      <c r="B5" s="2"/>
      <c r="C5" s="2"/>
      <c r="D5" s="2"/>
      <c r="E5" s="1"/>
      <c r="F5" s="1"/>
      <c r="G5" s="1"/>
      <c r="H5" s="2"/>
      <c r="I5" s="1"/>
      <c r="J5" s="1"/>
      <c r="K5" s="1"/>
      <c r="L5" s="1"/>
      <c r="M5" s="1"/>
    </row>
    <row r="6" spans="1:13" ht="20.100000000000001" customHeight="1">
      <c r="A6" s="2"/>
      <c r="B6" s="2"/>
      <c r="C6" s="2"/>
      <c r="D6" s="2"/>
      <c r="E6" s="1"/>
      <c r="F6" s="1"/>
      <c r="G6" s="1"/>
      <c r="H6" s="2"/>
      <c r="I6" s="1"/>
      <c r="J6" s="1"/>
      <c r="K6" s="1"/>
      <c r="L6" s="1"/>
      <c r="M6" s="143" t="s">
        <v>843</v>
      </c>
    </row>
    <row r="7" spans="1:13" ht="39" customHeight="1">
      <c r="I7" s="33" t="s">
        <v>53</v>
      </c>
      <c r="J7" s="19"/>
      <c r="K7" s="33" t="s">
        <v>54</v>
      </c>
      <c r="L7" s="19"/>
      <c r="M7" s="33" t="s">
        <v>55</v>
      </c>
    </row>
    <row r="8" spans="1:13" ht="20.100000000000001" customHeight="1">
      <c r="A8" s="54" t="s">
        <v>473</v>
      </c>
      <c r="B8" s="54"/>
      <c r="C8" s="54"/>
      <c r="D8" s="54"/>
    </row>
    <row r="9" spans="1:13" ht="12.95" customHeight="1">
      <c r="B9" s="4" t="s">
        <v>226</v>
      </c>
      <c r="H9" s="19" t="s">
        <v>172</v>
      </c>
      <c r="I9" s="58">
        <v>46483923</v>
      </c>
      <c r="K9" s="58">
        <v>2456777</v>
      </c>
      <c r="M9" s="58">
        <v>180822</v>
      </c>
    </row>
    <row r="10" spans="1:13" ht="12.95" customHeight="1">
      <c r="B10" s="54" t="s">
        <v>732</v>
      </c>
      <c r="I10" s="58">
        <v>0</v>
      </c>
      <c r="K10" s="58">
        <v>6742985</v>
      </c>
      <c r="M10" s="58">
        <v>1106453</v>
      </c>
    </row>
    <row r="11" spans="1:13" ht="12.95" customHeight="1">
      <c r="B11" s="54" t="s">
        <v>224</v>
      </c>
      <c r="I11" s="58">
        <v>1051946</v>
      </c>
      <c r="K11" s="58">
        <v>0</v>
      </c>
      <c r="M11" s="58">
        <v>13788</v>
      </c>
    </row>
    <row r="12" spans="1:13" ht="12.95" customHeight="1">
      <c r="B12" s="54" t="s">
        <v>228</v>
      </c>
      <c r="I12" s="58">
        <v>146486</v>
      </c>
      <c r="K12" s="58">
        <v>0</v>
      </c>
      <c r="M12" s="58">
        <v>0</v>
      </c>
    </row>
    <row r="13" spans="1:13" ht="12.95" customHeight="1">
      <c r="B13" s="54" t="s">
        <v>227</v>
      </c>
      <c r="I13" s="58">
        <v>9169</v>
      </c>
      <c r="K13" s="58">
        <v>0</v>
      </c>
      <c r="M13" s="58">
        <v>0</v>
      </c>
    </row>
    <row r="14" spans="1:13" ht="12.95" customHeight="1">
      <c r="B14" s="54" t="s">
        <v>193</v>
      </c>
      <c r="I14" s="9">
        <v>4434778</v>
      </c>
      <c r="K14" s="9">
        <v>331705</v>
      </c>
      <c r="M14" s="9">
        <v>3864</v>
      </c>
    </row>
    <row r="15" spans="1:13" ht="20.100000000000001" customHeight="1">
      <c r="F15" s="54" t="s">
        <v>478</v>
      </c>
      <c r="I15" s="9">
        <f>SUM(I9:I14)</f>
        <v>52126302</v>
      </c>
      <c r="K15" s="9">
        <f>SUM(K9:K14)</f>
        <v>9531467</v>
      </c>
      <c r="M15" s="9">
        <f>SUM(M9:M14)</f>
        <v>1304927</v>
      </c>
    </row>
    <row r="16" spans="1:13" ht="20.100000000000001" customHeight="1">
      <c r="A16" s="54" t="s">
        <v>472</v>
      </c>
      <c r="B16" s="54"/>
      <c r="C16" s="54"/>
      <c r="D16" s="54"/>
      <c r="I16" s="58"/>
      <c r="K16" s="58"/>
      <c r="M16" s="58"/>
    </row>
    <row r="17" spans="1:13" ht="12.95" customHeight="1">
      <c r="B17" s="54" t="s">
        <v>230</v>
      </c>
      <c r="I17" s="58">
        <v>26545155</v>
      </c>
      <c r="K17" s="58">
        <v>4749062</v>
      </c>
      <c r="M17" s="58">
        <v>153569</v>
      </c>
    </row>
    <row r="18" spans="1:13" ht="12.95" customHeight="1">
      <c r="B18" s="54" t="s">
        <v>231</v>
      </c>
      <c r="I18" s="58">
        <v>342342</v>
      </c>
      <c r="K18" s="58">
        <v>0</v>
      </c>
      <c r="M18" s="58">
        <v>9186</v>
      </c>
    </row>
    <row r="19" spans="1:13" ht="12.95" customHeight="1">
      <c r="B19" s="54" t="s">
        <v>233</v>
      </c>
      <c r="I19" s="58">
        <v>312068</v>
      </c>
      <c r="K19" s="58">
        <v>2965</v>
      </c>
      <c r="M19" s="58">
        <v>1984</v>
      </c>
    </row>
    <row r="20" spans="1:13" ht="12.95" customHeight="1">
      <c r="B20" s="54" t="s">
        <v>234</v>
      </c>
      <c r="I20" s="58">
        <v>12484683</v>
      </c>
      <c r="K20" s="58">
        <v>1888135</v>
      </c>
      <c r="M20" s="58">
        <v>224728</v>
      </c>
    </row>
    <row r="21" spans="1:13" ht="12.95" customHeight="1">
      <c r="B21" s="54" t="s">
        <v>232</v>
      </c>
      <c r="I21" s="58">
        <v>2499664</v>
      </c>
      <c r="K21" s="58">
        <v>68533</v>
      </c>
      <c r="M21" s="58">
        <v>6276</v>
      </c>
    </row>
    <row r="22" spans="1:13" ht="12.95" customHeight="1">
      <c r="B22" s="54" t="s">
        <v>235</v>
      </c>
      <c r="F22" s="54"/>
      <c r="I22" s="58">
        <v>2859219</v>
      </c>
      <c r="K22" s="58">
        <v>671297</v>
      </c>
      <c r="M22" s="58">
        <v>97394</v>
      </c>
    </row>
    <row r="23" spans="1:13" ht="12.95" customHeight="1">
      <c r="B23" s="54" t="s">
        <v>467</v>
      </c>
      <c r="I23" s="58">
        <v>1514458</v>
      </c>
      <c r="K23" s="58">
        <v>334724</v>
      </c>
      <c r="M23" s="58">
        <v>77967</v>
      </c>
    </row>
    <row r="24" spans="1:13" ht="12.95" customHeight="1">
      <c r="B24" s="54" t="s">
        <v>236</v>
      </c>
      <c r="I24" s="58">
        <v>661182</v>
      </c>
      <c r="K24" s="58">
        <v>262172</v>
      </c>
      <c r="M24" s="58">
        <v>2201</v>
      </c>
    </row>
    <row r="25" spans="1:13" ht="12.95" customHeight="1">
      <c r="B25" s="54" t="s">
        <v>468</v>
      </c>
      <c r="I25" s="58">
        <v>4874951</v>
      </c>
      <c r="K25" s="58">
        <v>1374253</v>
      </c>
      <c r="M25" s="58">
        <v>657134</v>
      </c>
    </row>
    <row r="26" spans="1:13" ht="12.95" customHeight="1">
      <c r="B26" s="54" t="s">
        <v>469</v>
      </c>
      <c r="I26" s="9">
        <v>535173</v>
      </c>
      <c r="K26" s="9">
        <v>136444</v>
      </c>
      <c r="M26" s="9">
        <v>369</v>
      </c>
    </row>
    <row r="27" spans="1:13" ht="20.100000000000001" customHeight="1">
      <c r="F27" s="54" t="s">
        <v>477</v>
      </c>
      <c r="I27" s="9">
        <f>SUM(I17:I26)</f>
        <v>52628895</v>
      </c>
      <c r="K27" s="9">
        <f>SUM(K17:K26)</f>
        <v>9487585</v>
      </c>
      <c r="M27" s="9">
        <f>SUM(M17:M26)</f>
        <v>1230808</v>
      </c>
    </row>
    <row r="28" spans="1:13" ht="20.100000000000001" customHeight="1">
      <c r="B28" s="54"/>
      <c r="C28" s="54"/>
      <c r="D28" s="54"/>
      <c r="F28" s="54" t="s">
        <v>470</v>
      </c>
      <c r="I28" s="9">
        <f>I15-I27</f>
        <v>-502593</v>
      </c>
      <c r="K28" s="9">
        <f>K15-K27</f>
        <v>43882</v>
      </c>
      <c r="M28" s="9">
        <f>M15-M27</f>
        <v>74119</v>
      </c>
    </row>
    <row r="29" spans="1:13" ht="20.100000000000001" customHeight="1">
      <c r="A29" s="4" t="s">
        <v>471</v>
      </c>
      <c r="F29" s="54"/>
      <c r="I29" s="58"/>
      <c r="K29" s="58"/>
      <c r="M29" s="58"/>
    </row>
    <row r="30" spans="1:13" ht="12.95" customHeight="1">
      <c r="B30" s="4" t="s">
        <v>474</v>
      </c>
      <c r="F30" s="54"/>
      <c r="I30" s="58">
        <v>237340</v>
      </c>
      <c r="K30" s="58">
        <v>511</v>
      </c>
      <c r="M30" s="58">
        <v>165</v>
      </c>
    </row>
    <row r="31" spans="1:13" ht="12.95" customHeight="1">
      <c r="B31" s="54" t="s">
        <v>599</v>
      </c>
      <c r="F31" s="54"/>
      <c r="I31" s="106">
        <v>0</v>
      </c>
      <c r="K31" s="106">
        <v>-48834</v>
      </c>
      <c r="M31" s="106">
        <v>0</v>
      </c>
    </row>
    <row r="32" spans="1:13" ht="12.95" customHeight="1">
      <c r="B32" s="54" t="s">
        <v>118</v>
      </c>
      <c r="F32" s="54"/>
      <c r="I32" s="9">
        <v>15015</v>
      </c>
      <c r="K32" s="9">
        <v>848880</v>
      </c>
      <c r="M32" s="9">
        <v>0</v>
      </c>
    </row>
    <row r="33" spans="1:13" ht="20.100000000000001" customHeight="1">
      <c r="B33" s="54"/>
      <c r="F33" s="54" t="s">
        <v>316</v>
      </c>
      <c r="I33" s="15"/>
      <c r="K33" s="15"/>
      <c r="M33" s="15"/>
    </row>
    <row r="34" spans="1:13" ht="12.95" customHeight="1">
      <c r="E34" s="54"/>
      <c r="G34" s="54" t="s">
        <v>994</v>
      </c>
      <c r="I34" s="9">
        <f>SUM(I30:I32)</f>
        <v>252355</v>
      </c>
      <c r="K34" s="9">
        <f>SUM(K30:K32)</f>
        <v>800557</v>
      </c>
      <c r="M34" s="9">
        <f>SUM(M30:M32)</f>
        <v>165</v>
      </c>
    </row>
    <row r="35" spans="1:13" ht="20.100000000000001" customHeight="1">
      <c r="B35" s="54"/>
      <c r="C35" s="54"/>
      <c r="D35" s="54"/>
      <c r="E35" s="54"/>
      <c r="F35" s="54" t="s">
        <v>943</v>
      </c>
      <c r="I35" s="58">
        <f>I28+I34</f>
        <v>-250238</v>
      </c>
      <c r="K35" s="58">
        <f>K28+K34</f>
        <v>844439</v>
      </c>
      <c r="M35" s="58">
        <f>M28+M34</f>
        <v>74284</v>
      </c>
    </row>
    <row r="36" spans="1:13" ht="20.100000000000001" customHeight="1">
      <c r="A36" s="54" t="s">
        <v>947</v>
      </c>
      <c r="B36" s="54"/>
      <c r="C36" s="54"/>
      <c r="D36" s="54"/>
      <c r="E36" s="54"/>
      <c r="I36" s="9">
        <v>6240783</v>
      </c>
      <c r="K36" s="9">
        <v>-419052</v>
      </c>
      <c r="M36" s="9">
        <v>-58813</v>
      </c>
    </row>
    <row r="37" spans="1:13" ht="20.100000000000001" customHeight="1" thickBot="1">
      <c r="A37" s="54" t="s">
        <v>935</v>
      </c>
      <c r="B37" s="54"/>
      <c r="C37" s="54"/>
      <c r="D37" s="54"/>
      <c r="E37" s="54"/>
      <c r="H37" s="19" t="s">
        <v>172</v>
      </c>
      <c r="I37" s="152">
        <f>SUM(I35:I36)</f>
        <v>5990545</v>
      </c>
      <c r="K37" s="152">
        <f>SUM(K35:K36)</f>
        <v>425387</v>
      </c>
      <c r="M37" s="152">
        <f>SUM(M35:M36)</f>
        <v>15471</v>
      </c>
    </row>
    <row r="38" spans="1:13" ht="39" customHeight="1" thickTop="1">
      <c r="A38" s="60"/>
    </row>
    <row r="40" spans="1:13" ht="12.95" customHeight="1">
      <c r="A40" s="4" t="s">
        <v>954</v>
      </c>
    </row>
  </sheetData>
  <sortState xmlns:xlrd2="http://schemas.microsoft.com/office/spreadsheetml/2017/richdata2" ref="A8:M12">
    <sortCondition descending="1" ref="I8:I12"/>
  </sortState>
  <customSheetViews>
    <customSheetView guid="{B5CDDD7D-D7D3-4CB2-966B-9F1E454CC0C9}">
      <selection activeCell="K17" sqref="K17"/>
      <pageMargins left="0.8" right="0.7" top="1" bottom="0.8" header="0.5" footer="0.5"/>
      <printOptions horizontalCentered="1"/>
      <pageSetup scale="96" firstPageNumber="6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K17" sqref="K17"/>
      <pageMargins left="0.8" right="0.7" top="1" bottom="0.8" header="0.5" footer="0.5"/>
      <printOptions horizontalCentered="1"/>
      <pageSetup scale="96" firstPageNumber="6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6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6">
      <selection activeCell="K33" sqref="K33 M33"/>
      <pageMargins left="0.8" right="0.7" top="1" bottom="0.8" header="0.5" footer="0.5"/>
      <printOptions horizontalCentered="1"/>
      <pageSetup scale="96" firstPageNumber="6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6">
      <selection activeCell="K33" sqref="K33 M33"/>
      <pageMargins left="0.8" right="0.7" top="1" bottom="0.8" header="0.5" footer="0.5"/>
      <printOptions horizontalCentered="1"/>
      <pageSetup scale="96" firstPageNumber="6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6">
      <selection activeCell="K33" sqref="K33 M33"/>
      <pageMargins left="0.8" right="0.7" top="1" bottom="0.8" header="0.5" footer="0.5"/>
      <printOptions horizontalCentered="1"/>
      <pageSetup scale="96" firstPageNumber="6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PageBreaks="1" showRuler="0" topLeftCell="A26">
      <selection activeCell="K33" sqref="K33"/>
      <pageMargins left="0.8" right="0.7" top="1" bottom="0.8" header="0.5" footer="0.5"/>
      <printOptions horizontalCentered="1"/>
      <pageSetup scale="96" firstPageNumber="6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6">
      <selection activeCell="K33" sqref="K33"/>
      <pageMargins left="0.8" right="0.7" top="1" bottom="0.8" header="0.5" footer="0.5"/>
      <printOptions horizontalCentered="1"/>
      <pageSetup scale="96" firstPageNumber="6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K17" sqref="K17"/>
      <pageMargins left="0.8" right="0.7" top="1" bottom="0.8" header="0.5" footer="0.5"/>
      <printOptions horizontalCentered="1"/>
      <pageSetup scale="96" firstPageNumber="6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firstPageNumber="64" fitToHeight="0" orientation="portrait" blackAndWhite="1" useFirstPageNumber="1" r:id="rId10"/>
  <headerFooter scaleWithDoc="0" alignWithMargins="0">
    <oddFooter>&amp;C&amp;"Times New Roman,Regular"&amp;11&amp;P</odd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3">
    <tabColor indexed="42"/>
    <pageSetUpPr fitToPage="1"/>
  </sheetPr>
  <dimension ref="A1:I22"/>
  <sheetViews>
    <sheetView workbookViewId="0">
      <selection sqref="A1:I1"/>
    </sheetView>
  </sheetViews>
  <sheetFormatPr defaultColWidth="10.140625" defaultRowHeight="10.5" customHeight="1"/>
  <cols>
    <col min="1" max="6" width="2.28515625" style="4" customWidth="1"/>
    <col min="7" max="7" width="61.140625" style="4" customWidth="1"/>
    <col min="8" max="8" width="2.42578125" style="4" customWidth="1"/>
    <col min="9" max="9" width="13.85546875" style="4" customWidth="1"/>
    <col min="10" max="256" width="10.140625" style="4"/>
    <col min="257" max="262" width="2.28515625" style="4" customWidth="1"/>
    <col min="263" max="263" width="61.140625" style="4" customWidth="1"/>
    <col min="264" max="264" width="2.42578125" style="4" customWidth="1"/>
    <col min="265" max="265" width="13.85546875" style="4" customWidth="1"/>
    <col min="266" max="512" width="10.140625" style="4"/>
    <col min="513" max="518" width="2.28515625" style="4" customWidth="1"/>
    <col min="519" max="519" width="61.140625" style="4" customWidth="1"/>
    <col min="520" max="520" width="2.42578125" style="4" customWidth="1"/>
    <col min="521" max="521" width="13.85546875" style="4" customWidth="1"/>
    <col min="522" max="768" width="10.140625" style="4"/>
    <col min="769" max="774" width="2.28515625" style="4" customWidth="1"/>
    <col min="775" max="775" width="61.140625" style="4" customWidth="1"/>
    <col min="776" max="776" width="2.42578125" style="4" customWidth="1"/>
    <col min="777" max="777" width="13.85546875" style="4" customWidth="1"/>
    <col min="778" max="1024" width="10.140625" style="4"/>
    <col min="1025" max="1030" width="2.28515625" style="4" customWidth="1"/>
    <col min="1031" max="1031" width="61.140625" style="4" customWidth="1"/>
    <col min="1032" max="1032" width="2.42578125" style="4" customWidth="1"/>
    <col min="1033" max="1033" width="13.85546875" style="4" customWidth="1"/>
    <col min="1034" max="1280" width="10.140625" style="4"/>
    <col min="1281" max="1286" width="2.28515625" style="4" customWidth="1"/>
    <col min="1287" max="1287" width="61.140625" style="4" customWidth="1"/>
    <col min="1288" max="1288" width="2.42578125" style="4" customWidth="1"/>
    <col min="1289" max="1289" width="13.85546875" style="4" customWidth="1"/>
    <col min="1290" max="1536" width="10.140625" style="4"/>
    <col min="1537" max="1542" width="2.28515625" style="4" customWidth="1"/>
    <col min="1543" max="1543" width="61.140625" style="4" customWidth="1"/>
    <col min="1544" max="1544" width="2.42578125" style="4" customWidth="1"/>
    <col min="1545" max="1545" width="13.85546875" style="4" customWidth="1"/>
    <col min="1546" max="1792" width="10.140625" style="4"/>
    <col min="1793" max="1798" width="2.28515625" style="4" customWidth="1"/>
    <col min="1799" max="1799" width="61.140625" style="4" customWidth="1"/>
    <col min="1800" max="1800" width="2.42578125" style="4" customWidth="1"/>
    <col min="1801" max="1801" width="13.85546875" style="4" customWidth="1"/>
    <col min="1802" max="2048" width="10.140625" style="4"/>
    <col min="2049" max="2054" width="2.28515625" style="4" customWidth="1"/>
    <col min="2055" max="2055" width="61.140625" style="4" customWidth="1"/>
    <col min="2056" max="2056" width="2.42578125" style="4" customWidth="1"/>
    <col min="2057" max="2057" width="13.85546875" style="4" customWidth="1"/>
    <col min="2058" max="2304" width="10.140625" style="4"/>
    <col min="2305" max="2310" width="2.28515625" style="4" customWidth="1"/>
    <col min="2311" max="2311" width="61.140625" style="4" customWidth="1"/>
    <col min="2312" max="2312" width="2.42578125" style="4" customWidth="1"/>
    <col min="2313" max="2313" width="13.85546875" style="4" customWidth="1"/>
    <col min="2314" max="2560" width="10.140625" style="4"/>
    <col min="2561" max="2566" width="2.28515625" style="4" customWidth="1"/>
    <col min="2567" max="2567" width="61.140625" style="4" customWidth="1"/>
    <col min="2568" max="2568" width="2.42578125" style="4" customWidth="1"/>
    <col min="2569" max="2569" width="13.85546875" style="4" customWidth="1"/>
    <col min="2570" max="2816" width="10.140625" style="4"/>
    <col min="2817" max="2822" width="2.28515625" style="4" customWidth="1"/>
    <col min="2823" max="2823" width="61.140625" style="4" customWidth="1"/>
    <col min="2824" max="2824" width="2.42578125" style="4" customWidth="1"/>
    <col min="2825" max="2825" width="13.85546875" style="4" customWidth="1"/>
    <col min="2826" max="3072" width="10.140625" style="4"/>
    <col min="3073" max="3078" width="2.28515625" style="4" customWidth="1"/>
    <col min="3079" max="3079" width="61.140625" style="4" customWidth="1"/>
    <col min="3080" max="3080" width="2.42578125" style="4" customWidth="1"/>
    <col min="3081" max="3081" width="13.85546875" style="4" customWidth="1"/>
    <col min="3082" max="3328" width="10.140625" style="4"/>
    <col min="3329" max="3334" width="2.28515625" style="4" customWidth="1"/>
    <col min="3335" max="3335" width="61.140625" style="4" customWidth="1"/>
    <col min="3336" max="3336" width="2.42578125" style="4" customWidth="1"/>
    <col min="3337" max="3337" width="13.85546875" style="4" customWidth="1"/>
    <col min="3338" max="3584" width="10.140625" style="4"/>
    <col min="3585" max="3590" width="2.28515625" style="4" customWidth="1"/>
    <col min="3591" max="3591" width="61.140625" style="4" customWidth="1"/>
    <col min="3592" max="3592" width="2.42578125" style="4" customWidth="1"/>
    <col min="3593" max="3593" width="13.85546875" style="4" customWidth="1"/>
    <col min="3594" max="3840" width="10.140625" style="4"/>
    <col min="3841" max="3846" width="2.28515625" style="4" customWidth="1"/>
    <col min="3847" max="3847" width="61.140625" style="4" customWidth="1"/>
    <col min="3848" max="3848" width="2.42578125" style="4" customWidth="1"/>
    <col min="3849" max="3849" width="13.85546875" style="4" customWidth="1"/>
    <col min="3850" max="4096" width="10.140625" style="4"/>
    <col min="4097" max="4102" width="2.28515625" style="4" customWidth="1"/>
    <col min="4103" max="4103" width="61.140625" style="4" customWidth="1"/>
    <col min="4104" max="4104" width="2.42578125" style="4" customWidth="1"/>
    <col min="4105" max="4105" width="13.85546875" style="4" customWidth="1"/>
    <col min="4106" max="4352" width="10.140625" style="4"/>
    <col min="4353" max="4358" width="2.28515625" style="4" customWidth="1"/>
    <col min="4359" max="4359" width="61.140625" style="4" customWidth="1"/>
    <col min="4360" max="4360" width="2.42578125" style="4" customWidth="1"/>
    <col min="4361" max="4361" width="13.85546875" style="4" customWidth="1"/>
    <col min="4362" max="4608" width="10.140625" style="4"/>
    <col min="4609" max="4614" width="2.28515625" style="4" customWidth="1"/>
    <col min="4615" max="4615" width="61.140625" style="4" customWidth="1"/>
    <col min="4616" max="4616" width="2.42578125" style="4" customWidth="1"/>
    <col min="4617" max="4617" width="13.85546875" style="4" customWidth="1"/>
    <col min="4618" max="4864" width="10.140625" style="4"/>
    <col min="4865" max="4870" width="2.28515625" style="4" customWidth="1"/>
    <col min="4871" max="4871" width="61.140625" style="4" customWidth="1"/>
    <col min="4872" max="4872" width="2.42578125" style="4" customWidth="1"/>
    <col min="4873" max="4873" width="13.85546875" style="4" customWidth="1"/>
    <col min="4874" max="5120" width="10.140625" style="4"/>
    <col min="5121" max="5126" width="2.28515625" style="4" customWidth="1"/>
    <col min="5127" max="5127" width="61.140625" style="4" customWidth="1"/>
    <col min="5128" max="5128" width="2.42578125" style="4" customWidth="1"/>
    <col min="5129" max="5129" width="13.85546875" style="4" customWidth="1"/>
    <col min="5130" max="5376" width="10.140625" style="4"/>
    <col min="5377" max="5382" width="2.28515625" style="4" customWidth="1"/>
    <col min="5383" max="5383" width="61.140625" style="4" customWidth="1"/>
    <col min="5384" max="5384" width="2.42578125" style="4" customWidth="1"/>
    <col min="5385" max="5385" width="13.85546875" style="4" customWidth="1"/>
    <col min="5386" max="5632" width="10.140625" style="4"/>
    <col min="5633" max="5638" width="2.28515625" style="4" customWidth="1"/>
    <col min="5639" max="5639" width="61.140625" style="4" customWidth="1"/>
    <col min="5640" max="5640" width="2.42578125" style="4" customWidth="1"/>
    <col min="5641" max="5641" width="13.85546875" style="4" customWidth="1"/>
    <col min="5642" max="5888" width="10.140625" style="4"/>
    <col min="5889" max="5894" width="2.28515625" style="4" customWidth="1"/>
    <col min="5895" max="5895" width="61.140625" style="4" customWidth="1"/>
    <col min="5896" max="5896" width="2.42578125" style="4" customWidth="1"/>
    <col min="5897" max="5897" width="13.85546875" style="4" customWidth="1"/>
    <col min="5898" max="6144" width="10.140625" style="4"/>
    <col min="6145" max="6150" width="2.28515625" style="4" customWidth="1"/>
    <col min="6151" max="6151" width="61.140625" style="4" customWidth="1"/>
    <col min="6152" max="6152" width="2.42578125" style="4" customWidth="1"/>
    <col min="6153" max="6153" width="13.85546875" style="4" customWidth="1"/>
    <col min="6154" max="6400" width="10.140625" style="4"/>
    <col min="6401" max="6406" width="2.28515625" style="4" customWidth="1"/>
    <col min="6407" max="6407" width="61.140625" style="4" customWidth="1"/>
    <col min="6408" max="6408" width="2.42578125" style="4" customWidth="1"/>
    <col min="6409" max="6409" width="13.85546875" style="4" customWidth="1"/>
    <col min="6410" max="6656" width="10.140625" style="4"/>
    <col min="6657" max="6662" width="2.28515625" style="4" customWidth="1"/>
    <col min="6663" max="6663" width="61.140625" style="4" customWidth="1"/>
    <col min="6664" max="6664" width="2.42578125" style="4" customWidth="1"/>
    <col min="6665" max="6665" width="13.85546875" style="4" customWidth="1"/>
    <col min="6666" max="6912" width="10.140625" style="4"/>
    <col min="6913" max="6918" width="2.28515625" style="4" customWidth="1"/>
    <col min="6919" max="6919" width="61.140625" style="4" customWidth="1"/>
    <col min="6920" max="6920" width="2.42578125" style="4" customWidth="1"/>
    <col min="6921" max="6921" width="13.85546875" style="4" customWidth="1"/>
    <col min="6922" max="7168" width="10.140625" style="4"/>
    <col min="7169" max="7174" width="2.28515625" style="4" customWidth="1"/>
    <col min="7175" max="7175" width="61.140625" style="4" customWidth="1"/>
    <col min="7176" max="7176" width="2.42578125" style="4" customWidth="1"/>
    <col min="7177" max="7177" width="13.85546875" style="4" customWidth="1"/>
    <col min="7178" max="7424" width="10.140625" style="4"/>
    <col min="7425" max="7430" width="2.28515625" style="4" customWidth="1"/>
    <col min="7431" max="7431" width="61.140625" style="4" customWidth="1"/>
    <col min="7432" max="7432" width="2.42578125" style="4" customWidth="1"/>
    <col min="7433" max="7433" width="13.85546875" style="4" customWidth="1"/>
    <col min="7434" max="7680" width="10.140625" style="4"/>
    <col min="7681" max="7686" width="2.28515625" style="4" customWidth="1"/>
    <col min="7687" max="7687" width="61.140625" style="4" customWidth="1"/>
    <col min="7688" max="7688" width="2.42578125" style="4" customWidth="1"/>
    <col min="7689" max="7689" width="13.85546875" style="4" customWidth="1"/>
    <col min="7690" max="7936" width="10.140625" style="4"/>
    <col min="7937" max="7942" width="2.28515625" style="4" customWidth="1"/>
    <col min="7943" max="7943" width="61.140625" style="4" customWidth="1"/>
    <col min="7944" max="7944" width="2.42578125" style="4" customWidth="1"/>
    <col min="7945" max="7945" width="13.85546875" style="4" customWidth="1"/>
    <col min="7946" max="8192" width="10.140625" style="4"/>
    <col min="8193" max="8198" width="2.28515625" style="4" customWidth="1"/>
    <col min="8199" max="8199" width="61.140625" style="4" customWidth="1"/>
    <col min="8200" max="8200" width="2.42578125" style="4" customWidth="1"/>
    <col min="8201" max="8201" width="13.85546875" style="4" customWidth="1"/>
    <col min="8202" max="8448" width="10.140625" style="4"/>
    <col min="8449" max="8454" width="2.28515625" style="4" customWidth="1"/>
    <col min="8455" max="8455" width="61.140625" style="4" customWidth="1"/>
    <col min="8456" max="8456" width="2.42578125" style="4" customWidth="1"/>
    <col min="8457" max="8457" width="13.85546875" style="4" customWidth="1"/>
    <col min="8458" max="8704" width="10.140625" style="4"/>
    <col min="8705" max="8710" width="2.28515625" style="4" customWidth="1"/>
    <col min="8711" max="8711" width="61.140625" style="4" customWidth="1"/>
    <col min="8712" max="8712" width="2.42578125" style="4" customWidth="1"/>
    <col min="8713" max="8713" width="13.85546875" style="4" customWidth="1"/>
    <col min="8714" max="8960" width="10.140625" style="4"/>
    <col min="8961" max="8966" width="2.28515625" style="4" customWidth="1"/>
    <col min="8967" max="8967" width="61.140625" style="4" customWidth="1"/>
    <col min="8968" max="8968" width="2.42578125" style="4" customWidth="1"/>
    <col min="8969" max="8969" width="13.85546875" style="4" customWidth="1"/>
    <col min="8970" max="9216" width="10.140625" style="4"/>
    <col min="9217" max="9222" width="2.28515625" style="4" customWidth="1"/>
    <col min="9223" max="9223" width="61.140625" style="4" customWidth="1"/>
    <col min="9224" max="9224" width="2.42578125" style="4" customWidth="1"/>
    <col min="9225" max="9225" width="13.85546875" style="4" customWidth="1"/>
    <col min="9226" max="9472" width="10.140625" style="4"/>
    <col min="9473" max="9478" width="2.28515625" style="4" customWidth="1"/>
    <col min="9479" max="9479" width="61.140625" style="4" customWidth="1"/>
    <col min="9480" max="9480" width="2.42578125" style="4" customWidth="1"/>
    <col min="9481" max="9481" width="13.85546875" style="4" customWidth="1"/>
    <col min="9482" max="9728" width="10.140625" style="4"/>
    <col min="9729" max="9734" width="2.28515625" style="4" customWidth="1"/>
    <col min="9735" max="9735" width="61.140625" style="4" customWidth="1"/>
    <col min="9736" max="9736" width="2.42578125" style="4" customWidth="1"/>
    <col min="9737" max="9737" width="13.85546875" style="4" customWidth="1"/>
    <col min="9738" max="9984" width="10.140625" style="4"/>
    <col min="9985" max="9990" width="2.28515625" style="4" customWidth="1"/>
    <col min="9991" max="9991" width="61.140625" style="4" customWidth="1"/>
    <col min="9992" max="9992" width="2.42578125" style="4" customWidth="1"/>
    <col min="9993" max="9993" width="13.85546875" style="4" customWidth="1"/>
    <col min="9994" max="10240" width="10.140625" style="4"/>
    <col min="10241" max="10246" width="2.28515625" style="4" customWidth="1"/>
    <col min="10247" max="10247" width="61.140625" style="4" customWidth="1"/>
    <col min="10248" max="10248" width="2.42578125" style="4" customWidth="1"/>
    <col min="10249" max="10249" width="13.85546875" style="4" customWidth="1"/>
    <col min="10250" max="10496" width="10.140625" style="4"/>
    <col min="10497" max="10502" width="2.28515625" style="4" customWidth="1"/>
    <col min="10503" max="10503" width="61.140625" style="4" customWidth="1"/>
    <col min="10504" max="10504" width="2.42578125" style="4" customWidth="1"/>
    <col min="10505" max="10505" width="13.85546875" style="4" customWidth="1"/>
    <col min="10506" max="10752" width="10.140625" style="4"/>
    <col min="10753" max="10758" width="2.28515625" style="4" customWidth="1"/>
    <col min="10759" max="10759" width="61.140625" style="4" customWidth="1"/>
    <col min="10760" max="10760" width="2.42578125" style="4" customWidth="1"/>
    <col min="10761" max="10761" width="13.85546875" style="4" customWidth="1"/>
    <col min="10762" max="11008" width="10.140625" style="4"/>
    <col min="11009" max="11014" width="2.28515625" style="4" customWidth="1"/>
    <col min="11015" max="11015" width="61.140625" style="4" customWidth="1"/>
    <col min="11016" max="11016" width="2.42578125" style="4" customWidth="1"/>
    <col min="11017" max="11017" width="13.85546875" style="4" customWidth="1"/>
    <col min="11018" max="11264" width="10.140625" style="4"/>
    <col min="11265" max="11270" width="2.28515625" style="4" customWidth="1"/>
    <col min="11271" max="11271" width="61.140625" style="4" customWidth="1"/>
    <col min="11272" max="11272" width="2.42578125" style="4" customWidth="1"/>
    <col min="11273" max="11273" width="13.85546875" style="4" customWidth="1"/>
    <col min="11274" max="11520" width="10.140625" style="4"/>
    <col min="11521" max="11526" width="2.28515625" style="4" customWidth="1"/>
    <col min="11527" max="11527" width="61.140625" style="4" customWidth="1"/>
    <col min="11528" max="11528" width="2.42578125" style="4" customWidth="1"/>
    <col min="11529" max="11529" width="13.85546875" style="4" customWidth="1"/>
    <col min="11530" max="11776" width="10.140625" style="4"/>
    <col min="11777" max="11782" width="2.28515625" style="4" customWidth="1"/>
    <col min="11783" max="11783" width="61.140625" style="4" customWidth="1"/>
    <col min="11784" max="11784" width="2.42578125" style="4" customWidth="1"/>
    <col min="11785" max="11785" width="13.85546875" style="4" customWidth="1"/>
    <col min="11786" max="12032" width="10.140625" style="4"/>
    <col min="12033" max="12038" width="2.28515625" style="4" customWidth="1"/>
    <col min="12039" max="12039" width="61.140625" style="4" customWidth="1"/>
    <col min="12040" max="12040" width="2.42578125" style="4" customWidth="1"/>
    <col min="12041" max="12041" width="13.85546875" style="4" customWidth="1"/>
    <col min="12042" max="12288" width="10.140625" style="4"/>
    <col min="12289" max="12294" width="2.28515625" style="4" customWidth="1"/>
    <col min="12295" max="12295" width="61.140625" style="4" customWidth="1"/>
    <col min="12296" max="12296" width="2.42578125" style="4" customWidth="1"/>
    <col min="12297" max="12297" width="13.85546875" style="4" customWidth="1"/>
    <col min="12298" max="12544" width="10.140625" style="4"/>
    <col min="12545" max="12550" width="2.28515625" style="4" customWidth="1"/>
    <col min="12551" max="12551" width="61.140625" style="4" customWidth="1"/>
    <col min="12552" max="12552" width="2.42578125" style="4" customWidth="1"/>
    <col min="12553" max="12553" width="13.85546875" style="4" customWidth="1"/>
    <col min="12554" max="12800" width="10.140625" style="4"/>
    <col min="12801" max="12806" width="2.28515625" style="4" customWidth="1"/>
    <col min="12807" max="12807" width="61.140625" style="4" customWidth="1"/>
    <col min="12808" max="12808" width="2.42578125" style="4" customWidth="1"/>
    <col min="12809" max="12809" width="13.85546875" style="4" customWidth="1"/>
    <col min="12810" max="13056" width="10.140625" style="4"/>
    <col min="13057" max="13062" width="2.28515625" style="4" customWidth="1"/>
    <col min="13063" max="13063" width="61.140625" style="4" customWidth="1"/>
    <col min="13064" max="13064" width="2.42578125" style="4" customWidth="1"/>
    <col min="13065" max="13065" width="13.85546875" style="4" customWidth="1"/>
    <col min="13066" max="13312" width="10.140625" style="4"/>
    <col min="13313" max="13318" width="2.28515625" style="4" customWidth="1"/>
    <col min="13319" max="13319" width="61.140625" style="4" customWidth="1"/>
    <col min="13320" max="13320" width="2.42578125" style="4" customWidth="1"/>
    <col min="13321" max="13321" width="13.85546875" style="4" customWidth="1"/>
    <col min="13322" max="13568" width="10.140625" style="4"/>
    <col min="13569" max="13574" width="2.28515625" style="4" customWidth="1"/>
    <col min="13575" max="13575" width="61.140625" style="4" customWidth="1"/>
    <col min="13576" max="13576" width="2.42578125" style="4" customWidth="1"/>
    <col min="13577" max="13577" width="13.85546875" style="4" customWidth="1"/>
    <col min="13578" max="13824" width="10.140625" style="4"/>
    <col min="13825" max="13830" width="2.28515625" style="4" customWidth="1"/>
    <col min="13831" max="13831" width="61.140625" style="4" customWidth="1"/>
    <col min="13832" max="13832" width="2.42578125" style="4" customWidth="1"/>
    <col min="13833" max="13833" width="13.85546875" style="4" customWidth="1"/>
    <col min="13834" max="14080" width="10.140625" style="4"/>
    <col min="14081" max="14086" width="2.28515625" style="4" customWidth="1"/>
    <col min="14087" max="14087" width="61.140625" style="4" customWidth="1"/>
    <col min="14088" max="14088" width="2.42578125" style="4" customWidth="1"/>
    <col min="14089" max="14089" width="13.85546875" style="4" customWidth="1"/>
    <col min="14090" max="14336" width="10.140625" style="4"/>
    <col min="14337" max="14342" width="2.28515625" style="4" customWidth="1"/>
    <col min="14343" max="14343" width="61.140625" style="4" customWidth="1"/>
    <col min="14344" max="14344" width="2.42578125" style="4" customWidth="1"/>
    <col min="14345" max="14345" width="13.85546875" style="4" customWidth="1"/>
    <col min="14346" max="14592" width="10.140625" style="4"/>
    <col min="14593" max="14598" width="2.28515625" style="4" customWidth="1"/>
    <col min="14599" max="14599" width="61.140625" style="4" customWidth="1"/>
    <col min="14600" max="14600" width="2.42578125" style="4" customWidth="1"/>
    <col min="14601" max="14601" width="13.85546875" style="4" customWidth="1"/>
    <col min="14602" max="14848" width="10.140625" style="4"/>
    <col min="14849" max="14854" width="2.28515625" style="4" customWidth="1"/>
    <col min="14855" max="14855" width="61.140625" style="4" customWidth="1"/>
    <col min="14856" max="14856" width="2.42578125" style="4" customWidth="1"/>
    <col min="14857" max="14857" width="13.85546875" style="4" customWidth="1"/>
    <col min="14858" max="15104" width="10.140625" style="4"/>
    <col min="15105" max="15110" width="2.28515625" style="4" customWidth="1"/>
    <col min="15111" max="15111" width="61.140625" style="4" customWidth="1"/>
    <col min="15112" max="15112" width="2.42578125" style="4" customWidth="1"/>
    <col min="15113" max="15113" width="13.85546875" style="4" customWidth="1"/>
    <col min="15114" max="15360" width="10.140625" style="4"/>
    <col min="15361" max="15366" width="2.28515625" style="4" customWidth="1"/>
    <col min="15367" max="15367" width="61.140625" style="4" customWidth="1"/>
    <col min="15368" max="15368" width="2.42578125" style="4" customWidth="1"/>
    <col min="15369" max="15369" width="13.85546875" style="4" customWidth="1"/>
    <col min="15370" max="15616" width="10.140625" style="4"/>
    <col min="15617" max="15622" width="2.28515625" style="4" customWidth="1"/>
    <col min="15623" max="15623" width="61.140625" style="4" customWidth="1"/>
    <col min="15624" max="15624" width="2.42578125" style="4" customWidth="1"/>
    <col min="15625" max="15625" width="13.85546875" style="4" customWidth="1"/>
    <col min="15626" max="15872" width="10.140625" style="4"/>
    <col min="15873" max="15878" width="2.28515625" style="4" customWidth="1"/>
    <col min="15879" max="15879" width="61.140625" style="4" customWidth="1"/>
    <col min="15880" max="15880" width="2.42578125" style="4" customWidth="1"/>
    <col min="15881" max="15881" width="13.85546875" style="4" customWidth="1"/>
    <col min="15882" max="16128" width="10.140625" style="4"/>
    <col min="16129" max="16134" width="2.28515625" style="4" customWidth="1"/>
    <col min="16135" max="16135" width="61.140625" style="4" customWidth="1"/>
    <col min="16136" max="16136" width="2.42578125" style="4" customWidth="1"/>
    <col min="16137" max="16137" width="13.85546875" style="4" customWidth="1"/>
    <col min="16138" max="16384" width="10.140625" style="4"/>
  </cols>
  <sheetData>
    <row r="1" spans="1:9" ht="12.95" customHeight="1">
      <c r="A1" s="1" t="s">
        <v>496</v>
      </c>
      <c r="B1" s="2"/>
      <c r="C1" s="2"/>
      <c r="D1" s="1"/>
      <c r="E1" s="1"/>
      <c r="F1" s="1"/>
      <c r="G1" s="1"/>
      <c r="H1" s="1"/>
      <c r="I1" s="2"/>
    </row>
    <row r="2" spans="1:9" ht="20.100000000000001" customHeight="1">
      <c r="A2" s="2" t="s">
        <v>414</v>
      </c>
      <c r="B2" s="2"/>
      <c r="C2" s="2"/>
      <c r="D2" s="1"/>
      <c r="E2" s="1"/>
      <c r="F2" s="1"/>
      <c r="G2" s="1"/>
      <c r="H2" s="1"/>
      <c r="I2" s="2"/>
    </row>
    <row r="3" spans="1:9" ht="20.100000000000001" customHeight="1">
      <c r="A3" s="2" t="s">
        <v>408</v>
      </c>
      <c r="B3" s="2"/>
      <c r="C3" s="2"/>
      <c r="D3" s="1"/>
      <c r="E3" s="1"/>
      <c r="F3" s="1"/>
      <c r="G3" s="1"/>
      <c r="H3" s="1"/>
      <c r="I3" s="2"/>
    </row>
    <row r="4" spans="1:9" ht="20.100000000000001" customHeight="1">
      <c r="A4" s="2" t="s">
        <v>386</v>
      </c>
      <c r="B4" s="2"/>
      <c r="C4" s="2"/>
      <c r="D4" s="1"/>
      <c r="E4" s="1"/>
      <c r="F4" s="1"/>
      <c r="G4" s="1"/>
      <c r="H4" s="1"/>
      <c r="I4" s="2"/>
    </row>
    <row r="5" spans="1:9" ht="20.100000000000001" customHeight="1">
      <c r="A5" s="37" t="s">
        <v>964</v>
      </c>
      <c r="B5" s="2"/>
      <c r="C5" s="2"/>
      <c r="D5" s="1"/>
      <c r="E5" s="1"/>
      <c r="F5" s="1"/>
      <c r="G5" s="1"/>
      <c r="H5" s="1"/>
      <c r="I5" s="2"/>
    </row>
    <row r="6" spans="1:9" ht="20.100000000000001" customHeight="1">
      <c r="A6" s="37" t="s">
        <v>361</v>
      </c>
      <c r="B6" s="2"/>
      <c r="C6" s="2"/>
      <c r="D6" s="1"/>
      <c r="E6" s="1"/>
      <c r="F6" s="1"/>
      <c r="G6" s="1"/>
      <c r="H6" s="1"/>
      <c r="I6" s="2"/>
    </row>
    <row r="7" spans="1:9" ht="20.100000000000001" customHeight="1">
      <c r="A7" s="37"/>
      <c r="B7" s="2"/>
      <c r="C7" s="2"/>
      <c r="D7" s="1"/>
      <c r="E7" s="1"/>
      <c r="F7" s="1"/>
      <c r="G7" s="1"/>
      <c r="H7" s="1"/>
      <c r="I7" s="143" t="s">
        <v>844</v>
      </c>
    </row>
    <row r="8" spans="1:9" ht="39" customHeight="1">
      <c r="C8" s="19"/>
      <c r="D8" s="19"/>
      <c r="E8" s="19"/>
      <c r="F8" s="19"/>
      <c r="G8" s="19"/>
      <c r="I8" s="33" t="s">
        <v>95</v>
      </c>
    </row>
    <row r="9" spans="1:9" ht="20.100000000000001" customHeight="1">
      <c r="A9" s="54" t="s">
        <v>517</v>
      </c>
    </row>
    <row r="10" spans="1:9" ht="12.95" customHeight="1">
      <c r="B10" s="54" t="s">
        <v>828</v>
      </c>
      <c r="H10" s="19" t="s">
        <v>172</v>
      </c>
      <c r="I10" s="39">
        <v>2664776457</v>
      </c>
    </row>
    <row r="11" spans="1:9" ht="12.95" customHeight="1">
      <c r="B11" s="54" t="s">
        <v>435</v>
      </c>
      <c r="I11" s="39">
        <v>53187425</v>
      </c>
    </row>
    <row r="12" spans="1:9" ht="12.95" customHeight="1">
      <c r="B12" s="54" t="s">
        <v>436</v>
      </c>
      <c r="I12" s="39">
        <v>39419181</v>
      </c>
    </row>
    <row r="13" spans="1:9" ht="20.100000000000001" customHeight="1">
      <c r="A13" s="54" t="s">
        <v>409</v>
      </c>
      <c r="B13" s="11"/>
      <c r="I13" s="39"/>
    </row>
    <row r="14" spans="1:9" ht="12.95" customHeight="1">
      <c r="B14" s="54" t="s">
        <v>757</v>
      </c>
      <c r="H14" s="19" t="s">
        <v>172</v>
      </c>
      <c r="I14" s="39">
        <v>133238823</v>
      </c>
    </row>
    <row r="15" spans="1:9" ht="12.95" customHeight="1">
      <c r="B15" s="54" t="s">
        <v>3</v>
      </c>
      <c r="I15" s="39">
        <v>2659371</v>
      </c>
    </row>
    <row r="16" spans="1:9" ht="12.95" customHeight="1">
      <c r="B16" s="54" t="s">
        <v>237</v>
      </c>
      <c r="I16" s="39">
        <v>7883836</v>
      </c>
    </row>
    <row r="17" spans="1:9" ht="20.100000000000001" customHeight="1">
      <c r="F17" s="4" t="s">
        <v>829</v>
      </c>
      <c r="I17" s="162">
        <f>SUM(I14:I16)</f>
        <v>143782030</v>
      </c>
    </row>
    <row r="18" spans="1:9" ht="20.100000000000001" customHeight="1">
      <c r="A18" s="4" t="s">
        <v>488</v>
      </c>
      <c r="I18" s="39">
        <v>103542344</v>
      </c>
    </row>
    <row r="19" spans="1:9" ht="20.100000000000001" customHeight="1" thickBot="1">
      <c r="F19" s="54" t="s">
        <v>756</v>
      </c>
      <c r="H19" s="19" t="s">
        <v>172</v>
      </c>
      <c r="I19" s="163">
        <f>I17-I18</f>
        <v>40239686</v>
      </c>
    </row>
    <row r="20" spans="1:9" ht="39" customHeight="1" thickTop="1">
      <c r="A20" s="54" t="s">
        <v>238</v>
      </c>
      <c r="D20" s="54"/>
      <c r="E20" s="2"/>
      <c r="F20" s="2"/>
      <c r="H20" s="54"/>
      <c r="I20" s="2"/>
    </row>
    <row r="22" spans="1:9" ht="12.95" customHeight="1">
      <c r="A22" s="4" t="s">
        <v>954</v>
      </c>
    </row>
  </sheetData>
  <customSheetViews>
    <customSheetView guid="{B5CDDD7D-D7D3-4CB2-966B-9F1E454CC0C9}">
      <pageMargins left="0.8" right="0.7" top="1" bottom="0.8" header="0.5" footer="0.5"/>
      <printOptions horizontalCentered="1"/>
      <pageSetup firstPageNumber="7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7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3">
      <selection activeCell="I18" sqref="I18"/>
      <pageMargins left="0.8" right="0.7" top="1" bottom="0.8" header="0.5" footer="0.5"/>
      <printOptions horizontalCentered="1"/>
      <pageSetup firstPageNumber="6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3">
      <selection activeCell="I18" sqref="I18"/>
      <pageMargins left="0.8" right="0.7" top="1" bottom="0.8" header="0.5" footer="0.5"/>
      <printOptions horizontalCentered="1"/>
      <pageSetup firstPageNumber="6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E38" sqref="E38"/>
      <pageMargins left="0.5" right="0.5" top="0.75" bottom="0.28000000000000003" header="0" footer="0"/>
      <printOptions horizontalCentered="1"/>
      <pageSetup orientation="portrait" r:id="rId6"/>
      <headerFooter alignWithMargins="0"/>
    </customSheetView>
    <customSheetView guid="{86A10747-8B25-4B25-9409-B006EA4C681C}" showGridLines="0">
      <selection sqref="A1:G1"/>
      <pageMargins left="0.5" right="0.5" top="0.75" bottom="0.28000000000000003" header="0" footer="0"/>
      <printOptions horizontalCentered="1"/>
      <pageSetup orientation="portrait" r:id="rId7"/>
      <headerFooter alignWithMargins="0"/>
    </customSheetView>
    <customSheetView guid="{4F3C9522-85FB-4FAA-B4DC-154FBE4218D9}" showGridLines="0" showRuler="0">
      <selection activeCell="F25" sqref="F25"/>
      <pageMargins left="0.5" right="0.5" top="0.75" bottom="0.28000000000000003" header="0" footer="0"/>
      <printOptions horizontalCentered="1"/>
      <pageSetup orientation="portrait" r:id="rId8"/>
      <headerFooter alignWithMargins="0"/>
    </customSheetView>
    <customSheetView guid="{8E3DA08C-766A-41DE-BB05-B83E79C2E3D5}" showGridLines="0">
      <selection sqref="A1:G54"/>
      <pageMargins left="0.5" right="0.5" top="0.75" bottom="0.28000000000000003" header="0" footer="0"/>
      <printOptions horizontalCentered="1"/>
      <pageSetup orientation="portrait" r:id="rId9"/>
      <headerFooter alignWithMargins="0"/>
    </customSheetView>
    <customSheetView guid="{9B4DC162-833A-4BD6-BF3D-CDBE24FDA56E}" showGridLines="0" showRuler="0">
      <selection activeCell="F30" sqref="F30"/>
      <pageMargins left="0.5" right="0.5" top="0.75" bottom="0.28000000000000003" header="0" footer="0"/>
      <printOptions horizontalCentered="1"/>
      <pageSetup orientation="portrait" r:id="rId10"/>
      <headerFooter alignWithMargins="0"/>
    </customSheetView>
    <customSheetView guid="{DF496B77-1547-4044-ABC6-DF925EDDC1DD}" showPageBreaks="1" showRuler="0" topLeftCell="A11">
      <selection activeCell="F25" sqref="F25"/>
      <pageMargins left="0.75" right="0.75" top="0.75" bottom="0.5" header="0" footer="0.5"/>
      <printOptions horizontalCentered="1"/>
      <pageSetup firstPageNumber="71" orientation="portrait" useFirstPageNumber="1" r:id="rId11"/>
      <headerFooter alignWithMargins="0">
        <oddFooter>&amp;C(&amp;P)</oddFooter>
      </headerFooter>
    </customSheetView>
    <customSheetView guid="{3BA57DF8-659F-42F0-86F4-A7E79B2C34EB}" showRuler="0">
      <selection activeCell="F25" sqref="F25"/>
      <pageMargins left="0.5" right="0.5" top="0.75" bottom="0.28000000000000003" header="0" footer="0"/>
      <printOptions horizontalCentered="1"/>
      <pageSetup orientation="portrait" r:id="rId12"/>
      <headerFooter alignWithMargins="0"/>
    </customSheetView>
    <customSheetView guid="{21417578-E70F-4802-A5A7-5D6C59E90F40}" showRuler="0">
      <selection activeCell="F25" sqref="F25"/>
      <pageMargins left="0.5" right="0.5" top="0.75" bottom="0.28000000000000003" header="0" footer="0"/>
      <printOptions horizontalCentered="1"/>
      <pageSetup orientation="portrait" r:id="rId13"/>
      <headerFooter alignWithMargins="0"/>
    </customSheetView>
    <customSheetView guid="{DC1EC383-AA5A-444D-88DE-3C6EE7652F16}" showPageBreaks="1" showGridLines="0" printArea="1" showRuler="0">
      <selection sqref="A1:G1"/>
      <pageMargins left="0.5" right="0.5" top="0.75" bottom="0.28000000000000003" header="0" footer="0"/>
      <printOptions horizontalCentered="1"/>
      <pageSetup orientation="portrait" r:id="rId14"/>
      <headerFooter alignWithMargins="0"/>
    </customSheetView>
    <customSheetView guid="{B9A944B1-D459-11D5-A666-00B0D0B3D203}" showPageBreaks="1" showGridLines="0" showRuler="0">
      <selection activeCell="F14" sqref="F14"/>
      <pageMargins left="0.5" right="0.5" top="0.75" bottom="0.5" header="0" footer="0"/>
      <printOptions horizontalCentered="1"/>
      <pageSetup orientation="portrait" r:id="rId15"/>
      <headerFooter alignWithMargins="0"/>
    </customSheetView>
    <customSheetView guid="{8E35712F-F7DD-11D6-A74F-00B0D0B61D87}" showPageBreaks="1" showGridLines="0" showRuler="0">
      <selection activeCell="F14" sqref="F14"/>
      <pageMargins left="0.5" right="0.5" top="0.75" bottom="0.5" header="0" footer="0"/>
      <printOptions horizontalCentered="1"/>
      <pageSetup orientation="portrait" r:id="rId16"/>
      <headerFooter alignWithMargins="0"/>
    </customSheetView>
    <customSheetView guid="{DBF7A691-C175-11D5-A601-00B0D0B3D2A1}" showPageBreaks="1" showGridLines="0" printArea="1" showRuler="0">
      <selection activeCell="F16" sqref="F16"/>
      <pageMargins left="0.5" right="0.5" top="0.75" bottom="0.5" header="0" footer="0"/>
      <printOptions horizontalCentered="1"/>
      <pageSetup orientation="portrait" r:id="rId17"/>
      <headerFooter alignWithMargins="0"/>
    </customSheetView>
    <customSheetView guid="{040F2CE1-C174-11D5-A64F-00B0D0B3D203}" showPageBreaks="1" showGridLines="0" printArea="1" showRuler="0">
      <selection activeCell="F14" sqref="F14"/>
      <pageMargins left="0.5" right="0.5" top="0.75" bottom="0.5" header="0" footer="0"/>
      <printOptions horizontalCentered="1"/>
      <pageSetup orientation="portrait" r:id="rId18"/>
      <headerFooter alignWithMargins="0"/>
    </customSheetView>
    <customSheetView guid="{BD6501F3-C314-11D5-A64A-00B0D0B3D295}" showPageBreaks="1" showGridLines="0" showRuler="0">
      <selection activeCell="F14" sqref="F14"/>
      <pageMargins left="0.5" right="0.5" top="0.75" bottom="0.5" header="0" footer="0"/>
      <printOptions horizontalCentered="1"/>
      <pageSetup orientation="portrait" r:id="rId19"/>
      <headerFooter alignWithMargins="0"/>
    </customSheetView>
    <customSheetView guid="{A7ADF766-DF6C-40EF-AD33-2C5637ABABD9}" showPageBreaks="1" showGridLines="0" printArea="1" showRuler="0">
      <selection activeCell="F17" sqref="F17"/>
      <pageMargins left="0.5" right="0.5" top="0.75" bottom="0.28000000000000003" header="0" footer="0"/>
      <printOptions horizontalCentered="1"/>
      <pageSetup orientation="portrait" r:id="rId20"/>
      <headerFooter alignWithMargins="0"/>
    </customSheetView>
    <customSheetView guid="{0E959B21-C4C4-11D5-A65F-00B0D0B3D27F}" showPageBreaks="1" showGridLines="0" printArea="1" showRuler="0" topLeftCell="A34">
      <selection activeCell="A54" sqref="A54"/>
      <pageMargins left="0.5" right="0.5" top="0.75" bottom="0.28000000000000003" header="0" footer="0"/>
      <printOptions horizontalCentered="1"/>
      <pageSetup orientation="portrait" r:id="rId21"/>
      <headerFooter alignWithMargins="0"/>
    </customSheetView>
    <customSheetView guid="{61FFD26A-6C55-4FAA-B7B3-304380B2CF2A}" showPageBreaks="1" showGridLines="0" printArea="1" showRuler="0">
      <selection activeCell="F17" sqref="F17"/>
      <pageMargins left="0.5" right="0.5" top="0.75" bottom="0.28000000000000003" header="0" footer="0"/>
      <printOptions horizontalCentered="1"/>
      <pageSetup orientation="portrait" r:id="rId22"/>
      <headerFooter alignWithMargins="0"/>
    </customSheetView>
    <customSheetView guid="{4FB49B53-1D2E-4571-8896-B15F682249F5}" showPageBreaks="1" showRuler="0">
      <selection activeCell="F25" sqref="F25"/>
      <pageMargins left="0.5" right="0.5" top="0.75" bottom="0.28000000000000003" header="0" footer="0"/>
      <printOptions horizontalCentered="1"/>
      <pageSetup orientation="portrait" r:id="rId23"/>
      <headerFooter alignWithMargins="0"/>
    </customSheetView>
    <customSheetView guid="{2F4E79F8-C95D-43CD-9692-8694CC8FDD51}" showPageBreaks="1" showRuler="0">
      <selection sqref="A1:G1"/>
      <pageMargins left="0.5" right="0.5" top="0.75" bottom="0.28000000000000003" header="0" footer="0"/>
      <printOptions horizontalCentered="1"/>
      <pageSetup orientation="portrait" r:id="rId24"/>
      <headerFooter alignWithMargins="0"/>
    </customSheetView>
    <customSheetView guid="{315D65B5-6F13-4260-BB1D-E2FA280C16D9}" showPageBreaks="1" showRuler="0">
      <selection activeCell="G12" sqref="G12"/>
      <pageMargins left="0.8" right="0.7" top="1" bottom="0.8" header="0.5" footer="0.5"/>
      <printOptions horizontalCentered="1"/>
      <pageSetup firstPageNumber="68"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election activeCell="G12" sqref="G12"/>
      <pageMargins left="0.8" right="0.7" top="1" bottom="0.8" header="0.5" footer="0.5"/>
      <printOptions horizontalCentered="1"/>
      <pageSetup firstPageNumber="68"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0"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99" firstPageNumber="65" fitToHeight="0" orientation="portrait" blackAndWhite="1" useFirstPageNumber="1" r:id="rId28"/>
  <headerFooter scaleWithDoc="0" alignWithMargins="0">
    <oddFooter>&amp;C&amp;"Times New Roman,Regular"&amp;11&amp;P</oddFoot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4">
    <tabColor indexed="42"/>
    <pageSetUpPr fitToPage="1"/>
  </sheetPr>
  <dimension ref="A1:M26"/>
  <sheetViews>
    <sheetView workbookViewId="0">
      <selection sqref="A1:I1"/>
    </sheetView>
  </sheetViews>
  <sheetFormatPr defaultColWidth="10.140625" defaultRowHeight="9.9499999999999993"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6" width="10.140625" style="4"/>
    <col min="257" max="262" width="2.28515625" style="4" customWidth="1"/>
    <col min="263" max="263" width="2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512" width="10.140625" style="4"/>
    <col min="513" max="518" width="2.28515625" style="4" customWidth="1"/>
    <col min="519" max="519" width="2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768" width="10.140625" style="4"/>
    <col min="769" max="774" width="2.28515625" style="4" customWidth="1"/>
    <col min="775" max="775" width="2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1024" width="10.140625" style="4"/>
    <col min="1025" max="1030" width="2.28515625" style="4" customWidth="1"/>
    <col min="1031" max="1031" width="2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280" width="10.140625" style="4"/>
    <col min="1281" max="1286" width="2.28515625" style="4" customWidth="1"/>
    <col min="1287" max="1287" width="2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536" width="10.140625" style="4"/>
    <col min="1537" max="1542" width="2.28515625" style="4" customWidth="1"/>
    <col min="1543" max="1543" width="2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792" width="10.140625" style="4"/>
    <col min="1793" max="1798" width="2.28515625" style="4" customWidth="1"/>
    <col min="1799" max="1799" width="2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2048" width="10.140625" style="4"/>
    <col min="2049" max="2054" width="2.28515625" style="4" customWidth="1"/>
    <col min="2055" max="2055" width="2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304" width="10.140625" style="4"/>
    <col min="2305" max="2310" width="2.28515625" style="4" customWidth="1"/>
    <col min="2311" max="2311" width="2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560" width="10.140625" style="4"/>
    <col min="2561" max="2566" width="2.28515625" style="4" customWidth="1"/>
    <col min="2567" max="2567" width="2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816" width="10.140625" style="4"/>
    <col min="2817" max="2822" width="2.28515625" style="4" customWidth="1"/>
    <col min="2823" max="2823" width="2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3072" width="10.140625" style="4"/>
    <col min="3073" max="3078" width="2.28515625" style="4" customWidth="1"/>
    <col min="3079" max="3079" width="2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328" width="10.140625" style="4"/>
    <col min="3329" max="3334" width="2.28515625" style="4" customWidth="1"/>
    <col min="3335" max="3335" width="2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584" width="10.140625" style="4"/>
    <col min="3585" max="3590" width="2.28515625" style="4" customWidth="1"/>
    <col min="3591" max="3591" width="2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840" width="10.140625" style="4"/>
    <col min="3841" max="3846" width="2.28515625" style="4" customWidth="1"/>
    <col min="3847" max="3847" width="2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4096" width="10.140625" style="4"/>
    <col min="4097" max="4102" width="2.28515625" style="4" customWidth="1"/>
    <col min="4103" max="4103" width="2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352" width="10.140625" style="4"/>
    <col min="4353" max="4358" width="2.28515625" style="4" customWidth="1"/>
    <col min="4359" max="4359" width="2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608" width="10.140625" style="4"/>
    <col min="4609" max="4614" width="2.28515625" style="4" customWidth="1"/>
    <col min="4615" max="4615" width="2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864" width="10.140625" style="4"/>
    <col min="4865" max="4870" width="2.28515625" style="4" customWidth="1"/>
    <col min="4871" max="4871" width="2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5120" width="10.140625" style="4"/>
    <col min="5121" max="5126" width="2.28515625" style="4" customWidth="1"/>
    <col min="5127" max="5127" width="2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376" width="10.140625" style="4"/>
    <col min="5377" max="5382" width="2.28515625" style="4" customWidth="1"/>
    <col min="5383" max="5383" width="2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632" width="10.140625" style="4"/>
    <col min="5633" max="5638" width="2.28515625" style="4" customWidth="1"/>
    <col min="5639" max="5639" width="2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888" width="10.140625" style="4"/>
    <col min="5889" max="5894" width="2.28515625" style="4" customWidth="1"/>
    <col min="5895" max="5895" width="2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6144" width="10.140625" style="4"/>
    <col min="6145" max="6150" width="2.28515625" style="4" customWidth="1"/>
    <col min="6151" max="6151" width="2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400" width="10.140625" style="4"/>
    <col min="6401" max="6406" width="2.28515625" style="4" customWidth="1"/>
    <col min="6407" max="6407" width="2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656" width="10.140625" style="4"/>
    <col min="6657" max="6662" width="2.28515625" style="4" customWidth="1"/>
    <col min="6663" max="6663" width="2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912" width="10.140625" style="4"/>
    <col min="6913" max="6918" width="2.28515625" style="4" customWidth="1"/>
    <col min="6919" max="6919" width="2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7168" width="10.140625" style="4"/>
    <col min="7169" max="7174" width="2.28515625" style="4" customWidth="1"/>
    <col min="7175" max="7175" width="2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424" width="10.140625" style="4"/>
    <col min="7425" max="7430" width="2.28515625" style="4" customWidth="1"/>
    <col min="7431" max="7431" width="2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680" width="10.140625" style="4"/>
    <col min="7681" max="7686" width="2.28515625" style="4" customWidth="1"/>
    <col min="7687" max="7687" width="2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936" width="10.140625" style="4"/>
    <col min="7937" max="7942" width="2.28515625" style="4" customWidth="1"/>
    <col min="7943" max="7943" width="2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8192" width="10.140625" style="4"/>
    <col min="8193" max="8198" width="2.28515625" style="4" customWidth="1"/>
    <col min="8199" max="8199" width="2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448" width="10.140625" style="4"/>
    <col min="8449" max="8454" width="2.28515625" style="4" customWidth="1"/>
    <col min="8455" max="8455" width="2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704" width="10.140625" style="4"/>
    <col min="8705" max="8710" width="2.28515625" style="4" customWidth="1"/>
    <col min="8711" max="8711" width="2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960" width="10.140625" style="4"/>
    <col min="8961" max="8966" width="2.28515625" style="4" customWidth="1"/>
    <col min="8967" max="8967" width="2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9216" width="10.140625" style="4"/>
    <col min="9217" max="9222" width="2.28515625" style="4" customWidth="1"/>
    <col min="9223" max="9223" width="2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472" width="10.140625" style="4"/>
    <col min="9473" max="9478" width="2.28515625" style="4" customWidth="1"/>
    <col min="9479" max="9479" width="2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728" width="10.140625" style="4"/>
    <col min="9729" max="9734" width="2.28515625" style="4" customWidth="1"/>
    <col min="9735" max="9735" width="2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984" width="10.140625" style="4"/>
    <col min="9985" max="9990" width="2.28515625" style="4" customWidth="1"/>
    <col min="9991" max="9991" width="2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10240" width="10.140625" style="4"/>
    <col min="10241" max="10246" width="2.28515625" style="4" customWidth="1"/>
    <col min="10247" max="10247" width="2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496" width="10.140625" style="4"/>
    <col min="10497" max="10502" width="2.28515625" style="4" customWidth="1"/>
    <col min="10503" max="10503" width="2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752" width="10.140625" style="4"/>
    <col min="10753" max="10758" width="2.28515625" style="4" customWidth="1"/>
    <col min="10759" max="10759" width="2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1008" width="10.140625" style="4"/>
    <col min="11009" max="11014" width="2.28515625" style="4" customWidth="1"/>
    <col min="11015" max="11015" width="2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264" width="10.140625" style="4"/>
    <col min="11265" max="11270" width="2.28515625" style="4" customWidth="1"/>
    <col min="11271" max="11271" width="2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520" width="10.140625" style="4"/>
    <col min="11521" max="11526" width="2.28515625" style="4" customWidth="1"/>
    <col min="11527" max="11527" width="2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776" width="10.140625" style="4"/>
    <col min="11777" max="11782" width="2.28515625" style="4" customWidth="1"/>
    <col min="11783" max="11783" width="2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2032" width="10.140625" style="4"/>
    <col min="12033" max="12038" width="2.28515625" style="4" customWidth="1"/>
    <col min="12039" max="12039" width="2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288" width="10.140625" style="4"/>
    <col min="12289" max="12294" width="2.28515625" style="4" customWidth="1"/>
    <col min="12295" max="12295" width="2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544" width="10.140625" style="4"/>
    <col min="12545" max="12550" width="2.28515625" style="4" customWidth="1"/>
    <col min="12551" max="12551" width="2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800" width="10.140625" style="4"/>
    <col min="12801" max="12806" width="2.28515625" style="4" customWidth="1"/>
    <col min="12807" max="12807" width="2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3056" width="10.140625" style="4"/>
    <col min="13057" max="13062" width="2.28515625" style="4" customWidth="1"/>
    <col min="13063" max="13063" width="2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312" width="10.140625" style="4"/>
    <col min="13313" max="13318" width="2.28515625" style="4" customWidth="1"/>
    <col min="13319" max="13319" width="2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568" width="10.140625" style="4"/>
    <col min="13569" max="13574" width="2.28515625" style="4" customWidth="1"/>
    <col min="13575" max="13575" width="2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824" width="10.140625" style="4"/>
    <col min="13825" max="13830" width="2.28515625" style="4" customWidth="1"/>
    <col min="13831" max="13831" width="2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4080" width="10.140625" style="4"/>
    <col min="14081" max="14086" width="2.28515625" style="4" customWidth="1"/>
    <col min="14087" max="14087" width="2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336" width="10.140625" style="4"/>
    <col min="14337" max="14342" width="2.28515625" style="4" customWidth="1"/>
    <col min="14343" max="14343" width="2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592" width="10.140625" style="4"/>
    <col min="14593" max="14598" width="2.28515625" style="4" customWidth="1"/>
    <col min="14599" max="14599" width="2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848" width="10.140625" style="4"/>
    <col min="14849" max="14854" width="2.28515625" style="4" customWidth="1"/>
    <col min="14855" max="14855" width="2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5104" width="10.140625" style="4"/>
    <col min="15105" max="15110" width="2.28515625" style="4" customWidth="1"/>
    <col min="15111" max="15111" width="2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360" width="10.140625" style="4"/>
    <col min="15361" max="15366" width="2.28515625" style="4" customWidth="1"/>
    <col min="15367" max="15367" width="2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616" width="10.140625" style="4"/>
    <col min="15617" max="15622" width="2.28515625" style="4" customWidth="1"/>
    <col min="15623" max="15623" width="2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872" width="10.140625" style="4"/>
    <col min="15873" max="15878" width="2.28515625" style="4" customWidth="1"/>
    <col min="15879" max="15879" width="2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6128" width="10.140625" style="4"/>
    <col min="16129" max="16134" width="2.28515625" style="4" customWidth="1"/>
    <col min="16135" max="16135" width="2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384" width="10.140625" style="4"/>
  </cols>
  <sheetData>
    <row r="1" spans="1:13" ht="12.95" customHeight="1">
      <c r="A1" s="1" t="s">
        <v>496</v>
      </c>
      <c r="B1" s="1"/>
      <c r="C1" s="1"/>
      <c r="D1" s="1"/>
      <c r="E1" s="1"/>
      <c r="F1" s="1"/>
      <c r="G1" s="1"/>
      <c r="H1" s="1"/>
      <c r="I1" s="1"/>
      <c r="J1" s="1"/>
      <c r="K1" s="1"/>
      <c r="L1" s="1"/>
      <c r="M1" s="1"/>
    </row>
    <row r="2" spans="1:13" ht="20.100000000000001" customHeight="1">
      <c r="A2" s="2" t="s">
        <v>414</v>
      </c>
      <c r="B2" s="1"/>
      <c r="C2" s="1"/>
      <c r="D2" s="1"/>
      <c r="E2" s="1"/>
      <c r="F2" s="1"/>
      <c r="G2" s="1"/>
      <c r="H2" s="1"/>
      <c r="I2" s="1"/>
      <c r="J2" s="1"/>
      <c r="K2" s="1"/>
      <c r="L2" s="1"/>
      <c r="M2" s="1"/>
    </row>
    <row r="3" spans="1:13" ht="20.100000000000001" customHeight="1">
      <c r="A3" s="2" t="s">
        <v>408</v>
      </c>
      <c r="B3" s="1"/>
      <c r="C3" s="1"/>
      <c r="D3" s="1"/>
      <c r="E3" s="1"/>
      <c r="F3" s="1"/>
      <c r="G3" s="1"/>
      <c r="H3" s="1"/>
      <c r="I3" s="1"/>
      <c r="J3" s="1"/>
      <c r="K3" s="1"/>
      <c r="L3" s="1"/>
      <c r="M3" s="1"/>
    </row>
    <row r="4" spans="1:13" ht="20.100000000000001" customHeight="1">
      <c r="A4" s="2" t="s">
        <v>387</v>
      </c>
      <c r="B4" s="1"/>
      <c r="C4" s="1"/>
      <c r="D4" s="1"/>
      <c r="E4" s="1"/>
      <c r="F4" s="1"/>
      <c r="G4" s="1"/>
      <c r="H4" s="1"/>
      <c r="I4" s="1"/>
      <c r="J4" s="1"/>
      <c r="K4" s="1"/>
      <c r="L4" s="1"/>
      <c r="M4" s="1"/>
    </row>
    <row r="5" spans="1:13" ht="20.100000000000001" customHeight="1">
      <c r="A5" s="37" t="s">
        <v>964</v>
      </c>
      <c r="B5" s="1"/>
      <c r="C5" s="1"/>
      <c r="D5" s="1"/>
      <c r="E5" s="1"/>
      <c r="F5" s="1"/>
      <c r="G5" s="1"/>
      <c r="H5" s="1"/>
      <c r="I5" s="1"/>
      <c r="J5" s="1"/>
      <c r="K5" s="1"/>
      <c r="L5" s="1"/>
      <c r="M5" s="1"/>
    </row>
    <row r="6" spans="1:13" ht="20.100000000000001" customHeight="1">
      <c r="A6" s="37" t="s">
        <v>361</v>
      </c>
      <c r="B6" s="1"/>
      <c r="C6" s="1"/>
      <c r="D6" s="1"/>
      <c r="E6" s="1"/>
      <c r="F6" s="1"/>
      <c r="G6" s="1"/>
      <c r="H6" s="1"/>
      <c r="I6" s="1"/>
      <c r="J6" s="1"/>
      <c r="K6" s="1"/>
      <c r="L6" s="1"/>
      <c r="M6" s="1"/>
    </row>
    <row r="7" spans="1:13" ht="20.100000000000001" customHeight="1">
      <c r="A7" s="37"/>
      <c r="B7" s="1"/>
      <c r="C7" s="1"/>
      <c r="D7" s="1"/>
      <c r="E7" s="1"/>
      <c r="F7" s="1"/>
      <c r="G7" s="1"/>
      <c r="H7" s="1"/>
      <c r="I7" s="1"/>
      <c r="J7" s="1"/>
      <c r="K7" s="1"/>
      <c r="L7" s="1"/>
      <c r="M7" s="143" t="s">
        <v>844</v>
      </c>
    </row>
    <row r="8" spans="1:13" ht="39" customHeight="1">
      <c r="D8" s="3"/>
      <c r="E8" s="3"/>
      <c r="F8" s="3"/>
      <c r="G8" s="3"/>
      <c r="H8" s="3"/>
      <c r="I8" s="17" t="s">
        <v>259</v>
      </c>
      <c r="J8" s="18"/>
      <c r="K8" s="18"/>
      <c r="L8" s="18"/>
      <c r="M8" s="18"/>
    </row>
    <row r="9" spans="1:13" ht="12.95" customHeight="1">
      <c r="A9" s="19"/>
      <c r="B9" s="19"/>
      <c r="C9" s="19"/>
      <c r="D9" s="19"/>
      <c r="E9" s="19"/>
      <c r="F9" s="19"/>
      <c r="G9" s="19"/>
      <c r="H9" s="19"/>
      <c r="I9" s="33" t="s">
        <v>53</v>
      </c>
      <c r="J9" s="3"/>
      <c r="K9" s="33" t="s">
        <v>54</v>
      </c>
      <c r="L9" s="3"/>
      <c r="M9" s="33" t="s">
        <v>55</v>
      </c>
    </row>
    <row r="10" spans="1:13" ht="20.100000000000001" customHeight="1">
      <c r="A10" s="54" t="s">
        <v>517</v>
      </c>
      <c r="B10" s="14"/>
      <c r="C10" s="14"/>
      <c r="F10" s="40"/>
      <c r="G10" s="40"/>
      <c r="H10" s="40"/>
      <c r="I10" s="40"/>
      <c r="J10" s="41"/>
      <c r="K10" s="41"/>
      <c r="L10" s="41"/>
      <c r="M10" s="41"/>
    </row>
    <row r="11" spans="1:13" ht="12.95" customHeight="1">
      <c r="B11" s="54" t="s">
        <v>828</v>
      </c>
      <c r="H11" s="19" t="s">
        <v>172</v>
      </c>
      <c r="I11" s="106">
        <v>820226</v>
      </c>
      <c r="J11" s="106"/>
      <c r="K11" s="106">
        <v>26560</v>
      </c>
      <c r="L11" s="106"/>
      <c r="M11" s="106">
        <v>3542930</v>
      </c>
    </row>
    <row r="12" spans="1:13" ht="12.95" customHeight="1">
      <c r="B12" s="54" t="s">
        <v>437</v>
      </c>
      <c r="I12" s="106">
        <v>0</v>
      </c>
      <c r="J12" s="106"/>
      <c r="K12" s="106">
        <v>0</v>
      </c>
      <c r="L12" s="106"/>
      <c r="M12" s="106">
        <v>0</v>
      </c>
    </row>
    <row r="13" spans="1:13" ht="12.95" customHeight="1">
      <c r="B13" s="54" t="s">
        <v>699</v>
      </c>
      <c r="I13" s="106">
        <v>0</v>
      </c>
      <c r="J13" s="106"/>
      <c r="K13" s="106">
        <v>698666</v>
      </c>
      <c r="L13" s="106"/>
      <c r="M13" s="106">
        <v>0</v>
      </c>
    </row>
    <row r="14" spans="1:13" ht="12.95" customHeight="1">
      <c r="B14" s="54" t="s">
        <v>436</v>
      </c>
      <c r="I14" s="106">
        <v>3824779</v>
      </c>
      <c r="J14" s="106"/>
      <c r="K14" s="106">
        <v>2151320</v>
      </c>
      <c r="L14" s="106"/>
      <c r="M14" s="106">
        <v>1464831</v>
      </c>
    </row>
    <row r="15" spans="1:13" ht="20.100000000000001" customHeight="1">
      <c r="A15" s="54" t="s">
        <v>412</v>
      </c>
      <c r="B15" s="14"/>
      <c r="C15" s="14"/>
      <c r="D15" s="11"/>
      <c r="I15" s="106"/>
      <c r="J15" s="3"/>
      <c r="K15" s="26"/>
      <c r="L15" s="3"/>
      <c r="M15" s="26"/>
    </row>
    <row r="16" spans="1:13" ht="12.95" customHeight="1">
      <c r="A16" s="11"/>
      <c r="B16" s="4" t="s">
        <v>413</v>
      </c>
      <c r="C16" s="11"/>
      <c r="D16" s="54"/>
      <c r="I16" s="106"/>
      <c r="J16" s="3"/>
      <c r="K16" s="26"/>
      <c r="L16" s="3"/>
      <c r="M16" s="26"/>
    </row>
    <row r="17" spans="1:13" ht="12.95" customHeight="1">
      <c r="C17" s="54" t="s">
        <v>755</v>
      </c>
      <c r="D17" s="54"/>
      <c r="H17" s="19" t="s">
        <v>172</v>
      </c>
      <c r="I17" s="106">
        <v>41011</v>
      </c>
      <c r="J17" s="106"/>
      <c r="K17" s="106">
        <v>1328</v>
      </c>
      <c r="L17" s="106"/>
      <c r="M17" s="106">
        <v>177147</v>
      </c>
    </row>
    <row r="18" spans="1:13" ht="12.95" customHeight="1">
      <c r="C18" s="54" t="s">
        <v>410</v>
      </c>
      <c r="D18" s="54"/>
      <c r="I18" s="106">
        <v>0</v>
      </c>
      <c r="J18" s="106"/>
      <c r="K18" s="106">
        <v>0</v>
      </c>
      <c r="L18" s="106"/>
      <c r="M18" s="106">
        <v>0</v>
      </c>
    </row>
    <row r="19" spans="1:13" ht="12.95" customHeight="1">
      <c r="C19" s="54" t="s">
        <v>101</v>
      </c>
      <c r="D19" s="54"/>
      <c r="I19" s="106">
        <v>0</v>
      </c>
      <c r="J19" s="106"/>
      <c r="K19" s="106">
        <v>69867</v>
      </c>
      <c r="L19" s="106"/>
      <c r="M19" s="106">
        <v>0</v>
      </c>
    </row>
    <row r="20" spans="1:13" ht="12.95" customHeight="1">
      <c r="C20" s="54" t="s">
        <v>237</v>
      </c>
      <c r="I20" s="106">
        <v>764956</v>
      </c>
      <c r="J20" s="106"/>
      <c r="K20" s="106">
        <v>430264</v>
      </c>
      <c r="L20" s="106"/>
      <c r="M20" s="106">
        <v>292966</v>
      </c>
    </row>
    <row r="21" spans="1:13" ht="20.100000000000001" customHeight="1">
      <c r="A21" s="14"/>
      <c r="B21" s="14"/>
      <c r="C21" s="14"/>
      <c r="F21" s="4" t="s">
        <v>829</v>
      </c>
      <c r="I21" s="15">
        <f>SUM(I17:I20)</f>
        <v>805967</v>
      </c>
      <c r="J21" s="3"/>
      <c r="K21" s="15">
        <f>SUM(K17:K20)</f>
        <v>501459</v>
      </c>
      <c r="L21" s="3"/>
      <c r="M21" s="15">
        <f>SUM(M17:M20)</f>
        <v>470113</v>
      </c>
    </row>
    <row r="22" spans="1:13" ht="20.100000000000001" customHeight="1">
      <c r="A22" s="54" t="s">
        <v>488</v>
      </c>
      <c r="B22" s="14"/>
      <c r="C22" s="14"/>
      <c r="I22" s="9">
        <v>373329</v>
      </c>
      <c r="K22" s="9">
        <v>0</v>
      </c>
      <c r="M22" s="9">
        <v>0</v>
      </c>
    </row>
    <row r="23" spans="1:13" ht="20.100000000000001" customHeight="1" thickBot="1">
      <c r="B23" s="14"/>
      <c r="C23" s="14"/>
      <c r="F23" s="54" t="s">
        <v>754</v>
      </c>
      <c r="H23" s="19" t="s">
        <v>172</v>
      </c>
      <c r="I23" s="152">
        <f>I21-I22</f>
        <v>432638</v>
      </c>
      <c r="J23" s="3"/>
      <c r="K23" s="152">
        <f>K21-K22</f>
        <v>501459</v>
      </c>
      <c r="L23" s="3"/>
      <c r="M23" s="152">
        <f>M21-M22</f>
        <v>470113</v>
      </c>
    </row>
    <row r="24" spans="1:13" ht="39" customHeight="1" thickTop="1">
      <c r="A24" s="54" t="s">
        <v>238</v>
      </c>
      <c r="B24" s="2"/>
      <c r="C24" s="2"/>
      <c r="D24" s="2"/>
      <c r="E24" s="2"/>
      <c r="F24" s="2"/>
      <c r="G24" s="2"/>
      <c r="H24" s="2"/>
      <c r="I24" s="2"/>
      <c r="J24" s="2"/>
      <c r="K24" s="2"/>
      <c r="L24" s="2"/>
      <c r="M24" s="2"/>
    </row>
    <row r="25" spans="1:13" ht="13.5" customHeight="1"/>
    <row r="26" spans="1:13" ht="12.95" customHeight="1">
      <c r="A26" s="4" t="s">
        <v>954</v>
      </c>
    </row>
  </sheetData>
  <customSheetViews>
    <customSheetView guid="{B5CDDD7D-D7D3-4CB2-966B-9F1E454CC0C9}">
      <pageMargins left="0.8" right="0.7" top="1" bottom="0.8" header="0.5" footer="0.5"/>
      <printOptions horizontalCentered="1"/>
      <pageSetup firstPageNumber="7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7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J16" sqref="J16"/>
      <pageMargins left="0.8" right="0.7" top="1" bottom="0.8" header="0.5" footer="0.5"/>
      <printOptions horizontalCentered="1"/>
      <pageSetup firstPageNumber="6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J16" sqref="J16"/>
      <pageMargins left="0.8" right="0.7" top="1" bottom="0.8" header="0.5" footer="0.5"/>
      <printOptions horizontalCentered="1"/>
      <pageSetup firstPageNumber="6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N19" sqref="M19:N19"/>
      <rowBreaks count="7" manualBreakCount="7">
        <brk id="57" max="16383" man="1"/>
        <brk id="58" max="9" man="1"/>
        <brk id="175" max="16383" man="1"/>
        <brk id="286" max="16383" man="1"/>
        <brk id="385" max="16383" man="1"/>
        <brk id="456" max="16383" man="1"/>
        <brk id="529" max="16383" man="1"/>
      </rowBreaks>
      <pageMargins left="0.25" right="0.25" top="0.5" bottom="0.34" header="0" footer="0"/>
      <printOptions horizontalCentered="1"/>
      <pageSetup orientation="portrait" r:id="rId6"/>
      <headerFooter alignWithMargins="0"/>
    </customSheetView>
    <customSheetView guid="{86A10747-8B25-4B25-9409-B006EA4C681C}" showGridLines="0" topLeftCell="A310">
      <selection activeCell="F66" sqref="F66"/>
      <rowBreaks count="7" manualBreakCount="7">
        <brk id="57" max="16383" man="1"/>
        <brk id="58" max="9" man="1"/>
        <brk id="175" max="16383" man="1"/>
        <brk id="286" max="16383" man="1"/>
        <brk id="385" max="16383" man="1"/>
        <brk id="456" max="16383" man="1"/>
        <brk id="529" max="16383" man="1"/>
      </rowBreaks>
      <pageMargins left="0.25" right="0.25" top="0.5" bottom="0.34" header="0" footer="0"/>
      <printOptions horizontalCentered="1"/>
      <pageSetup orientation="portrait" r:id="rId7"/>
      <headerFooter alignWithMargins="0"/>
    </customSheetView>
    <customSheetView guid="{4F3C9522-85FB-4FAA-B4DC-154FBE4218D9}" showGridLines="0" zeroValues="0" showRuler="0">
      <selection sqref="A1:L1"/>
      <rowBreaks count="12" manualBreakCount="12">
        <brk id="62" max="16383" man="1"/>
        <brk id="65" max="9" man="1"/>
        <brk id="128" max="16383" man="1"/>
        <brk id="130" max="9" man="1"/>
        <brk id="194" max="16383" man="1"/>
        <brk id="195" max="16383" man="1"/>
        <brk id="260" max="16383" man="1"/>
        <brk id="261" max="16383" man="1"/>
        <brk id="326" max="16383" man="1"/>
        <brk id="371" max="16383" man="1"/>
        <brk id="442" max="16383" man="1"/>
        <brk id="515" max="16383" man="1"/>
      </rowBreaks>
      <pageMargins left="0.25" right="0.25" top="0.5" bottom="0.34" header="0" footer="0"/>
      <printOptions horizontalCentered="1"/>
      <pageSetup orientation="portrait" r:id="rId8"/>
      <headerFooter alignWithMargins="0"/>
    </customSheetView>
    <customSheetView guid="{8E3DA08C-766A-41DE-BB05-B83E79C2E3D5}" showGridLines="0">
      <selection activeCell="I284" sqref="I284"/>
      <rowBreaks count="7" manualBreakCount="7">
        <brk id="57" max="16383" man="1"/>
        <brk id="58" max="9" man="1"/>
        <brk id="175" max="16383" man="1"/>
        <brk id="286" max="16383" man="1"/>
        <brk id="385" max="16383" man="1"/>
        <brk id="456" max="16383" man="1"/>
        <brk id="529" max="16383" man="1"/>
      </rowBreaks>
      <pageMargins left="0.25" right="0.25" top="0.5" bottom="0.34" header="0" footer="0"/>
      <printOptions horizontalCentered="1"/>
      <pageSetup orientation="portrait" r:id="rId9"/>
      <headerFooter alignWithMargins="0"/>
    </customSheetView>
    <customSheetView guid="{9B4DC162-833A-4BD6-BF3D-CDBE24FDA56E}" showGridLines="0" showRuler="0">
      <selection activeCell="J22" sqref="J22"/>
      <rowBreaks count="7" manualBreakCount="7">
        <brk id="57" max="16383" man="1"/>
        <brk id="58" max="9" man="1"/>
        <brk id="172" max="16383" man="1"/>
        <brk id="283" max="16383" man="1"/>
        <brk id="382" max="16383" man="1"/>
        <brk id="453" max="16383" man="1"/>
        <brk id="526" max="16383" man="1"/>
      </rowBreaks>
      <pageMargins left="0.25" right="0.25" top="0.5" bottom="0.34" header="0" footer="0"/>
      <printOptions horizontalCentered="1"/>
      <pageSetup orientation="portrait" r:id="rId10"/>
      <headerFooter alignWithMargins="0"/>
    </customSheetView>
    <customSheetView guid="{DF496B77-1547-4044-ABC6-DF925EDDC1DD}" showPageBreaks="1" showRuler="0">
      <selection activeCell="B10" sqref="B10"/>
      <rowBreaks count="6" manualBreakCount="6">
        <brk id="64" max="16383" man="1"/>
        <brk id="128" max="16383" man="1"/>
        <brk id="192" max="16383" man="1"/>
        <brk id="362" max="16383" man="1"/>
        <brk id="433" max="16383" man="1"/>
        <brk id="506" max="16383" man="1"/>
      </rowBreaks>
      <pageMargins left="0.6" right="0.6" top="0.5" bottom="0.5" header="0" footer="0.5"/>
      <printOptions horizontalCentered="1"/>
      <pageSetup firstPageNumber="66" orientation="portrait" useFirstPageNumber="1" r:id="rId11"/>
      <headerFooter alignWithMargins="0">
        <oddFooter>&amp;C(&amp;P)</oddFooter>
      </headerFooter>
    </customSheetView>
    <customSheetView guid="{3BA57DF8-659F-42F0-86F4-A7E79B2C34EB}" showRuler="0" topLeftCell="A256">
      <selection activeCell="J270" sqref="J270"/>
      <rowBreaks count="6" manualBreakCount="6">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12"/>
      <headerFooter alignWithMargins="0"/>
    </customSheetView>
    <customSheetView guid="{21417578-E70F-4802-A5A7-5D6C59E90F40}" showRuler="0" topLeftCell="A256">
      <selection activeCell="J270" sqref="J270"/>
      <rowBreaks count="6" manualBreakCount="6">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13"/>
      <headerFooter alignWithMargins="0"/>
    </customSheetView>
    <customSheetView guid="{DC1EC383-AA5A-444D-88DE-3C6EE7652F16}" showPageBreaks="1" showGridLines="0" zeroValues="0" printArea="1" showRuler="0">
      <selection sqref="A1:J1"/>
      <rowBreaks count="6" manualBreakCount="6">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14"/>
      <headerFooter alignWithMargins="0"/>
    </customSheetView>
    <customSheetView guid="{B9A944B1-D459-11D5-A666-00B0D0B3D203}" showPageBreaks="1" zeroValues="0" showRuler="0">
      <selection activeCell="A26" sqref="A26"/>
      <rowBreaks count="6" manualBreakCount="6">
        <brk id="59" max="16383" man="1"/>
        <brk id="105" max="16383" man="1"/>
        <brk id="144" max="16383" man="1"/>
        <brk id="204" max="16383" man="1"/>
        <brk id="244" max="16383" man="1"/>
        <brk id="317" max="16383" man="1"/>
      </rowBreaks>
      <pageMargins left="0.5" right="0.25" top="0.5" bottom="0.5" header="0" footer="0"/>
      <printOptions horizontalCentered="1"/>
      <pageSetup orientation="portrait" r:id="rId15"/>
      <headerFooter alignWithMargins="0"/>
    </customSheetView>
    <customSheetView guid="{8E35712F-F7DD-11D6-A74F-00B0D0B61D87}" showPageBreaks="1" zeroValues="0" printArea="1" showRuler="0" topLeftCell="A84">
      <selection activeCell="A112" sqref="A112:H112"/>
      <rowBreaks count="6" manualBreakCount="6">
        <brk id="58" max="16383" man="1"/>
        <brk id="105" max="16383" man="1"/>
        <brk id="144" max="16383" man="1"/>
        <brk id="184" max="16383" man="1"/>
        <brk id="243" max="16383" man="1"/>
        <brk id="316" max="16383" man="1"/>
      </rowBreaks>
      <pageMargins left="0.5" right="0.25" top="0.5" bottom="0.5" header="0" footer="0"/>
      <printOptions horizontalCentered="1"/>
      <pageSetup orientation="portrait" r:id="rId16"/>
      <headerFooter alignWithMargins="0"/>
    </customSheetView>
    <customSheetView guid="{DBF7A691-C175-11D5-A601-00B0D0B3D2A1}" showPageBreaks="1" showGridLines="0" zeroValues="0" printArea="1" showRuler="0" topLeftCell="A204">
      <selection activeCell="A243" sqref="A243"/>
      <rowBreaks count="4" manualBreakCount="4">
        <brk id="59" max="16383" man="1"/>
        <brk id="105" max="16383" man="1"/>
        <brk id="144" max="10" man="1"/>
        <brk id="185" max="10" man="1"/>
      </rowBreaks>
      <pageMargins left="0.5" right="0.25" top="0.5" bottom="0.5" header="0" footer="0"/>
      <printOptions horizontalCentered="1"/>
      <pageSetup orientation="portrait" r:id="rId17"/>
      <headerFooter alignWithMargins="0"/>
    </customSheetView>
    <customSheetView guid="{040F2CE1-C174-11D5-A64F-00B0D0B3D203}" showPageBreaks="1" zeroValues="0" showRuler="0">
      <selection activeCell="A26" sqref="A26"/>
      <rowBreaks count="6" manualBreakCount="6">
        <brk id="59" max="16383" man="1"/>
        <brk id="105" max="16383" man="1"/>
        <brk id="144" max="16383" man="1"/>
        <brk id="204" max="16383" man="1"/>
        <brk id="244" max="16383" man="1"/>
        <brk id="317" max="16383" man="1"/>
      </rowBreaks>
      <pageMargins left="0.5" right="0.25" top="0.5" bottom="0.5" header="0" footer="0"/>
      <printOptions horizontalCentered="1"/>
      <pageSetup orientation="portrait" r:id="rId18"/>
      <headerFooter alignWithMargins="0"/>
    </customSheetView>
    <customSheetView guid="{BD6501F3-C314-11D5-A64A-00B0D0B3D295}" showPageBreaks="1" zeroValues="0" printArea="1" showRuler="0" topLeftCell="A88">
      <selection activeCell="F113" sqref="F113:F114"/>
      <rowBreaks count="5" manualBreakCount="5">
        <brk id="69" max="16383" man="1"/>
        <brk id="138" max="11" man="1"/>
        <brk id="178" max="16383" man="1"/>
        <brk id="237" max="16383" man="1"/>
        <brk id="310" max="16383" man="1"/>
      </rowBreaks>
      <pageMargins left="0.5" right="0.25" top="0.5" bottom="0.5" header="0" footer="0"/>
      <printOptions horizontalCentered="1"/>
      <pageSetup scale="95" orientation="portrait" r:id="rId19"/>
      <headerFooter alignWithMargins="0"/>
    </customSheetView>
    <customSheetView guid="{A7ADF766-DF6C-40EF-AD33-2C5637ABABD9}" showPageBreaks="1" showGridLines="0" zeroValues="0" printArea="1" showRuler="0" topLeftCell="A71">
      <selection activeCell="W78" sqref="W78"/>
      <rowBreaks count="6" manualBreakCount="6">
        <brk id="54" max="16383" man="1"/>
        <brk id="118" max="16383" man="1"/>
        <brk id="181" max="16383" man="1"/>
        <brk id="252" max="16383" man="1"/>
        <brk id="323" max="16383" man="1"/>
        <brk id="396" max="16383" man="1"/>
      </rowBreaks>
      <pageMargins left="0.25" right="0.25" top="0.5" bottom="0.34" header="0" footer="0"/>
      <printOptions horizontalCentered="1"/>
      <pageSetup scale="98" orientation="portrait" r:id="rId20"/>
      <headerFooter alignWithMargins="0"/>
    </customSheetView>
    <customSheetView guid="{0E959B21-C4C4-11D5-A65F-00B0D0B3D27F}" showPageBreaks="1" showGridLines="0" zeroValues="0" printArea="1" showRuler="0" topLeftCell="A258">
      <selection activeCell="A291" sqref="A291"/>
      <rowBreaks count="7" manualBreakCount="7">
        <brk id="65" max="9" man="1"/>
        <brk id="130" max="9" man="1"/>
        <brk id="195" max="16383" man="1"/>
        <brk id="261" max="16383" man="1"/>
        <brk id="371" max="16383" man="1"/>
        <brk id="442" max="16383" man="1"/>
        <brk id="515" max="16383" man="1"/>
      </rowBreaks>
      <pageMargins left="0.25" right="0.25" top="0.5" bottom="0.34" header="0" footer="0"/>
      <printOptions horizontalCentered="1"/>
      <pageSetup orientation="portrait" r:id="rId21"/>
      <headerFooter alignWithMargins="0"/>
    </customSheetView>
    <customSheetView guid="{61FFD26A-6C55-4FAA-B7B3-304380B2CF2A}" showPageBreaks="1" showGridLines="0" zeroValues="0" printArea="1" showRuler="0" topLeftCell="A71">
      <selection activeCell="W78" sqref="W78"/>
      <rowBreaks count="6" manualBreakCount="6">
        <brk id="54" max="16383" man="1"/>
        <brk id="118" max="16383" man="1"/>
        <brk id="181" max="16383" man="1"/>
        <brk id="252" max="16383" man="1"/>
        <brk id="323" max="16383" man="1"/>
        <brk id="396" max="16383" man="1"/>
      </rowBreaks>
      <pageMargins left="0.25" right="0.25" top="0.5" bottom="0.34" header="0" footer="0"/>
      <printOptions horizontalCentered="1"/>
      <pageSetup scale="98" orientation="portrait" r:id="rId22"/>
      <headerFooter alignWithMargins="0"/>
    </customSheetView>
    <customSheetView guid="{4FB49B53-1D2E-4571-8896-B15F682249F5}" showPageBreaks="1" showRuler="0" topLeftCell="A256">
      <selection activeCell="J270" sqref="J270"/>
      <rowBreaks count="7" manualBreakCount="7">
        <brk id="66" max="9" man="1"/>
        <brk id="132" max="16383" man="1"/>
        <brk id="198" max="16383" man="1"/>
        <brk id="264" max="16383" man="1"/>
        <brk id="375" max="16383" man="1"/>
        <brk id="446" max="16383" man="1"/>
        <brk id="519" max="16383" man="1"/>
      </rowBreaks>
      <pageMargins left="0.25" right="0.25" top="0.5" bottom="0.34" header="0" footer="0"/>
      <printOptions horizontalCentered="1"/>
      <pageSetup orientation="portrait" r:id="rId23"/>
      <headerFooter alignWithMargins="0"/>
    </customSheetView>
    <customSheetView guid="{2F4E79F8-C95D-43CD-9692-8694CC8FDD51}" showPageBreaks="1" showRuler="0">
      <selection sqref="A1:J1"/>
      <rowBreaks count="7" manualBreakCount="7">
        <brk id="65" max="16383" man="1"/>
        <brk id="66" max="9" man="1"/>
        <brk id="198" max="16383" man="1"/>
        <brk id="264" max="16383" man="1"/>
        <brk id="375" max="16383" man="1"/>
        <brk id="446" max="16383" man="1"/>
        <brk id="519" max="16383" man="1"/>
      </rowBreaks>
      <pageMargins left="0.25" right="0.25" top="0.5" bottom="0.34" header="0" footer="0"/>
      <printOptions horizontalCentered="1"/>
      <pageSetup orientation="portrait" r:id="rId24"/>
      <headerFooter alignWithMargins="0"/>
    </customSheetView>
    <customSheetView guid="{315D65B5-6F13-4260-BB1D-E2FA280C16D9}" showRuler="0" topLeftCell="A10">
      <selection activeCell="J16" sqref="J16"/>
      <pageMargins left="0.8" right="0.7" top="1" bottom="0.8" header="0.5" footer="0.5"/>
      <printOptions horizontalCentered="1"/>
      <pageSetup firstPageNumber="69"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10">
      <selection activeCell="J16" sqref="J16"/>
      <pageMargins left="0.8" right="0.7" top="1" bottom="0.8" header="0.5" footer="0.5"/>
      <printOptions horizontalCentered="1"/>
      <pageSetup firstPageNumber="69"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1"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rintOptions horizontalCentered="1"/>
  <pageMargins left="0.8" right="0.7" top="1" bottom="0.8" header="0.5" footer="0.5"/>
  <pageSetup firstPageNumber="66" orientation="portrait" blackAndWhite="1" useFirstPageNumber="1" r:id="rId28"/>
  <headerFooter scaleWithDoc="0" alignWithMargins="0">
    <oddFooter>&amp;C&amp;"Times New Roman,Regular"&amp;11&amp;P</oddFoot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7">
    <tabColor indexed="42"/>
    <pageSetUpPr fitToPage="1"/>
  </sheetPr>
  <dimension ref="A1:I41"/>
  <sheetViews>
    <sheetView workbookViewId="0">
      <selection sqref="A1:I1"/>
    </sheetView>
  </sheetViews>
  <sheetFormatPr defaultColWidth="10.140625" defaultRowHeight="9.9499999999999993" customHeight="1"/>
  <cols>
    <col min="1" max="6" width="2.28515625" style="4" customWidth="1"/>
    <col min="7" max="7" width="61.140625" style="4" customWidth="1"/>
    <col min="8" max="8" width="2.42578125" style="4" customWidth="1"/>
    <col min="9" max="9" width="13.85546875" style="4" customWidth="1"/>
    <col min="10" max="235" width="10.140625" style="4"/>
    <col min="236" max="241" width="2.28515625" style="4" customWidth="1"/>
    <col min="242" max="242" width="58.28515625" style="4" customWidth="1"/>
    <col min="243" max="243" width="2.42578125" style="4" customWidth="1"/>
    <col min="244" max="244" width="16" style="4" customWidth="1"/>
    <col min="245" max="491" width="10.140625" style="4"/>
    <col min="492" max="497" width="2.28515625" style="4" customWidth="1"/>
    <col min="498" max="498" width="58.28515625" style="4" customWidth="1"/>
    <col min="499" max="499" width="2.42578125" style="4" customWidth="1"/>
    <col min="500" max="500" width="16" style="4" customWidth="1"/>
    <col min="501" max="747" width="10.140625" style="4"/>
    <col min="748" max="753" width="2.28515625" style="4" customWidth="1"/>
    <col min="754" max="754" width="58.28515625" style="4" customWidth="1"/>
    <col min="755" max="755" width="2.42578125" style="4" customWidth="1"/>
    <col min="756" max="756" width="16" style="4" customWidth="1"/>
    <col min="757" max="1003" width="10.140625" style="4"/>
    <col min="1004" max="1009" width="2.28515625" style="4" customWidth="1"/>
    <col min="1010" max="1010" width="58.28515625" style="4" customWidth="1"/>
    <col min="1011" max="1011" width="2.42578125" style="4" customWidth="1"/>
    <col min="1012" max="1012" width="16" style="4" customWidth="1"/>
    <col min="1013" max="1259" width="10.140625" style="4"/>
    <col min="1260" max="1265" width="2.28515625" style="4" customWidth="1"/>
    <col min="1266" max="1266" width="58.28515625" style="4" customWidth="1"/>
    <col min="1267" max="1267" width="2.42578125" style="4" customWidth="1"/>
    <col min="1268" max="1268" width="16" style="4" customWidth="1"/>
    <col min="1269" max="1515" width="10.140625" style="4"/>
    <col min="1516" max="1521" width="2.28515625" style="4" customWidth="1"/>
    <col min="1522" max="1522" width="58.28515625" style="4" customWidth="1"/>
    <col min="1523" max="1523" width="2.42578125" style="4" customWidth="1"/>
    <col min="1524" max="1524" width="16" style="4" customWidth="1"/>
    <col min="1525" max="1771" width="10.140625" style="4"/>
    <col min="1772" max="1777" width="2.28515625" style="4" customWidth="1"/>
    <col min="1778" max="1778" width="58.28515625" style="4" customWidth="1"/>
    <col min="1779" max="1779" width="2.42578125" style="4" customWidth="1"/>
    <col min="1780" max="1780" width="16" style="4" customWidth="1"/>
    <col min="1781" max="2027" width="10.140625" style="4"/>
    <col min="2028" max="2033" width="2.28515625" style="4" customWidth="1"/>
    <col min="2034" max="2034" width="58.28515625" style="4" customWidth="1"/>
    <col min="2035" max="2035" width="2.42578125" style="4" customWidth="1"/>
    <col min="2036" max="2036" width="16" style="4" customWidth="1"/>
    <col min="2037" max="2283" width="10.140625" style="4"/>
    <col min="2284" max="2289" width="2.28515625" style="4" customWidth="1"/>
    <col min="2290" max="2290" width="58.28515625" style="4" customWidth="1"/>
    <col min="2291" max="2291" width="2.42578125" style="4" customWidth="1"/>
    <col min="2292" max="2292" width="16" style="4" customWidth="1"/>
    <col min="2293" max="2539" width="10.140625" style="4"/>
    <col min="2540" max="2545" width="2.28515625" style="4" customWidth="1"/>
    <col min="2546" max="2546" width="58.28515625" style="4" customWidth="1"/>
    <col min="2547" max="2547" width="2.42578125" style="4" customWidth="1"/>
    <col min="2548" max="2548" width="16" style="4" customWidth="1"/>
    <col min="2549" max="2795" width="10.140625" style="4"/>
    <col min="2796" max="2801" width="2.28515625" style="4" customWidth="1"/>
    <col min="2802" max="2802" width="58.28515625" style="4" customWidth="1"/>
    <col min="2803" max="2803" width="2.42578125" style="4" customWidth="1"/>
    <col min="2804" max="2804" width="16" style="4" customWidth="1"/>
    <col min="2805" max="3051" width="10.140625" style="4"/>
    <col min="3052" max="3057" width="2.28515625" style="4" customWidth="1"/>
    <col min="3058" max="3058" width="58.28515625" style="4" customWidth="1"/>
    <col min="3059" max="3059" width="2.42578125" style="4" customWidth="1"/>
    <col min="3060" max="3060" width="16" style="4" customWidth="1"/>
    <col min="3061" max="3307" width="10.140625" style="4"/>
    <col min="3308" max="3313" width="2.28515625" style="4" customWidth="1"/>
    <col min="3314" max="3314" width="58.28515625" style="4" customWidth="1"/>
    <col min="3315" max="3315" width="2.42578125" style="4" customWidth="1"/>
    <col min="3316" max="3316" width="16" style="4" customWidth="1"/>
    <col min="3317" max="3563" width="10.140625" style="4"/>
    <col min="3564" max="3569" width="2.28515625" style="4" customWidth="1"/>
    <col min="3570" max="3570" width="58.28515625" style="4" customWidth="1"/>
    <col min="3571" max="3571" width="2.42578125" style="4" customWidth="1"/>
    <col min="3572" max="3572" width="16" style="4" customWidth="1"/>
    <col min="3573" max="3819" width="10.140625" style="4"/>
    <col min="3820" max="3825" width="2.28515625" style="4" customWidth="1"/>
    <col min="3826" max="3826" width="58.28515625" style="4" customWidth="1"/>
    <col min="3827" max="3827" width="2.42578125" style="4" customWidth="1"/>
    <col min="3828" max="3828" width="16" style="4" customWidth="1"/>
    <col min="3829" max="4075" width="10.140625" style="4"/>
    <col min="4076" max="4081" width="2.28515625" style="4" customWidth="1"/>
    <col min="4082" max="4082" width="58.28515625" style="4" customWidth="1"/>
    <col min="4083" max="4083" width="2.42578125" style="4" customWidth="1"/>
    <col min="4084" max="4084" width="16" style="4" customWidth="1"/>
    <col min="4085" max="4331" width="10.140625" style="4"/>
    <col min="4332" max="4337" width="2.28515625" style="4" customWidth="1"/>
    <col min="4338" max="4338" width="58.28515625" style="4" customWidth="1"/>
    <col min="4339" max="4339" width="2.42578125" style="4" customWidth="1"/>
    <col min="4340" max="4340" width="16" style="4" customWidth="1"/>
    <col min="4341" max="4587" width="10.140625" style="4"/>
    <col min="4588" max="4593" width="2.28515625" style="4" customWidth="1"/>
    <col min="4594" max="4594" width="58.28515625" style="4" customWidth="1"/>
    <col min="4595" max="4595" width="2.42578125" style="4" customWidth="1"/>
    <col min="4596" max="4596" width="16" style="4" customWidth="1"/>
    <col min="4597" max="4843" width="10.140625" style="4"/>
    <col min="4844" max="4849" width="2.28515625" style="4" customWidth="1"/>
    <col min="4850" max="4850" width="58.28515625" style="4" customWidth="1"/>
    <col min="4851" max="4851" width="2.42578125" style="4" customWidth="1"/>
    <col min="4852" max="4852" width="16" style="4" customWidth="1"/>
    <col min="4853" max="5099" width="10.140625" style="4"/>
    <col min="5100" max="5105" width="2.28515625" style="4" customWidth="1"/>
    <col min="5106" max="5106" width="58.28515625" style="4" customWidth="1"/>
    <col min="5107" max="5107" width="2.42578125" style="4" customWidth="1"/>
    <col min="5108" max="5108" width="16" style="4" customWidth="1"/>
    <col min="5109" max="5355" width="10.140625" style="4"/>
    <col min="5356" max="5361" width="2.28515625" style="4" customWidth="1"/>
    <col min="5362" max="5362" width="58.28515625" style="4" customWidth="1"/>
    <col min="5363" max="5363" width="2.42578125" style="4" customWidth="1"/>
    <col min="5364" max="5364" width="16" style="4" customWidth="1"/>
    <col min="5365" max="5611" width="10.140625" style="4"/>
    <col min="5612" max="5617" width="2.28515625" style="4" customWidth="1"/>
    <col min="5618" max="5618" width="58.28515625" style="4" customWidth="1"/>
    <col min="5619" max="5619" width="2.42578125" style="4" customWidth="1"/>
    <col min="5620" max="5620" width="16" style="4" customWidth="1"/>
    <col min="5621" max="5867" width="10.140625" style="4"/>
    <col min="5868" max="5873" width="2.28515625" style="4" customWidth="1"/>
    <col min="5874" max="5874" width="58.28515625" style="4" customWidth="1"/>
    <col min="5875" max="5875" width="2.42578125" style="4" customWidth="1"/>
    <col min="5876" max="5876" width="16" style="4" customWidth="1"/>
    <col min="5877" max="6123" width="10.140625" style="4"/>
    <col min="6124" max="6129" width="2.28515625" style="4" customWidth="1"/>
    <col min="6130" max="6130" width="58.28515625" style="4" customWidth="1"/>
    <col min="6131" max="6131" width="2.42578125" style="4" customWidth="1"/>
    <col min="6132" max="6132" width="16" style="4" customWidth="1"/>
    <col min="6133" max="6379" width="10.140625" style="4"/>
    <col min="6380" max="6385" width="2.28515625" style="4" customWidth="1"/>
    <col min="6386" max="6386" width="58.28515625" style="4" customWidth="1"/>
    <col min="6387" max="6387" width="2.42578125" style="4" customWidth="1"/>
    <col min="6388" max="6388" width="16" style="4" customWidth="1"/>
    <col min="6389" max="6635" width="10.140625" style="4"/>
    <col min="6636" max="6641" width="2.28515625" style="4" customWidth="1"/>
    <col min="6642" max="6642" width="58.28515625" style="4" customWidth="1"/>
    <col min="6643" max="6643" width="2.42578125" style="4" customWidth="1"/>
    <col min="6644" max="6644" width="16" style="4" customWidth="1"/>
    <col min="6645" max="6891" width="10.140625" style="4"/>
    <col min="6892" max="6897" width="2.28515625" style="4" customWidth="1"/>
    <col min="6898" max="6898" width="58.28515625" style="4" customWidth="1"/>
    <col min="6899" max="6899" width="2.42578125" style="4" customWidth="1"/>
    <col min="6900" max="6900" width="16" style="4" customWidth="1"/>
    <col min="6901" max="7147" width="10.140625" style="4"/>
    <col min="7148" max="7153" width="2.28515625" style="4" customWidth="1"/>
    <col min="7154" max="7154" width="58.28515625" style="4" customWidth="1"/>
    <col min="7155" max="7155" width="2.42578125" style="4" customWidth="1"/>
    <col min="7156" max="7156" width="16" style="4" customWidth="1"/>
    <col min="7157" max="7403" width="10.140625" style="4"/>
    <col min="7404" max="7409" width="2.28515625" style="4" customWidth="1"/>
    <col min="7410" max="7410" width="58.28515625" style="4" customWidth="1"/>
    <col min="7411" max="7411" width="2.42578125" style="4" customWidth="1"/>
    <col min="7412" max="7412" width="16" style="4" customWidth="1"/>
    <col min="7413" max="7659" width="10.140625" style="4"/>
    <col min="7660" max="7665" width="2.28515625" style="4" customWidth="1"/>
    <col min="7666" max="7666" width="58.28515625" style="4" customWidth="1"/>
    <col min="7667" max="7667" width="2.42578125" style="4" customWidth="1"/>
    <col min="7668" max="7668" width="16" style="4" customWidth="1"/>
    <col min="7669" max="7915" width="10.140625" style="4"/>
    <col min="7916" max="7921" width="2.28515625" style="4" customWidth="1"/>
    <col min="7922" max="7922" width="58.28515625" style="4" customWidth="1"/>
    <col min="7923" max="7923" width="2.42578125" style="4" customWidth="1"/>
    <col min="7924" max="7924" width="16" style="4" customWidth="1"/>
    <col min="7925" max="8171" width="10.140625" style="4"/>
    <col min="8172" max="8177" width="2.28515625" style="4" customWidth="1"/>
    <col min="8178" max="8178" width="58.28515625" style="4" customWidth="1"/>
    <col min="8179" max="8179" width="2.42578125" style="4" customWidth="1"/>
    <col min="8180" max="8180" width="16" style="4" customWidth="1"/>
    <col min="8181" max="8427" width="10.140625" style="4"/>
    <col min="8428" max="8433" width="2.28515625" style="4" customWidth="1"/>
    <col min="8434" max="8434" width="58.28515625" style="4" customWidth="1"/>
    <col min="8435" max="8435" width="2.42578125" style="4" customWidth="1"/>
    <col min="8436" max="8436" width="16" style="4" customWidth="1"/>
    <col min="8437" max="8683" width="10.140625" style="4"/>
    <col min="8684" max="8689" width="2.28515625" style="4" customWidth="1"/>
    <col min="8690" max="8690" width="58.28515625" style="4" customWidth="1"/>
    <col min="8691" max="8691" width="2.42578125" style="4" customWidth="1"/>
    <col min="8692" max="8692" width="16" style="4" customWidth="1"/>
    <col min="8693" max="8939" width="10.140625" style="4"/>
    <col min="8940" max="8945" width="2.28515625" style="4" customWidth="1"/>
    <col min="8946" max="8946" width="58.28515625" style="4" customWidth="1"/>
    <col min="8947" max="8947" width="2.42578125" style="4" customWidth="1"/>
    <col min="8948" max="8948" width="16" style="4" customWidth="1"/>
    <col min="8949" max="9195" width="10.140625" style="4"/>
    <col min="9196" max="9201" width="2.28515625" style="4" customWidth="1"/>
    <col min="9202" max="9202" width="58.28515625" style="4" customWidth="1"/>
    <col min="9203" max="9203" width="2.42578125" style="4" customWidth="1"/>
    <col min="9204" max="9204" width="16" style="4" customWidth="1"/>
    <col min="9205" max="9451" width="10.140625" style="4"/>
    <col min="9452" max="9457" width="2.28515625" style="4" customWidth="1"/>
    <col min="9458" max="9458" width="58.28515625" style="4" customWidth="1"/>
    <col min="9459" max="9459" width="2.42578125" style="4" customWidth="1"/>
    <col min="9460" max="9460" width="16" style="4" customWidth="1"/>
    <col min="9461" max="9707" width="10.140625" style="4"/>
    <col min="9708" max="9713" width="2.28515625" style="4" customWidth="1"/>
    <col min="9714" max="9714" width="58.28515625" style="4" customWidth="1"/>
    <col min="9715" max="9715" width="2.42578125" style="4" customWidth="1"/>
    <col min="9716" max="9716" width="16" style="4" customWidth="1"/>
    <col min="9717" max="9963" width="10.140625" style="4"/>
    <col min="9964" max="9969" width="2.28515625" style="4" customWidth="1"/>
    <col min="9970" max="9970" width="58.28515625" style="4" customWidth="1"/>
    <col min="9971" max="9971" width="2.42578125" style="4" customWidth="1"/>
    <col min="9972" max="9972" width="16" style="4" customWidth="1"/>
    <col min="9973" max="10219" width="10.140625" style="4"/>
    <col min="10220" max="10225" width="2.28515625" style="4" customWidth="1"/>
    <col min="10226" max="10226" width="58.28515625" style="4" customWidth="1"/>
    <col min="10227" max="10227" width="2.42578125" style="4" customWidth="1"/>
    <col min="10228" max="10228" width="16" style="4" customWidth="1"/>
    <col min="10229" max="10475" width="10.140625" style="4"/>
    <col min="10476" max="10481" width="2.28515625" style="4" customWidth="1"/>
    <col min="10482" max="10482" width="58.28515625" style="4" customWidth="1"/>
    <col min="10483" max="10483" width="2.42578125" style="4" customWidth="1"/>
    <col min="10484" max="10484" width="16" style="4" customWidth="1"/>
    <col min="10485" max="10731" width="10.140625" style="4"/>
    <col min="10732" max="10737" width="2.28515625" style="4" customWidth="1"/>
    <col min="10738" max="10738" width="58.28515625" style="4" customWidth="1"/>
    <col min="10739" max="10739" width="2.42578125" style="4" customWidth="1"/>
    <col min="10740" max="10740" width="16" style="4" customWidth="1"/>
    <col min="10741" max="10987" width="10.140625" style="4"/>
    <col min="10988" max="10993" width="2.28515625" style="4" customWidth="1"/>
    <col min="10994" max="10994" width="58.28515625" style="4" customWidth="1"/>
    <col min="10995" max="10995" width="2.42578125" style="4" customWidth="1"/>
    <col min="10996" max="10996" width="16" style="4" customWidth="1"/>
    <col min="10997" max="11243" width="10.140625" style="4"/>
    <col min="11244" max="11249" width="2.28515625" style="4" customWidth="1"/>
    <col min="11250" max="11250" width="58.28515625" style="4" customWidth="1"/>
    <col min="11251" max="11251" width="2.42578125" style="4" customWidth="1"/>
    <col min="11252" max="11252" width="16" style="4" customWidth="1"/>
    <col min="11253" max="11499" width="10.140625" style="4"/>
    <col min="11500" max="11505" width="2.28515625" style="4" customWidth="1"/>
    <col min="11506" max="11506" width="58.28515625" style="4" customWidth="1"/>
    <col min="11507" max="11507" width="2.42578125" style="4" customWidth="1"/>
    <col min="11508" max="11508" width="16" style="4" customWidth="1"/>
    <col min="11509" max="11755" width="10.140625" style="4"/>
    <col min="11756" max="11761" width="2.28515625" style="4" customWidth="1"/>
    <col min="11762" max="11762" width="58.28515625" style="4" customWidth="1"/>
    <col min="11763" max="11763" width="2.42578125" style="4" customWidth="1"/>
    <col min="11764" max="11764" width="16" style="4" customWidth="1"/>
    <col min="11765" max="12011" width="10.140625" style="4"/>
    <col min="12012" max="12017" width="2.28515625" style="4" customWidth="1"/>
    <col min="12018" max="12018" width="58.28515625" style="4" customWidth="1"/>
    <col min="12019" max="12019" width="2.42578125" style="4" customWidth="1"/>
    <col min="12020" max="12020" width="16" style="4" customWidth="1"/>
    <col min="12021" max="12267" width="10.140625" style="4"/>
    <col min="12268" max="12273" width="2.28515625" style="4" customWidth="1"/>
    <col min="12274" max="12274" width="58.28515625" style="4" customWidth="1"/>
    <col min="12275" max="12275" width="2.42578125" style="4" customWidth="1"/>
    <col min="12276" max="12276" width="16" style="4" customWidth="1"/>
    <col min="12277" max="12523" width="10.140625" style="4"/>
    <col min="12524" max="12529" width="2.28515625" style="4" customWidth="1"/>
    <col min="12530" max="12530" width="58.28515625" style="4" customWidth="1"/>
    <col min="12531" max="12531" width="2.42578125" style="4" customWidth="1"/>
    <col min="12532" max="12532" width="16" style="4" customWidth="1"/>
    <col min="12533" max="12779" width="10.140625" style="4"/>
    <col min="12780" max="12785" width="2.28515625" style="4" customWidth="1"/>
    <col min="12786" max="12786" width="58.28515625" style="4" customWidth="1"/>
    <col min="12787" max="12787" width="2.42578125" style="4" customWidth="1"/>
    <col min="12788" max="12788" width="16" style="4" customWidth="1"/>
    <col min="12789" max="13035" width="10.140625" style="4"/>
    <col min="13036" max="13041" width="2.28515625" style="4" customWidth="1"/>
    <col min="13042" max="13042" width="58.28515625" style="4" customWidth="1"/>
    <col min="13043" max="13043" width="2.42578125" style="4" customWidth="1"/>
    <col min="13044" max="13044" width="16" style="4" customWidth="1"/>
    <col min="13045" max="13291" width="10.140625" style="4"/>
    <col min="13292" max="13297" width="2.28515625" style="4" customWidth="1"/>
    <col min="13298" max="13298" width="58.28515625" style="4" customWidth="1"/>
    <col min="13299" max="13299" width="2.42578125" style="4" customWidth="1"/>
    <col min="13300" max="13300" width="16" style="4" customWidth="1"/>
    <col min="13301" max="13547" width="10.140625" style="4"/>
    <col min="13548" max="13553" width="2.28515625" style="4" customWidth="1"/>
    <col min="13554" max="13554" width="58.28515625" style="4" customWidth="1"/>
    <col min="13555" max="13555" width="2.42578125" style="4" customWidth="1"/>
    <col min="13556" max="13556" width="16" style="4" customWidth="1"/>
    <col min="13557" max="13803" width="10.140625" style="4"/>
    <col min="13804" max="13809" width="2.28515625" style="4" customWidth="1"/>
    <col min="13810" max="13810" width="58.28515625" style="4" customWidth="1"/>
    <col min="13811" max="13811" width="2.42578125" style="4" customWidth="1"/>
    <col min="13812" max="13812" width="16" style="4" customWidth="1"/>
    <col min="13813" max="14059" width="10.140625" style="4"/>
    <col min="14060" max="14065" width="2.28515625" style="4" customWidth="1"/>
    <col min="14066" max="14066" width="58.28515625" style="4" customWidth="1"/>
    <col min="14067" max="14067" width="2.42578125" style="4" customWidth="1"/>
    <col min="14068" max="14068" width="16" style="4" customWidth="1"/>
    <col min="14069" max="14315" width="10.140625" style="4"/>
    <col min="14316" max="14321" width="2.28515625" style="4" customWidth="1"/>
    <col min="14322" max="14322" width="58.28515625" style="4" customWidth="1"/>
    <col min="14323" max="14323" width="2.42578125" style="4" customWidth="1"/>
    <col min="14324" max="14324" width="16" style="4" customWidth="1"/>
    <col min="14325" max="14571" width="10.140625" style="4"/>
    <col min="14572" max="14577" width="2.28515625" style="4" customWidth="1"/>
    <col min="14578" max="14578" width="58.28515625" style="4" customWidth="1"/>
    <col min="14579" max="14579" width="2.42578125" style="4" customWidth="1"/>
    <col min="14580" max="14580" width="16" style="4" customWidth="1"/>
    <col min="14581" max="14827" width="10.140625" style="4"/>
    <col min="14828" max="14833" width="2.28515625" style="4" customWidth="1"/>
    <col min="14834" max="14834" width="58.28515625" style="4" customWidth="1"/>
    <col min="14835" max="14835" width="2.42578125" style="4" customWidth="1"/>
    <col min="14836" max="14836" width="16" style="4" customWidth="1"/>
    <col min="14837" max="15083" width="10.140625" style="4"/>
    <col min="15084" max="15089" width="2.28515625" style="4" customWidth="1"/>
    <col min="15090" max="15090" width="58.28515625" style="4" customWidth="1"/>
    <col min="15091" max="15091" width="2.42578125" style="4" customWidth="1"/>
    <col min="15092" max="15092" width="16" style="4" customWidth="1"/>
    <col min="15093" max="15339" width="10.140625" style="4"/>
    <col min="15340" max="15345" width="2.28515625" style="4" customWidth="1"/>
    <col min="15346" max="15346" width="58.28515625" style="4" customWidth="1"/>
    <col min="15347" max="15347" width="2.42578125" style="4" customWidth="1"/>
    <col min="15348" max="15348" width="16" style="4" customWidth="1"/>
    <col min="15349" max="15595" width="10.140625" style="4"/>
    <col min="15596" max="15601" width="2.28515625" style="4" customWidth="1"/>
    <col min="15602" max="15602" width="58.28515625" style="4" customWidth="1"/>
    <col min="15603" max="15603" width="2.42578125" style="4" customWidth="1"/>
    <col min="15604" max="15604" width="16" style="4" customWidth="1"/>
    <col min="15605" max="15851" width="10.140625" style="4"/>
    <col min="15852" max="15857" width="2.28515625" style="4" customWidth="1"/>
    <col min="15858" max="15858" width="58.28515625" style="4" customWidth="1"/>
    <col min="15859" max="15859" width="2.42578125" style="4" customWidth="1"/>
    <col min="15860" max="15860" width="16" style="4" customWidth="1"/>
    <col min="15861" max="16107" width="10.140625" style="4"/>
    <col min="16108" max="16113" width="2.28515625" style="4" customWidth="1"/>
    <col min="16114" max="16114" width="58.28515625" style="4" customWidth="1"/>
    <col min="16115" max="16115" width="2.42578125" style="4" customWidth="1"/>
    <col min="16116" max="16116" width="16" style="4" customWidth="1"/>
    <col min="16117" max="16384" width="10.140625" style="4"/>
  </cols>
  <sheetData>
    <row r="1" spans="1:9" ht="12.95" customHeight="1">
      <c r="A1" s="1" t="s">
        <v>496</v>
      </c>
      <c r="B1" s="1"/>
      <c r="C1" s="1"/>
      <c r="D1" s="1"/>
      <c r="E1" s="1"/>
      <c r="F1" s="1"/>
      <c r="G1" s="1"/>
      <c r="H1" s="1"/>
      <c r="I1" s="1"/>
    </row>
    <row r="2" spans="1:9" ht="20.100000000000001" customHeight="1">
      <c r="A2" s="2" t="s">
        <v>414</v>
      </c>
      <c r="B2" s="1"/>
      <c r="C2" s="1"/>
      <c r="D2" s="1"/>
      <c r="E2" s="1"/>
      <c r="F2" s="1"/>
      <c r="G2" s="1"/>
      <c r="H2" s="1"/>
      <c r="I2" s="1"/>
    </row>
    <row r="3" spans="1:9" ht="20.100000000000001" customHeight="1">
      <c r="A3" s="2" t="s">
        <v>408</v>
      </c>
      <c r="B3" s="1"/>
      <c r="C3" s="1"/>
      <c r="D3" s="1"/>
      <c r="E3" s="1"/>
      <c r="F3" s="1"/>
      <c r="G3" s="1"/>
      <c r="H3" s="1"/>
      <c r="I3" s="1"/>
    </row>
    <row r="4" spans="1:9" ht="20.100000000000001" customHeight="1">
      <c r="A4" s="2" t="s">
        <v>394</v>
      </c>
      <c r="B4" s="1"/>
      <c r="C4" s="1"/>
      <c r="D4" s="1"/>
      <c r="E4" s="1"/>
      <c r="F4" s="1"/>
      <c r="G4" s="1"/>
      <c r="H4" s="1"/>
      <c r="I4" s="1"/>
    </row>
    <row r="5" spans="1:9" ht="20.100000000000001" customHeight="1">
      <c r="A5" s="37" t="s">
        <v>964</v>
      </c>
      <c r="B5" s="1"/>
      <c r="C5" s="1"/>
      <c r="D5" s="1"/>
      <c r="E5" s="1"/>
      <c r="F5" s="1"/>
      <c r="G5" s="1"/>
      <c r="H5" s="1"/>
      <c r="I5" s="1"/>
    </row>
    <row r="6" spans="1:9" ht="16.5" customHeight="1">
      <c r="A6" s="37" t="s">
        <v>361</v>
      </c>
      <c r="B6" s="1"/>
      <c r="C6" s="1"/>
      <c r="D6" s="1"/>
      <c r="E6" s="1"/>
      <c r="F6" s="1"/>
      <c r="G6" s="1"/>
      <c r="H6" s="1"/>
      <c r="I6" s="1"/>
    </row>
    <row r="7" spans="1:9" ht="20.100000000000001" customHeight="1">
      <c r="A7" s="37"/>
      <c r="B7" s="1"/>
      <c r="C7" s="1"/>
      <c r="D7" s="1"/>
      <c r="E7" s="1"/>
      <c r="F7" s="1"/>
      <c r="G7" s="1"/>
      <c r="H7" s="1"/>
      <c r="I7" s="143" t="s">
        <v>844</v>
      </c>
    </row>
    <row r="8" spans="1:9" ht="39" customHeight="1">
      <c r="A8" s="37"/>
      <c r="B8" s="1"/>
      <c r="C8" s="1"/>
      <c r="D8" s="1"/>
      <c r="E8" s="1"/>
      <c r="F8" s="1"/>
      <c r="G8" s="1"/>
      <c r="H8" s="11"/>
      <c r="I8" s="32" t="s">
        <v>420</v>
      </c>
    </row>
    <row r="9" spans="1:9" ht="12.95" customHeight="1">
      <c r="D9" s="54"/>
      <c r="I9" s="32" t="s">
        <v>153</v>
      </c>
    </row>
    <row r="10" spans="1:9" ht="12.95" customHeight="1">
      <c r="D10" s="54"/>
      <c r="I10" s="32" t="s">
        <v>421</v>
      </c>
    </row>
    <row r="11" spans="1:9" ht="12.95" customHeight="1">
      <c r="D11" s="3"/>
      <c r="E11" s="3"/>
      <c r="F11" s="3"/>
      <c r="G11" s="3"/>
      <c r="H11" s="3"/>
      <c r="I11" s="33" t="s">
        <v>418</v>
      </c>
    </row>
    <row r="12" spans="1:9" ht="20.100000000000001" customHeight="1">
      <c r="A12" s="19"/>
      <c r="B12" s="19"/>
      <c r="C12" s="19"/>
      <c r="D12" s="19"/>
      <c r="E12" s="19"/>
      <c r="F12" s="19"/>
      <c r="G12" s="19"/>
      <c r="H12" s="19"/>
      <c r="I12" s="33" t="s">
        <v>95</v>
      </c>
    </row>
    <row r="13" spans="1:9" ht="20.100000000000001" customHeight="1">
      <c r="A13" s="54" t="s">
        <v>517</v>
      </c>
      <c r="B13" s="14"/>
      <c r="C13" s="14"/>
    </row>
    <row r="14" spans="1:9" ht="12.95" customHeight="1">
      <c r="B14" s="54" t="s">
        <v>828</v>
      </c>
      <c r="H14" s="19" t="s">
        <v>172</v>
      </c>
      <c r="I14" s="106">
        <v>19655372</v>
      </c>
    </row>
    <row r="15" spans="1:9" ht="12.95" customHeight="1">
      <c r="B15" s="54" t="s">
        <v>437</v>
      </c>
      <c r="I15" s="106">
        <v>10500000</v>
      </c>
    </row>
    <row r="16" spans="1:9" ht="12.95" customHeight="1">
      <c r="B16" s="54" t="s">
        <v>436</v>
      </c>
      <c r="I16" s="106">
        <v>186925416</v>
      </c>
    </row>
    <row r="17" spans="1:9" ht="20.100000000000001" customHeight="1">
      <c r="A17" s="54" t="s">
        <v>419</v>
      </c>
      <c r="B17" s="14"/>
      <c r="C17" s="14"/>
      <c r="D17" s="11"/>
      <c r="I17" s="106"/>
    </row>
    <row r="18" spans="1:9" ht="12.95" customHeight="1">
      <c r="B18" s="54" t="s">
        <v>757</v>
      </c>
      <c r="D18" s="54"/>
      <c r="H18" s="19" t="s">
        <v>172</v>
      </c>
      <c r="I18" s="106">
        <v>982769</v>
      </c>
    </row>
    <row r="19" spans="1:9" ht="12.95" customHeight="1">
      <c r="B19" s="54" t="s">
        <v>410</v>
      </c>
      <c r="D19" s="54"/>
      <c r="I19" s="106">
        <v>525000</v>
      </c>
    </row>
    <row r="20" spans="1:9" ht="12.95" customHeight="1">
      <c r="B20" s="54" t="s">
        <v>237</v>
      </c>
      <c r="I20" s="9">
        <v>37385083</v>
      </c>
    </row>
    <row r="21" spans="1:9" ht="20.100000000000001" customHeight="1">
      <c r="A21" s="14"/>
      <c r="B21" s="14"/>
      <c r="C21" s="14"/>
      <c r="F21" s="4" t="s">
        <v>829</v>
      </c>
      <c r="I21" s="58">
        <f>SUM(I18:I20)</f>
        <v>38892852</v>
      </c>
    </row>
    <row r="22" spans="1:9" ht="20.100000000000001" customHeight="1">
      <c r="B22" s="54" t="s">
        <v>488</v>
      </c>
      <c r="C22" s="14"/>
      <c r="I22" s="9">
        <v>4494860</v>
      </c>
    </row>
    <row r="23" spans="1:9" ht="20.100000000000001" customHeight="1" thickBot="1">
      <c r="B23" s="14"/>
      <c r="C23" s="14"/>
      <c r="F23" s="54" t="s">
        <v>756</v>
      </c>
      <c r="H23" s="19" t="s">
        <v>172</v>
      </c>
      <c r="I23" s="7">
        <f>I21-I22</f>
        <v>34397992</v>
      </c>
    </row>
    <row r="24" spans="1:9" ht="39" customHeight="1" thickTop="1">
      <c r="B24" s="14"/>
      <c r="C24" s="14"/>
      <c r="F24" s="54"/>
      <c r="H24" s="19"/>
      <c r="I24" s="32" t="s">
        <v>415</v>
      </c>
    </row>
    <row r="25" spans="1:9" ht="12.95" customHeight="1">
      <c r="B25" s="14"/>
      <c r="C25" s="14"/>
      <c r="F25" s="54"/>
      <c r="H25" s="19"/>
      <c r="I25" s="32" t="s">
        <v>416</v>
      </c>
    </row>
    <row r="26" spans="1:9" ht="12.95" customHeight="1">
      <c r="D26" s="3"/>
      <c r="E26" s="3"/>
      <c r="F26" s="3"/>
      <c r="G26" s="3"/>
      <c r="H26" s="3"/>
      <c r="I26" s="33" t="s">
        <v>417</v>
      </c>
    </row>
    <row r="27" spans="1:9" ht="20.100000000000001" customHeight="1">
      <c r="A27" s="19"/>
      <c r="B27" s="19"/>
      <c r="C27" s="19"/>
      <c r="D27" s="19"/>
      <c r="E27" s="19"/>
      <c r="F27" s="19"/>
      <c r="G27" s="19"/>
      <c r="H27" s="19"/>
      <c r="I27" s="33" t="s">
        <v>95</v>
      </c>
    </row>
    <row r="28" spans="1:9" ht="20.100000000000001" customHeight="1">
      <c r="A28" s="54" t="s">
        <v>517</v>
      </c>
      <c r="B28" s="14"/>
      <c r="C28" s="14"/>
    </row>
    <row r="29" spans="1:9" ht="12.95" customHeight="1">
      <c r="B29" s="54" t="s">
        <v>828</v>
      </c>
      <c r="H29" s="19" t="s">
        <v>172</v>
      </c>
      <c r="I29" s="106">
        <v>53569315</v>
      </c>
    </row>
    <row r="30" spans="1:9" ht="12.95" customHeight="1">
      <c r="B30" s="54" t="s">
        <v>437</v>
      </c>
      <c r="I30" s="106">
        <v>290482763</v>
      </c>
    </row>
    <row r="31" spans="1:9" ht="12.95" customHeight="1">
      <c r="B31" s="54" t="s">
        <v>436</v>
      </c>
      <c r="I31" s="106">
        <v>94817922</v>
      </c>
    </row>
    <row r="32" spans="1:9" ht="20.100000000000001" customHeight="1">
      <c r="A32" s="54" t="s">
        <v>419</v>
      </c>
      <c r="B32" s="14"/>
      <c r="C32" s="14"/>
      <c r="D32" s="11"/>
      <c r="I32" s="106"/>
    </row>
    <row r="33" spans="1:9" ht="12.95" customHeight="1">
      <c r="B33" s="54" t="s">
        <v>757</v>
      </c>
      <c r="D33" s="54"/>
      <c r="H33" s="19" t="s">
        <v>172</v>
      </c>
      <c r="I33" s="106">
        <v>2678466</v>
      </c>
    </row>
    <row r="34" spans="1:9" ht="12.95" customHeight="1">
      <c r="B34" s="54" t="s">
        <v>410</v>
      </c>
      <c r="D34" s="54"/>
      <c r="I34" s="106">
        <v>14524138</v>
      </c>
    </row>
    <row r="35" spans="1:9" ht="12.95" customHeight="1">
      <c r="B35" s="54" t="s">
        <v>237</v>
      </c>
      <c r="I35" s="9">
        <v>18963584</v>
      </c>
    </row>
    <row r="36" spans="1:9" ht="20.100000000000001" customHeight="1">
      <c r="A36" s="14"/>
      <c r="B36" s="14"/>
      <c r="C36" s="14"/>
      <c r="F36" s="4" t="s">
        <v>829</v>
      </c>
      <c r="I36" s="58">
        <f>SUM(I33:I35)</f>
        <v>36166188</v>
      </c>
    </row>
    <row r="37" spans="1:9" ht="20.100000000000001" customHeight="1">
      <c r="A37" s="54" t="s">
        <v>488</v>
      </c>
      <c r="B37" s="14"/>
      <c r="C37" s="14"/>
      <c r="I37" s="9">
        <v>24391942</v>
      </c>
    </row>
    <row r="38" spans="1:9" ht="20.100000000000001" customHeight="1" thickBot="1">
      <c r="B38" s="14"/>
      <c r="C38" s="14"/>
      <c r="F38" s="54" t="s">
        <v>756</v>
      </c>
      <c r="H38" s="19" t="s">
        <v>172</v>
      </c>
      <c r="I38" s="152">
        <f>I36-I37</f>
        <v>11774246</v>
      </c>
    </row>
    <row r="39" spans="1:9" ht="39" customHeight="1" thickTop="1">
      <c r="A39" s="54" t="s">
        <v>238</v>
      </c>
      <c r="D39" s="54"/>
      <c r="E39" s="2"/>
      <c r="F39" s="2"/>
      <c r="H39" s="54"/>
      <c r="I39" s="2"/>
    </row>
    <row r="41" spans="1:9" ht="12.95" customHeight="1">
      <c r="A41" s="4" t="s">
        <v>954</v>
      </c>
    </row>
  </sheetData>
  <customSheetViews>
    <customSheetView guid="{B5CDDD7D-D7D3-4CB2-966B-9F1E454CC0C9}" topLeftCell="A7">
      <pageMargins left="0.8" right="0.7" top="1" bottom="0.8" header="0.5" footer="0.5"/>
      <printOptions horizontalCentered="1"/>
      <pageSetup firstPageNumber="7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pageMargins left="0.8" right="0.7" top="1" bottom="0.8" header="0.5" footer="0.5"/>
      <printOptions horizontalCentered="1"/>
      <pageSetup firstPageNumber="7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rintArea="1">
      <pageMargins left="0.8" right="0.7" top="1" bottom="0.8" header="0.5" footer="0.5"/>
      <printOptions horizontalCentered="1"/>
      <pageSetup firstPageNumber="7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4">
      <selection activeCell="I36" sqref="I36"/>
      <pageMargins left="0.8" right="0.7" top="1" bottom="0.8" header="0.5" footer="0.5"/>
      <printOptions horizontalCentered="1"/>
      <pageSetup firstPageNumber="7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4">
      <selection activeCell="I36" sqref="I36"/>
      <pageMargins left="0.8" right="0.7" top="1" bottom="0.8" header="0.5" footer="0.5"/>
      <printOptions horizontalCentered="1"/>
      <pageSetup firstPageNumber="7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printArea="1" topLeftCell="A4">
      <selection activeCell="I36" sqref="I36"/>
      <pageMargins left="0.8" right="0.7" top="1" bottom="0.8" header="0.5" footer="0.5"/>
      <printOptions horizontalCentered="1"/>
      <pageSetup firstPageNumber="7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4">
      <selection activeCell="I36" sqref="I36"/>
      <pageMargins left="0.8" right="0.7" top="1" bottom="0.8" header="0.5" footer="0.5"/>
      <printOptions horizontalCentered="1"/>
      <pageSetup firstPageNumber="7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topLeftCell="A4">
      <selection activeCell="I36" sqref="I36"/>
      <pageMargins left="0.8" right="0.7" top="1" bottom="0.8" header="0.5" footer="0.5"/>
      <printOptions horizontalCentered="1"/>
      <pageSetup firstPageNumber="7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2"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7" firstPageNumber="67" orientation="portrait" blackAndWhite="1" useFirstPageNumber="1" r:id="rId10"/>
  <headerFooter scaleWithDoc="0" alignWithMargins="0">
    <oddFooter>&amp;C&amp;"Times New Roman,Regular"&amp;11&amp;P</oddFooter>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D5F0F2-5C84-42A4-B909-15CA6766CF6D}">
  <sheetPr>
    <tabColor rgb="FFFFFFCC"/>
  </sheetPr>
  <dimension ref="A1:R112"/>
  <sheetViews>
    <sheetView workbookViewId="0">
      <selection activeCell="I22" sqref="I22"/>
    </sheetView>
  </sheetViews>
  <sheetFormatPr defaultColWidth="8.5703125" defaultRowHeight="15"/>
  <cols>
    <col min="1" max="6" width="3" style="44" customWidth="1"/>
    <col min="7" max="7" width="94" style="44" customWidth="1"/>
    <col min="8" max="8" width="2.42578125" style="44" customWidth="1"/>
    <col min="9" max="9" width="15" style="44" customWidth="1"/>
    <col min="10" max="10" width="2.42578125" style="44" customWidth="1"/>
    <col min="11" max="11" width="15" style="44" customWidth="1"/>
    <col min="12" max="254" width="8.5703125" style="44"/>
    <col min="255" max="260" width="2.28515625" style="44" customWidth="1"/>
    <col min="261" max="261" width="63.28515625" style="44" customWidth="1"/>
    <col min="262" max="262" width="2.42578125" style="44" customWidth="1"/>
    <col min="263" max="263" width="15" style="44" customWidth="1"/>
    <col min="264" max="264" width="2.42578125" style="44" customWidth="1"/>
    <col min="265" max="265" width="16.28515625" style="44" bestFit="1" customWidth="1"/>
    <col min="266" max="510" width="8.5703125" style="44"/>
    <col min="511" max="516" width="2.28515625" style="44" customWidth="1"/>
    <col min="517" max="517" width="63.28515625" style="44" customWidth="1"/>
    <col min="518" max="518" width="2.42578125" style="44" customWidth="1"/>
    <col min="519" max="519" width="15" style="44" customWidth="1"/>
    <col min="520" max="520" width="2.42578125" style="44" customWidth="1"/>
    <col min="521" max="521" width="16.28515625" style="44" bestFit="1" customWidth="1"/>
    <col min="522" max="766" width="8.5703125" style="44"/>
    <col min="767" max="772" width="2.28515625" style="44" customWidth="1"/>
    <col min="773" max="773" width="63.28515625" style="44" customWidth="1"/>
    <col min="774" max="774" width="2.42578125" style="44" customWidth="1"/>
    <col min="775" max="775" width="15" style="44" customWidth="1"/>
    <col min="776" max="776" width="2.42578125" style="44" customWidth="1"/>
    <col min="777" max="777" width="16.28515625" style="44" bestFit="1" customWidth="1"/>
    <col min="778" max="1022" width="8.5703125" style="44"/>
    <col min="1023" max="1028" width="2.28515625" style="44" customWidth="1"/>
    <col min="1029" max="1029" width="63.28515625" style="44" customWidth="1"/>
    <col min="1030" max="1030" width="2.42578125" style="44" customWidth="1"/>
    <col min="1031" max="1031" width="15" style="44" customWidth="1"/>
    <col min="1032" max="1032" width="2.42578125" style="44" customWidth="1"/>
    <col min="1033" max="1033" width="16.28515625" style="44" bestFit="1" customWidth="1"/>
    <col min="1034" max="1278" width="8.5703125" style="44"/>
    <col min="1279" max="1284" width="2.28515625" style="44" customWidth="1"/>
    <col min="1285" max="1285" width="63.28515625" style="44" customWidth="1"/>
    <col min="1286" max="1286" width="2.42578125" style="44" customWidth="1"/>
    <col min="1287" max="1287" width="15" style="44" customWidth="1"/>
    <col min="1288" max="1288" width="2.42578125" style="44" customWidth="1"/>
    <col min="1289" max="1289" width="16.28515625" style="44" bestFit="1" customWidth="1"/>
    <col min="1290" max="1534" width="8.5703125" style="44"/>
    <col min="1535" max="1540" width="2.28515625" style="44" customWidth="1"/>
    <col min="1541" max="1541" width="63.28515625" style="44" customWidth="1"/>
    <col min="1542" max="1542" width="2.42578125" style="44" customWidth="1"/>
    <col min="1543" max="1543" width="15" style="44" customWidth="1"/>
    <col min="1544" max="1544" width="2.42578125" style="44" customWidth="1"/>
    <col min="1545" max="1545" width="16.28515625" style="44" bestFit="1" customWidth="1"/>
    <col min="1546" max="1790" width="8.5703125" style="44"/>
    <col min="1791" max="1796" width="2.28515625" style="44" customWidth="1"/>
    <col min="1797" max="1797" width="63.28515625" style="44" customWidth="1"/>
    <col min="1798" max="1798" width="2.42578125" style="44" customWidth="1"/>
    <col min="1799" max="1799" width="15" style="44" customWidth="1"/>
    <col min="1800" max="1800" width="2.42578125" style="44" customWidth="1"/>
    <col min="1801" max="1801" width="16.28515625" style="44" bestFit="1" customWidth="1"/>
    <col min="1802" max="2046" width="8.5703125" style="44"/>
    <col min="2047" max="2052" width="2.28515625" style="44" customWidth="1"/>
    <col min="2053" max="2053" width="63.28515625" style="44" customWidth="1"/>
    <col min="2054" max="2054" width="2.42578125" style="44" customWidth="1"/>
    <col min="2055" max="2055" width="15" style="44" customWidth="1"/>
    <col min="2056" max="2056" width="2.42578125" style="44" customWidth="1"/>
    <col min="2057" max="2057" width="16.28515625" style="44" bestFit="1" customWidth="1"/>
    <col min="2058" max="2302" width="8.5703125" style="44"/>
    <col min="2303" max="2308" width="2.28515625" style="44" customWidth="1"/>
    <col min="2309" max="2309" width="63.28515625" style="44" customWidth="1"/>
    <col min="2310" max="2310" width="2.42578125" style="44" customWidth="1"/>
    <col min="2311" max="2311" width="15" style="44" customWidth="1"/>
    <col min="2312" max="2312" width="2.42578125" style="44" customWidth="1"/>
    <col min="2313" max="2313" width="16.28515625" style="44" bestFit="1" customWidth="1"/>
    <col min="2314" max="2558" width="8.5703125" style="44"/>
    <col min="2559" max="2564" width="2.28515625" style="44" customWidth="1"/>
    <col min="2565" max="2565" width="63.28515625" style="44" customWidth="1"/>
    <col min="2566" max="2566" width="2.42578125" style="44" customWidth="1"/>
    <col min="2567" max="2567" width="15" style="44" customWidth="1"/>
    <col min="2568" max="2568" width="2.42578125" style="44" customWidth="1"/>
    <col min="2569" max="2569" width="16.28515625" style="44" bestFit="1" customWidth="1"/>
    <col min="2570" max="2814" width="8.5703125" style="44"/>
    <col min="2815" max="2820" width="2.28515625" style="44" customWidth="1"/>
    <col min="2821" max="2821" width="63.28515625" style="44" customWidth="1"/>
    <col min="2822" max="2822" width="2.42578125" style="44" customWidth="1"/>
    <col min="2823" max="2823" width="15" style="44" customWidth="1"/>
    <col min="2824" max="2824" width="2.42578125" style="44" customWidth="1"/>
    <col min="2825" max="2825" width="16.28515625" style="44" bestFit="1" customWidth="1"/>
    <col min="2826" max="3070" width="8.5703125" style="44"/>
    <col min="3071" max="3076" width="2.28515625" style="44" customWidth="1"/>
    <col min="3077" max="3077" width="63.28515625" style="44" customWidth="1"/>
    <col min="3078" max="3078" width="2.42578125" style="44" customWidth="1"/>
    <col min="3079" max="3079" width="15" style="44" customWidth="1"/>
    <col min="3080" max="3080" width="2.42578125" style="44" customWidth="1"/>
    <col min="3081" max="3081" width="16.28515625" style="44" bestFit="1" customWidth="1"/>
    <col min="3082" max="3326" width="8.5703125" style="44"/>
    <col min="3327" max="3332" width="2.28515625" style="44" customWidth="1"/>
    <col min="3333" max="3333" width="63.28515625" style="44" customWidth="1"/>
    <col min="3334" max="3334" width="2.42578125" style="44" customWidth="1"/>
    <col min="3335" max="3335" width="15" style="44" customWidth="1"/>
    <col min="3336" max="3336" width="2.42578125" style="44" customWidth="1"/>
    <col min="3337" max="3337" width="16.28515625" style="44" bestFit="1" customWidth="1"/>
    <col min="3338" max="3582" width="8.5703125" style="44"/>
    <col min="3583" max="3588" width="2.28515625" style="44" customWidth="1"/>
    <col min="3589" max="3589" width="63.28515625" style="44" customWidth="1"/>
    <col min="3590" max="3590" width="2.42578125" style="44" customWidth="1"/>
    <col min="3591" max="3591" width="15" style="44" customWidth="1"/>
    <col min="3592" max="3592" width="2.42578125" style="44" customWidth="1"/>
    <col min="3593" max="3593" width="16.28515625" style="44" bestFit="1" customWidth="1"/>
    <col min="3594" max="3838" width="8.5703125" style="44"/>
    <col min="3839" max="3844" width="2.28515625" style="44" customWidth="1"/>
    <col min="3845" max="3845" width="63.28515625" style="44" customWidth="1"/>
    <col min="3846" max="3846" width="2.42578125" style="44" customWidth="1"/>
    <col min="3847" max="3847" width="15" style="44" customWidth="1"/>
    <col min="3848" max="3848" width="2.42578125" style="44" customWidth="1"/>
    <col min="3849" max="3849" width="16.28515625" style="44" bestFit="1" customWidth="1"/>
    <col min="3850" max="4094" width="8.5703125" style="44"/>
    <col min="4095" max="4100" width="2.28515625" style="44" customWidth="1"/>
    <col min="4101" max="4101" width="63.28515625" style="44" customWidth="1"/>
    <col min="4102" max="4102" width="2.42578125" style="44" customWidth="1"/>
    <col min="4103" max="4103" width="15" style="44" customWidth="1"/>
    <col min="4104" max="4104" width="2.42578125" style="44" customWidth="1"/>
    <col min="4105" max="4105" width="16.28515625" style="44" bestFit="1" customWidth="1"/>
    <col min="4106" max="4350" width="8.5703125" style="44"/>
    <col min="4351" max="4356" width="2.28515625" style="44" customWidth="1"/>
    <col min="4357" max="4357" width="63.28515625" style="44" customWidth="1"/>
    <col min="4358" max="4358" width="2.42578125" style="44" customWidth="1"/>
    <col min="4359" max="4359" width="15" style="44" customWidth="1"/>
    <col min="4360" max="4360" width="2.42578125" style="44" customWidth="1"/>
    <col min="4361" max="4361" width="16.28515625" style="44" bestFit="1" customWidth="1"/>
    <col min="4362" max="4606" width="8.5703125" style="44"/>
    <col min="4607" max="4612" width="2.28515625" style="44" customWidth="1"/>
    <col min="4613" max="4613" width="63.28515625" style="44" customWidth="1"/>
    <col min="4614" max="4614" width="2.42578125" style="44" customWidth="1"/>
    <col min="4615" max="4615" width="15" style="44" customWidth="1"/>
    <col min="4616" max="4616" width="2.42578125" style="44" customWidth="1"/>
    <col min="4617" max="4617" width="16.28515625" style="44" bestFit="1" customWidth="1"/>
    <col min="4618" max="4862" width="8.5703125" style="44"/>
    <col min="4863" max="4868" width="2.28515625" style="44" customWidth="1"/>
    <col min="4869" max="4869" width="63.28515625" style="44" customWidth="1"/>
    <col min="4870" max="4870" width="2.42578125" style="44" customWidth="1"/>
    <col min="4871" max="4871" width="15" style="44" customWidth="1"/>
    <col min="4872" max="4872" width="2.42578125" style="44" customWidth="1"/>
    <col min="4873" max="4873" width="16.28515625" style="44" bestFit="1" customWidth="1"/>
    <col min="4874" max="5118" width="8.5703125" style="44"/>
    <col min="5119" max="5124" width="2.28515625" style="44" customWidth="1"/>
    <col min="5125" max="5125" width="63.28515625" style="44" customWidth="1"/>
    <col min="5126" max="5126" width="2.42578125" style="44" customWidth="1"/>
    <col min="5127" max="5127" width="15" style="44" customWidth="1"/>
    <col min="5128" max="5128" width="2.42578125" style="44" customWidth="1"/>
    <col min="5129" max="5129" width="16.28515625" style="44" bestFit="1" customWidth="1"/>
    <col min="5130" max="5374" width="8.5703125" style="44"/>
    <col min="5375" max="5380" width="2.28515625" style="44" customWidth="1"/>
    <col min="5381" max="5381" width="63.28515625" style="44" customWidth="1"/>
    <col min="5382" max="5382" width="2.42578125" style="44" customWidth="1"/>
    <col min="5383" max="5383" width="15" style="44" customWidth="1"/>
    <col min="5384" max="5384" width="2.42578125" style="44" customWidth="1"/>
    <col min="5385" max="5385" width="16.28515625" style="44" bestFit="1" customWidth="1"/>
    <col min="5386" max="5630" width="8.5703125" style="44"/>
    <col min="5631" max="5636" width="2.28515625" style="44" customWidth="1"/>
    <col min="5637" max="5637" width="63.28515625" style="44" customWidth="1"/>
    <col min="5638" max="5638" width="2.42578125" style="44" customWidth="1"/>
    <col min="5639" max="5639" width="15" style="44" customWidth="1"/>
    <col min="5640" max="5640" width="2.42578125" style="44" customWidth="1"/>
    <col min="5641" max="5641" width="16.28515625" style="44" bestFit="1" customWidth="1"/>
    <col min="5642" max="5886" width="8.5703125" style="44"/>
    <col min="5887" max="5892" width="2.28515625" style="44" customWidth="1"/>
    <col min="5893" max="5893" width="63.28515625" style="44" customWidth="1"/>
    <col min="5894" max="5894" width="2.42578125" style="44" customWidth="1"/>
    <col min="5895" max="5895" width="15" style="44" customWidth="1"/>
    <col min="5896" max="5896" width="2.42578125" style="44" customWidth="1"/>
    <col min="5897" max="5897" width="16.28515625" style="44" bestFit="1" customWidth="1"/>
    <col min="5898" max="6142" width="8.5703125" style="44"/>
    <col min="6143" max="6148" width="2.28515625" style="44" customWidth="1"/>
    <col min="6149" max="6149" width="63.28515625" style="44" customWidth="1"/>
    <col min="6150" max="6150" width="2.42578125" style="44" customWidth="1"/>
    <col min="6151" max="6151" width="15" style="44" customWidth="1"/>
    <col min="6152" max="6152" width="2.42578125" style="44" customWidth="1"/>
    <col min="6153" max="6153" width="16.28515625" style="44" bestFit="1" customWidth="1"/>
    <col min="6154" max="6398" width="8.5703125" style="44"/>
    <col min="6399" max="6404" width="2.28515625" style="44" customWidth="1"/>
    <col min="6405" max="6405" width="63.28515625" style="44" customWidth="1"/>
    <col min="6406" max="6406" width="2.42578125" style="44" customWidth="1"/>
    <col min="6407" max="6407" width="15" style="44" customWidth="1"/>
    <col min="6408" max="6408" width="2.42578125" style="44" customWidth="1"/>
    <col min="6409" max="6409" width="16.28515625" style="44" bestFit="1" customWidth="1"/>
    <col min="6410" max="6654" width="8.5703125" style="44"/>
    <col min="6655" max="6660" width="2.28515625" style="44" customWidth="1"/>
    <col min="6661" max="6661" width="63.28515625" style="44" customWidth="1"/>
    <col min="6662" max="6662" width="2.42578125" style="44" customWidth="1"/>
    <col min="6663" max="6663" width="15" style="44" customWidth="1"/>
    <col min="6664" max="6664" width="2.42578125" style="44" customWidth="1"/>
    <col min="6665" max="6665" width="16.28515625" style="44" bestFit="1" customWidth="1"/>
    <col min="6666" max="6910" width="8.5703125" style="44"/>
    <col min="6911" max="6916" width="2.28515625" style="44" customWidth="1"/>
    <col min="6917" max="6917" width="63.28515625" style="44" customWidth="1"/>
    <col min="6918" max="6918" width="2.42578125" style="44" customWidth="1"/>
    <col min="6919" max="6919" width="15" style="44" customWidth="1"/>
    <col min="6920" max="6920" width="2.42578125" style="44" customWidth="1"/>
    <col min="6921" max="6921" width="16.28515625" style="44" bestFit="1" customWidth="1"/>
    <col min="6922" max="7166" width="8.5703125" style="44"/>
    <col min="7167" max="7172" width="2.28515625" style="44" customWidth="1"/>
    <col min="7173" max="7173" width="63.28515625" style="44" customWidth="1"/>
    <col min="7174" max="7174" width="2.42578125" style="44" customWidth="1"/>
    <col min="7175" max="7175" width="15" style="44" customWidth="1"/>
    <col min="7176" max="7176" width="2.42578125" style="44" customWidth="1"/>
    <col min="7177" max="7177" width="16.28515625" style="44" bestFit="1" customWidth="1"/>
    <col min="7178" max="7422" width="8.5703125" style="44"/>
    <col min="7423" max="7428" width="2.28515625" style="44" customWidth="1"/>
    <col min="7429" max="7429" width="63.28515625" style="44" customWidth="1"/>
    <col min="7430" max="7430" width="2.42578125" style="44" customWidth="1"/>
    <col min="7431" max="7431" width="15" style="44" customWidth="1"/>
    <col min="7432" max="7432" width="2.42578125" style="44" customWidth="1"/>
    <col min="7433" max="7433" width="16.28515625" style="44" bestFit="1" customWidth="1"/>
    <col min="7434" max="7678" width="8.5703125" style="44"/>
    <col min="7679" max="7684" width="2.28515625" style="44" customWidth="1"/>
    <col min="7685" max="7685" width="63.28515625" style="44" customWidth="1"/>
    <col min="7686" max="7686" width="2.42578125" style="44" customWidth="1"/>
    <col min="7687" max="7687" width="15" style="44" customWidth="1"/>
    <col min="7688" max="7688" width="2.42578125" style="44" customWidth="1"/>
    <col min="7689" max="7689" width="16.28515625" style="44" bestFit="1" customWidth="1"/>
    <col min="7690" max="7934" width="8.5703125" style="44"/>
    <col min="7935" max="7940" width="2.28515625" style="44" customWidth="1"/>
    <col min="7941" max="7941" width="63.28515625" style="44" customWidth="1"/>
    <col min="7942" max="7942" width="2.42578125" style="44" customWidth="1"/>
    <col min="7943" max="7943" width="15" style="44" customWidth="1"/>
    <col min="7944" max="7944" width="2.42578125" style="44" customWidth="1"/>
    <col min="7945" max="7945" width="16.28515625" style="44" bestFit="1" customWidth="1"/>
    <col min="7946" max="8190" width="8.5703125" style="44"/>
    <col min="8191" max="8196" width="2.28515625" style="44" customWidth="1"/>
    <col min="8197" max="8197" width="63.28515625" style="44" customWidth="1"/>
    <col min="8198" max="8198" width="2.42578125" style="44" customWidth="1"/>
    <col min="8199" max="8199" width="15" style="44" customWidth="1"/>
    <col min="8200" max="8200" width="2.42578125" style="44" customWidth="1"/>
    <col min="8201" max="8201" width="16.28515625" style="44" bestFit="1" customWidth="1"/>
    <col min="8202" max="8446" width="8.5703125" style="44"/>
    <col min="8447" max="8452" width="2.28515625" style="44" customWidth="1"/>
    <col min="8453" max="8453" width="63.28515625" style="44" customWidth="1"/>
    <col min="8454" max="8454" width="2.42578125" style="44" customWidth="1"/>
    <col min="8455" max="8455" width="15" style="44" customWidth="1"/>
    <col min="8456" max="8456" width="2.42578125" style="44" customWidth="1"/>
    <col min="8457" max="8457" width="16.28515625" style="44" bestFit="1" customWidth="1"/>
    <col min="8458" max="8702" width="8.5703125" style="44"/>
    <col min="8703" max="8708" width="2.28515625" style="44" customWidth="1"/>
    <col min="8709" max="8709" width="63.28515625" style="44" customWidth="1"/>
    <col min="8710" max="8710" width="2.42578125" style="44" customWidth="1"/>
    <col min="8711" max="8711" width="15" style="44" customWidth="1"/>
    <col min="8712" max="8712" width="2.42578125" style="44" customWidth="1"/>
    <col min="8713" max="8713" width="16.28515625" style="44" bestFit="1" customWidth="1"/>
    <col min="8714" max="8958" width="8.5703125" style="44"/>
    <col min="8959" max="8964" width="2.28515625" style="44" customWidth="1"/>
    <col min="8965" max="8965" width="63.28515625" style="44" customWidth="1"/>
    <col min="8966" max="8966" width="2.42578125" style="44" customWidth="1"/>
    <col min="8967" max="8967" width="15" style="44" customWidth="1"/>
    <col min="8968" max="8968" width="2.42578125" style="44" customWidth="1"/>
    <col min="8969" max="8969" width="16.28515625" style="44" bestFit="1" customWidth="1"/>
    <col min="8970" max="9214" width="8.5703125" style="44"/>
    <col min="9215" max="9220" width="2.28515625" style="44" customWidth="1"/>
    <col min="9221" max="9221" width="63.28515625" style="44" customWidth="1"/>
    <col min="9222" max="9222" width="2.42578125" style="44" customWidth="1"/>
    <col min="9223" max="9223" width="15" style="44" customWidth="1"/>
    <col min="9224" max="9224" width="2.42578125" style="44" customWidth="1"/>
    <col min="9225" max="9225" width="16.28515625" style="44" bestFit="1" customWidth="1"/>
    <col min="9226" max="9470" width="8.5703125" style="44"/>
    <col min="9471" max="9476" width="2.28515625" style="44" customWidth="1"/>
    <col min="9477" max="9477" width="63.28515625" style="44" customWidth="1"/>
    <col min="9478" max="9478" width="2.42578125" style="44" customWidth="1"/>
    <col min="9479" max="9479" width="15" style="44" customWidth="1"/>
    <col min="9480" max="9480" width="2.42578125" style="44" customWidth="1"/>
    <col min="9481" max="9481" width="16.28515625" style="44" bestFit="1" customWidth="1"/>
    <col min="9482" max="9726" width="8.5703125" style="44"/>
    <col min="9727" max="9732" width="2.28515625" style="44" customWidth="1"/>
    <col min="9733" max="9733" width="63.28515625" style="44" customWidth="1"/>
    <col min="9734" max="9734" width="2.42578125" style="44" customWidth="1"/>
    <col min="9735" max="9735" width="15" style="44" customWidth="1"/>
    <col min="9736" max="9736" width="2.42578125" style="44" customWidth="1"/>
    <col min="9737" max="9737" width="16.28515625" style="44" bestFit="1" customWidth="1"/>
    <col min="9738" max="9982" width="8.5703125" style="44"/>
    <col min="9983" max="9988" width="2.28515625" style="44" customWidth="1"/>
    <col min="9989" max="9989" width="63.28515625" style="44" customWidth="1"/>
    <col min="9990" max="9990" width="2.42578125" style="44" customWidth="1"/>
    <col min="9991" max="9991" width="15" style="44" customWidth="1"/>
    <col min="9992" max="9992" width="2.42578125" style="44" customWidth="1"/>
    <col min="9993" max="9993" width="16.28515625" style="44" bestFit="1" customWidth="1"/>
    <col min="9994" max="10238" width="8.5703125" style="44"/>
    <col min="10239" max="10244" width="2.28515625" style="44" customWidth="1"/>
    <col min="10245" max="10245" width="63.28515625" style="44" customWidth="1"/>
    <col min="10246" max="10246" width="2.42578125" style="44" customWidth="1"/>
    <col min="10247" max="10247" width="15" style="44" customWidth="1"/>
    <col min="10248" max="10248" width="2.42578125" style="44" customWidth="1"/>
    <col min="10249" max="10249" width="16.28515625" style="44" bestFit="1" customWidth="1"/>
    <col min="10250" max="10494" width="8.5703125" style="44"/>
    <col min="10495" max="10500" width="2.28515625" style="44" customWidth="1"/>
    <col min="10501" max="10501" width="63.28515625" style="44" customWidth="1"/>
    <col min="10502" max="10502" width="2.42578125" style="44" customWidth="1"/>
    <col min="10503" max="10503" width="15" style="44" customWidth="1"/>
    <col min="10504" max="10504" width="2.42578125" style="44" customWidth="1"/>
    <col min="10505" max="10505" width="16.28515625" style="44" bestFit="1" customWidth="1"/>
    <col min="10506" max="10750" width="8.5703125" style="44"/>
    <col min="10751" max="10756" width="2.28515625" style="44" customWidth="1"/>
    <col min="10757" max="10757" width="63.28515625" style="44" customWidth="1"/>
    <col min="10758" max="10758" width="2.42578125" style="44" customWidth="1"/>
    <col min="10759" max="10759" width="15" style="44" customWidth="1"/>
    <col min="10760" max="10760" width="2.42578125" style="44" customWidth="1"/>
    <col min="10761" max="10761" width="16.28515625" style="44" bestFit="1" customWidth="1"/>
    <col min="10762" max="11006" width="8.5703125" style="44"/>
    <col min="11007" max="11012" width="2.28515625" style="44" customWidth="1"/>
    <col min="11013" max="11013" width="63.28515625" style="44" customWidth="1"/>
    <col min="11014" max="11014" width="2.42578125" style="44" customWidth="1"/>
    <col min="11015" max="11015" width="15" style="44" customWidth="1"/>
    <col min="11016" max="11016" width="2.42578125" style="44" customWidth="1"/>
    <col min="11017" max="11017" width="16.28515625" style="44" bestFit="1" customWidth="1"/>
    <col min="11018" max="11262" width="8.5703125" style="44"/>
    <col min="11263" max="11268" width="2.28515625" style="44" customWidth="1"/>
    <col min="11269" max="11269" width="63.28515625" style="44" customWidth="1"/>
    <col min="11270" max="11270" width="2.42578125" style="44" customWidth="1"/>
    <col min="11271" max="11271" width="15" style="44" customWidth="1"/>
    <col min="11272" max="11272" width="2.42578125" style="44" customWidth="1"/>
    <col min="11273" max="11273" width="16.28515625" style="44" bestFit="1" customWidth="1"/>
    <col min="11274" max="11518" width="8.5703125" style="44"/>
    <col min="11519" max="11524" width="2.28515625" style="44" customWidth="1"/>
    <col min="11525" max="11525" width="63.28515625" style="44" customWidth="1"/>
    <col min="11526" max="11526" width="2.42578125" style="44" customWidth="1"/>
    <col min="11527" max="11527" width="15" style="44" customWidth="1"/>
    <col min="11528" max="11528" width="2.42578125" style="44" customWidth="1"/>
    <col min="11529" max="11529" width="16.28515625" style="44" bestFit="1" customWidth="1"/>
    <col min="11530" max="11774" width="8.5703125" style="44"/>
    <col min="11775" max="11780" width="2.28515625" style="44" customWidth="1"/>
    <col min="11781" max="11781" width="63.28515625" style="44" customWidth="1"/>
    <col min="11782" max="11782" width="2.42578125" style="44" customWidth="1"/>
    <col min="11783" max="11783" width="15" style="44" customWidth="1"/>
    <col min="11784" max="11784" width="2.42578125" style="44" customWidth="1"/>
    <col min="11785" max="11785" width="16.28515625" style="44" bestFit="1" customWidth="1"/>
    <col min="11786" max="12030" width="8.5703125" style="44"/>
    <col min="12031" max="12036" width="2.28515625" style="44" customWidth="1"/>
    <col min="12037" max="12037" width="63.28515625" style="44" customWidth="1"/>
    <col min="12038" max="12038" width="2.42578125" style="44" customWidth="1"/>
    <col min="12039" max="12039" width="15" style="44" customWidth="1"/>
    <col min="12040" max="12040" width="2.42578125" style="44" customWidth="1"/>
    <col min="12041" max="12041" width="16.28515625" style="44" bestFit="1" customWidth="1"/>
    <col min="12042" max="12286" width="8.5703125" style="44"/>
    <col min="12287" max="12292" width="2.28515625" style="44" customWidth="1"/>
    <col min="12293" max="12293" width="63.28515625" style="44" customWidth="1"/>
    <col min="12294" max="12294" width="2.42578125" style="44" customWidth="1"/>
    <col min="12295" max="12295" width="15" style="44" customWidth="1"/>
    <col min="12296" max="12296" width="2.42578125" style="44" customWidth="1"/>
    <col min="12297" max="12297" width="16.28515625" style="44" bestFit="1" customWidth="1"/>
    <col min="12298" max="12542" width="8.5703125" style="44"/>
    <col min="12543" max="12548" width="2.28515625" style="44" customWidth="1"/>
    <col min="12549" max="12549" width="63.28515625" style="44" customWidth="1"/>
    <col min="12550" max="12550" width="2.42578125" style="44" customWidth="1"/>
    <col min="12551" max="12551" width="15" style="44" customWidth="1"/>
    <col min="12552" max="12552" width="2.42578125" style="44" customWidth="1"/>
    <col min="12553" max="12553" width="16.28515625" style="44" bestFit="1" customWidth="1"/>
    <col min="12554" max="12798" width="8.5703125" style="44"/>
    <col min="12799" max="12804" width="2.28515625" style="44" customWidth="1"/>
    <col min="12805" max="12805" width="63.28515625" style="44" customWidth="1"/>
    <col min="12806" max="12806" width="2.42578125" style="44" customWidth="1"/>
    <col min="12807" max="12807" width="15" style="44" customWidth="1"/>
    <col min="12808" max="12808" width="2.42578125" style="44" customWidth="1"/>
    <col min="12809" max="12809" width="16.28515625" style="44" bestFit="1" customWidth="1"/>
    <col min="12810" max="13054" width="8.5703125" style="44"/>
    <col min="13055" max="13060" width="2.28515625" style="44" customWidth="1"/>
    <col min="13061" max="13061" width="63.28515625" style="44" customWidth="1"/>
    <col min="13062" max="13062" width="2.42578125" style="44" customWidth="1"/>
    <col min="13063" max="13063" width="15" style="44" customWidth="1"/>
    <col min="13064" max="13064" width="2.42578125" style="44" customWidth="1"/>
    <col min="13065" max="13065" width="16.28515625" style="44" bestFit="1" customWidth="1"/>
    <col min="13066" max="13310" width="8.5703125" style="44"/>
    <col min="13311" max="13316" width="2.28515625" style="44" customWidth="1"/>
    <col min="13317" max="13317" width="63.28515625" style="44" customWidth="1"/>
    <col min="13318" max="13318" width="2.42578125" style="44" customWidth="1"/>
    <col min="13319" max="13319" width="15" style="44" customWidth="1"/>
    <col min="13320" max="13320" width="2.42578125" style="44" customWidth="1"/>
    <col min="13321" max="13321" width="16.28515625" style="44" bestFit="1" customWidth="1"/>
    <col min="13322" max="13566" width="8.5703125" style="44"/>
    <col min="13567" max="13572" width="2.28515625" style="44" customWidth="1"/>
    <col min="13573" max="13573" width="63.28515625" style="44" customWidth="1"/>
    <col min="13574" max="13574" width="2.42578125" style="44" customWidth="1"/>
    <col min="13575" max="13575" width="15" style="44" customWidth="1"/>
    <col min="13576" max="13576" width="2.42578125" style="44" customWidth="1"/>
    <col min="13577" max="13577" width="16.28515625" style="44" bestFit="1" customWidth="1"/>
    <col min="13578" max="13822" width="8.5703125" style="44"/>
    <col min="13823" max="13828" width="2.28515625" style="44" customWidth="1"/>
    <col min="13829" max="13829" width="63.28515625" style="44" customWidth="1"/>
    <col min="13830" max="13830" width="2.42578125" style="44" customWidth="1"/>
    <col min="13831" max="13831" width="15" style="44" customWidth="1"/>
    <col min="13832" max="13832" width="2.42578125" style="44" customWidth="1"/>
    <col min="13833" max="13833" width="16.28515625" style="44" bestFit="1" customWidth="1"/>
    <col min="13834" max="14078" width="8.5703125" style="44"/>
    <col min="14079" max="14084" width="2.28515625" style="44" customWidth="1"/>
    <col min="14085" max="14085" width="63.28515625" style="44" customWidth="1"/>
    <col min="14086" max="14086" width="2.42578125" style="44" customWidth="1"/>
    <col min="14087" max="14087" width="15" style="44" customWidth="1"/>
    <col min="14088" max="14088" width="2.42578125" style="44" customWidth="1"/>
    <col min="14089" max="14089" width="16.28515625" style="44" bestFit="1" customWidth="1"/>
    <col min="14090" max="14334" width="8.5703125" style="44"/>
    <col min="14335" max="14340" width="2.28515625" style="44" customWidth="1"/>
    <col min="14341" max="14341" width="63.28515625" style="44" customWidth="1"/>
    <col min="14342" max="14342" width="2.42578125" style="44" customWidth="1"/>
    <col min="14343" max="14343" width="15" style="44" customWidth="1"/>
    <col min="14344" max="14344" width="2.42578125" style="44" customWidth="1"/>
    <col min="14345" max="14345" width="16.28515625" style="44" bestFit="1" customWidth="1"/>
    <col min="14346" max="14590" width="8.5703125" style="44"/>
    <col min="14591" max="14596" width="2.28515625" style="44" customWidth="1"/>
    <col min="14597" max="14597" width="63.28515625" style="44" customWidth="1"/>
    <col min="14598" max="14598" width="2.42578125" style="44" customWidth="1"/>
    <col min="14599" max="14599" width="15" style="44" customWidth="1"/>
    <col min="14600" max="14600" width="2.42578125" style="44" customWidth="1"/>
    <col min="14601" max="14601" width="16.28515625" style="44" bestFit="1" customWidth="1"/>
    <col min="14602" max="14846" width="8.5703125" style="44"/>
    <col min="14847" max="14852" width="2.28515625" style="44" customWidth="1"/>
    <col min="14853" max="14853" width="63.28515625" style="44" customWidth="1"/>
    <col min="14854" max="14854" width="2.42578125" style="44" customWidth="1"/>
    <col min="14855" max="14855" width="15" style="44" customWidth="1"/>
    <col min="14856" max="14856" width="2.42578125" style="44" customWidth="1"/>
    <col min="14857" max="14857" width="16.28515625" style="44" bestFit="1" customWidth="1"/>
    <col min="14858" max="15102" width="8.5703125" style="44"/>
    <col min="15103" max="15108" width="2.28515625" style="44" customWidth="1"/>
    <col min="15109" max="15109" width="63.28515625" style="44" customWidth="1"/>
    <col min="15110" max="15110" width="2.42578125" style="44" customWidth="1"/>
    <col min="15111" max="15111" width="15" style="44" customWidth="1"/>
    <col min="15112" max="15112" width="2.42578125" style="44" customWidth="1"/>
    <col min="15113" max="15113" width="16.28515625" style="44" bestFit="1" customWidth="1"/>
    <col min="15114" max="15358" width="8.5703125" style="44"/>
    <col min="15359" max="15364" width="2.28515625" style="44" customWidth="1"/>
    <col min="15365" max="15365" width="63.28515625" style="44" customWidth="1"/>
    <col min="15366" max="15366" width="2.42578125" style="44" customWidth="1"/>
    <col min="15367" max="15367" width="15" style="44" customWidth="1"/>
    <col min="15368" max="15368" width="2.42578125" style="44" customWidth="1"/>
    <col min="15369" max="15369" width="16.28515625" style="44" bestFit="1" customWidth="1"/>
    <col min="15370" max="15614" width="8.5703125" style="44"/>
    <col min="15615" max="15620" width="2.28515625" style="44" customWidth="1"/>
    <col min="15621" max="15621" width="63.28515625" style="44" customWidth="1"/>
    <col min="15622" max="15622" width="2.42578125" style="44" customWidth="1"/>
    <col min="15623" max="15623" width="15" style="44" customWidth="1"/>
    <col min="15624" max="15624" width="2.42578125" style="44" customWidth="1"/>
    <col min="15625" max="15625" width="16.28515625" style="44" bestFit="1" customWidth="1"/>
    <col min="15626" max="15870" width="8.5703125" style="44"/>
    <col min="15871" max="15876" width="2.28515625" style="44" customWidth="1"/>
    <col min="15877" max="15877" width="63.28515625" style="44" customWidth="1"/>
    <col min="15878" max="15878" width="2.42578125" style="44" customWidth="1"/>
    <col min="15879" max="15879" width="15" style="44" customWidth="1"/>
    <col min="15880" max="15880" width="2.42578125" style="44" customWidth="1"/>
    <col min="15881" max="15881" width="16.28515625" style="44" bestFit="1" customWidth="1"/>
    <col min="15882" max="16126" width="8.5703125" style="44"/>
    <col min="16127" max="16132" width="2.28515625" style="44" customWidth="1"/>
    <col min="16133" max="16133" width="63.28515625" style="44" customWidth="1"/>
    <col min="16134" max="16134" width="2.42578125" style="44" customWidth="1"/>
    <col min="16135" max="16135" width="15" style="44" customWidth="1"/>
    <col min="16136" max="16136" width="2.42578125" style="44" customWidth="1"/>
    <col min="16137" max="16137" width="16.28515625" style="44" bestFit="1" customWidth="1"/>
    <col min="16138" max="16384" width="8.5703125" style="44"/>
  </cols>
  <sheetData>
    <row r="1" spans="1:18">
      <c r="A1" s="479" t="s">
        <v>496</v>
      </c>
      <c r="B1" s="479"/>
      <c r="C1" s="479"/>
      <c r="D1" s="479"/>
      <c r="E1" s="479"/>
      <c r="F1" s="479"/>
      <c r="G1" s="479"/>
      <c r="H1" s="479"/>
      <c r="I1" s="479"/>
      <c r="J1" s="479"/>
      <c r="K1" s="479"/>
    </row>
    <row r="2" spans="1:18" ht="15" customHeight="1">
      <c r="A2" s="478" t="s">
        <v>1249</v>
      </c>
      <c r="B2" s="478"/>
      <c r="C2" s="478"/>
      <c r="D2" s="478"/>
      <c r="E2" s="478"/>
      <c r="F2" s="478"/>
      <c r="G2" s="478"/>
      <c r="H2" s="478"/>
      <c r="I2" s="478"/>
      <c r="J2" s="478"/>
      <c r="K2" s="478"/>
      <c r="M2" s="471" t="s">
        <v>1305</v>
      </c>
      <c r="N2" s="480"/>
      <c r="O2" s="480"/>
      <c r="P2" s="473"/>
    </row>
    <row r="3" spans="1:18" ht="15" customHeight="1">
      <c r="A3" s="478" t="s">
        <v>1289</v>
      </c>
      <c r="B3" s="478"/>
      <c r="C3" s="478"/>
      <c r="D3" s="478"/>
      <c r="E3" s="478"/>
      <c r="F3" s="478"/>
      <c r="G3" s="478"/>
      <c r="H3" s="478"/>
      <c r="I3" s="478"/>
      <c r="J3" s="478"/>
      <c r="K3" s="478"/>
      <c r="M3" s="474" t="s">
        <v>1314</v>
      </c>
      <c r="N3" s="475"/>
      <c r="O3" s="475"/>
      <c r="P3" s="475"/>
      <c r="Q3" s="448" t="s">
        <v>1309</v>
      </c>
    </row>
    <row r="4" spans="1:18">
      <c r="A4" s="478" t="s">
        <v>1250</v>
      </c>
      <c r="B4" s="478"/>
      <c r="C4" s="478"/>
      <c r="D4" s="478"/>
      <c r="E4" s="478"/>
      <c r="F4" s="478"/>
      <c r="G4" s="478"/>
      <c r="H4" s="478"/>
      <c r="I4" s="478"/>
      <c r="J4" s="478"/>
      <c r="K4" s="478"/>
      <c r="L4" s="386"/>
    </row>
    <row r="5" spans="1:18">
      <c r="A5" s="387"/>
      <c r="B5" s="387"/>
      <c r="C5" s="387"/>
      <c r="D5" s="387"/>
      <c r="E5" s="387"/>
      <c r="F5" s="387"/>
      <c r="G5" s="387"/>
      <c r="H5" s="387"/>
      <c r="I5" s="387"/>
      <c r="J5" s="387"/>
      <c r="K5" s="387"/>
      <c r="L5" s="386"/>
    </row>
    <row r="6" spans="1:18">
      <c r="A6" s="387"/>
      <c r="B6" s="387"/>
      <c r="C6" s="387"/>
      <c r="D6" s="387"/>
      <c r="E6" s="387"/>
      <c r="F6" s="387"/>
      <c r="G6" s="387"/>
      <c r="H6" s="387"/>
      <c r="I6" s="387"/>
      <c r="J6" s="387"/>
    </row>
    <row r="7" spans="1:18">
      <c r="G7" s="388"/>
      <c r="I7" s="389"/>
      <c r="J7" s="390"/>
      <c r="K7" s="389"/>
    </row>
    <row r="8" spans="1:18">
      <c r="A8" s="391" t="s">
        <v>1251</v>
      </c>
      <c r="B8" s="392"/>
      <c r="C8" s="392"/>
      <c r="D8" s="392"/>
      <c r="E8" s="392"/>
      <c r="F8" s="392"/>
      <c r="G8" s="392"/>
      <c r="I8" s="5">
        <v>2022</v>
      </c>
      <c r="J8" s="11"/>
      <c r="K8" s="5">
        <v>2021</v>
      </c>
      <c r="M8" s="402"/>
      <c r="N8" s="402"/>
      <c r="O8" s="402"/>
      <c r="P8" s="402"/>
      <c r="Q8" s="402"/>
      <c r="R8" s="402"/>
    </row>
    <row r="9" spans="1:18">
      <c r="A9" s="393" t="s">
        <v>1252</v>
      </c>
      <c r="I9" s="436"/>
      <c r="J9" s="393"/>
      <c r="K9" s="436"/>
      <c r="M9" s="402"/>
      <c r="N9" s="402"/>
      <c r="O9" s="402"/>
      <c r="P9" s="402"/>
      <c r="Q9" s="402"/>
      <c r="R9" s="402"/>
    </row>
    <row r="10" spans="1:18">
      <c r="I10" s="436"/>
      <c r="J10" s="393"/>
      <c r="K10" s="436"/>
      <c r="M10" s="402"/>
      <c r="N10" s="402"/>
      <c r="O10" s="402"/>
      <c r="P10" s="402"/>
      <c r="Q10" s="402"/>
      <c r="R10" s="402"/>
    </row>
    <row r="11" spans="1:18">
      <c r="A11" s="393" t="s">
        <v>1253</v>
      </c>
      <c r="I11" s="436"/>
      <c r="J11" s="393"/>
      <c r="K11" s="436"/>
      <c r="M11" s="402"/>
      <c r="N11" s="402"/>
      <c r="O11" s="402"/>
      <c r="P11" s="402"/>
      <c r="Q11" s="402"/>
      <c r="R11" s="402"/>
    </row>
    <row r="12" spans="1:18">
      <c r="B12" s="394" t="s">
        <v>1254</v>
      </c>
      <c r="C12" s="394"/>
      <c r="D12" s="394"/>
      <c r="E12" s="394"/>
      <c r="F12" s="394"/>
      <c r="G12" s="394"/>
      <c r="H12" s="435"/>
      <c r="I12" s="395">
        <v>55684</v>
      </c>
      <c r="J12" s="395"/>
      <c r="K12" s="395">
        <v>55684</v>
      </c>
      <c r="M12" s="403"/>
      <c r="N12" s="403"/>
      <c r="O12" s="403"/>
      <c r="P12" s="403"/>
      <c r="Q12" s="403"/>
      <c r="R12" s="403"/>
    </row>
    <row r="13" spans="1:18">
      <c r="C13" s="44" t="s">
        <v>1255</v>
      </c>
      <c r="H13" s="435"/>
      <c r="I13" s="396">
        <f>I12/I18</f>
        <v>1</v>
      </c>
      <c r="J13" s="396"/>
      <c r="K13" s="396">
        <f>K12/K18</f>
        <v>1</v>
      </c>
    </row>
    <row r="14" spans="1:18" ht="9" customHeight="1">
      <c r="H14" s="435"/>
      <c r="I14" s="119"/>
      <c r="K14" s="119"/>
    </row>
    <row r="15" spans="1:18">
      <c r="D15" s="44" t="s">
        <v>633</v>
      </c>
      <c r="H15" s="435"/>
      <c r="I15" s="119">
        <v>14255</v>
      </c>
      <c r="K15" s="119">
        <v>14883</v>
      </c>
    </row>
    <row r="16" spans="1:18">
      <c r="D16" s="44" t="s">
        <v>1256</v>
      </c>
      <c r="H16" s="435"/>
      <c r="I16" s="119">
        <f>14429+27000</f>
        <v>41429</v>
      </c>
      <c r="K16" s="119">
        <v>40801</v>
      </c>
    </row>
    <row r="17" spans="1:14">
      <c r="H17" s="435"/>
      <c r="I17" s="119"/>
      <c r="K17" s="119"/>
    </row>
    <row r="18" spans="1:14" ht="15.75" thickBot="1">
      <c r="A18" s="393" t="s">
        <v>1258</v>
      </c>
      <c r="I18" s="397">
        <f>SUM(I15:I16)</f>
        <v>55684</v>
      </c>
      <c r="J18" s="395"/>
      <c r="K18" s="397">
        <f>SUM(K15:K16)</f>
        <v>55684</v>
      </c>
    </row>
    <row r="19" spans="1:14" ht="15.75" thickTop="1">
      <c r="H19" s="435"/>
      <c r="I19" s="119"/>
      <c r="K19" s="119"/>
    </row>
    <row r="20" spans="1:14">
      <c r="A20" s="393" t="s">
        <v>1259</v>
      </c>
      <c r="H20" s="435"/>
      <c r="I20" s="119"/>
      <c r="K20" s="119"/>
    </row>
    <row r="21" spans="1:14">
      <c r="B21" s="394" t="s">
        <v>1254</v>
      </c>
      <c r="C21" s="394"/>
      <c r="D21" s="394"/>
      <c r="E21" s="394"/>
      <c r="F21" s="394"/>
      <c r="G21" s="394"/>
      <c r="H21" s="435"/>
      <c r="I21" s="395">
        <v>594182</v>
      </c>
      <c r="J21" s="395"/>
      <c r="K21" s="395">
        <v>566028</v>
      </c>
    </row>
    <row r="22" spans="1:14">
      <c r="C22" s="44" t="s">
        <v>1260</v>
      </c>
      <c r="H22" s="435"/>
      <c r="I22" s="396">
        <f>I21/I31</f>
        <v>0.999</v>
      </c>
      <c r="J22" s="396"/>
      <c r="K22" s="396">
        <f>K21/K31</f>
        <v>0.999</v>
      </c>
      <c r="L22" s="398"/>
      <c r="N22" s="398"/>
    </row>
    <row r="23" spans="1:14" ht="9" customHeight="1">
      <c r="H23" s="435"/>
      <c r="I23" s="119"/>
      <c r="K23" s="119"/>
    </row>
    <row r="24" spans="1:14">
      <c r="D24" s="44" t="s">
        <v>633</v>
      </c>
      <c r="H24" s="435"/>
      <c r="I24" s="119">
        <v>533238</v>
      </c>
      <c r="K24" s="119">
        <v>505160</v>
      </c>
    </row>
    <row r="25" spans="1:14">
      <c r="D25" s="44" t="s">
        <v>1261</v>
      </c>
      <c r="H25" s="435"/>
      <c r="I25" s="119">
        <v>24893</v>
      </c>
      <c r="K25" s="119">
        <v>24893</v>
      </c>
    </row>
    <row r="26" spans="1:14">
      <c r="D26" s="44" t="s">
        <v>1256</v>
      </c>
      <c r="H26" s="435"/>
      <c r="I26" s="119">
        <v>36051</v>
      </c>
      <c r="K26" s="119">
        <v>35975</v>
      </c>
    </row>
    <row r="27" spans="1:14">
      <c r="H27" s="435"/>
      <c r="I27" s="119"/>
      <c r="K27" s="119"/>
    </row>
    <row r="28" spans="1:14">
      <c r="B28" s="394" t="s">
        <v>1257</v>
      </c>
      <c r="C28" s="394"/>
      <c r="D28" s="394"/>
      <c r="E28" s="394"/>
      <c r="F28" s="394"/>
      <c r="G28" s="394"/>
      <c r="H28" s="435"/>
      <c r="I28" s="395">
        <v>301</v>
      </c>
      <c r="J28" s="395"/>
      <c r="K28" s="395">
        <v>303</v>
      </c>
    </row>
    <row r="29" spans="1:14">
      <c r="C29" s="44" t="s">
        <v>1260</v>
      </c>
      <c r="H29" s="435"/>
      <c r="I29" s="396">
        <f>I28/I31</f>
        <v>1E-3</v>
      </c>
      <c r="J29" s="396"/>
      <c r="K29" s="396">
        <f>K28/K31</f>
        <v>1E-3</v>
      </c>
    </row>
    <row r="30" spans="1:14">
      <c r="H30" s="435"/>
      <c r="I30" s="396"/>
      <c r="J30" s="396"/>
      <c r="K30" s="396"/>
    </row>
    <row r="31" spans="1:14" ht="15.75" thickBot="1">
      <c r="A31" s="393" t="s">
        <v>1262</v>
      </c>
      <c r="I31" s="397">
        <f>I24+I25+I26+I28</f>
        <v>594483</v>
      </c>
      <c r="J31" s="395"/>
      <c r="K31" s="397">
        <f>K24+K25+K26+K28</f>
        <v>566331</v>
      </c>
    </row>
    <row r="32" spans="1:14" ht="15.75" thickTop="1">
      <c r="H32" s="435"/>
      <c r="I32" s="119"/>
      <c r="J32" s="399"/>
      <c r="K32" s="119"/>
    </row>
    <row r="33" spans="1:11">
      <c r="A33" s="393" t="s">
        <v>175</v>
      </c>
      <c r="H33" s="435"/>
      <c r="I33" s="119"/>
      <c r="K33" s="119"/>
    </row>
    <row r="34" spans="1:11">
      <c r="B34" s="394" t="s">
        <v>1254</v>
      </c>
      <c r="C34" s="394"/>
      <c r="D34" s="394"/>
      <c r="E34" s="394"/>
      <c r="F34" s="394"/>
      <c r="G34" s="394"/>
      <c r="H34" s="435"/>
      <c r="I34" s="395">
        <v>4695</v>
      </c>
      <c r="J34" s="395"/>
      <c r="K34" s="395">
        <v>4428</v>
      </c>
    </row>
    <row r="35" spans="1:11">
      <c r="C35" s="44" t="s">
        <v>1263</v>
      </c>
      <c r="H35" s="435"/>
      <c r="I35" s="396">
        <f>I34/I40</f>
        <v>1</v>
      </c>
      <c r="J35" s="396"/>
      <c r="K35" s="396">
        <f>K34/K40</f>
        <v>1</v>
      </c>
    </row>
    <row r="36" spans="1:11" ht="9" customHeight="1">
      <c r="H36" s="435"/>
      <c r="I36" s="119"/>
      <c r="K36" s="119"/>
    </row>
    <row r="37" spans="1:11">
      <c r="D37" s="44" t="s">
        <v>633</v>
      </c>
      <c r="H37" s="435"/>
      <c r="I37" s="119">
        <v>4501</v>
      </c>
      <c r="K37" s="119">
        <v>4126</v>
      </c>
    </row>
    <row r="38" spans="1:11">
      <c r="D38" s="44" t="s">
        <v>1256</v>
      </c>
      <c r="H38" s="435"/>
      <c r="I38" s="119">
        <v>194</v>
      </c>
      <c r="K38" s="119">
        <v>302</v>
      </c>
    </row>
    <row r="39" spans="1:11">
      <c r="H39" s="435"/>
      <c r="I39" s="119"/>
      <c r="J39" s="399"/>
      <c r="K39" s="119"/>
    </row>
    <row r="40" spans="1:11" ht="15.75" thickBot="1">
      <c r="A40" s="393" t="s">
        <v>1264</v>
      </c>
      <c r="H40" s="435"/>
      <c r="I40" s="397">
        <f>SUM(I37:I38)</f>
        <v>4695</v>
      </c>
      <c r="J40" s="395"/>
      <c r="K40" s="397">
        <f>K34</f>
        <v>4428</v>
      </c>
    </row>
    <row r="41" spans="1:11" ht="15.75" thickTop="1">
      <c r="H41" s="435"/>
      <c r="I41" s="119"/>
      <c r="J41" s="399"/>
      <c r="K41" s="119"/>
    </row>
    <row r="42" spans="1:11">
      <c r="A42" s="393" t="s">
        <v>9</v>
      </c>
      <c r="H42" s="435"/>
      <c r="I42" s="119"/>
      <c r="K42" s="119"/>
    </row>
    <row r="43" spans="1:11">
      <c r="B43" s="394" t="s">
        <v>1257</v>
      </c>
      <c r="C43" s="394"/>
      <c r="D43" s="394"/>
      <c r="E43" s="394"/>
      <c r="F43" s="394"/>
      <c r="G43" s="394"/>
      <c r="H43" s="435"/>
      <c r="I43" s="395">
        <v>173</v>
      </c>
      <c r="J43" s="395"/>
      <c r="K43" s="395">
        <v>181</v>
      </c>
    </row>
    <row r="44" spans="1:11">
      <c r="C44" s="44" t="s">
        <v>1263</v>
      </c>
      <c r="H44" s="435"/>
      <c r="I44" s="400">
        <v>1</v>
      </c>
      <c r="J44" s="400"/>
      <c r="K44" s="400">
        <v>1</v>
      </c>
    </row>
    <row r="45" spans="1:11">
      <c r="H45" s="435"/>
      <c r="I45" s="400"/>
      <c r="K45" s="400"/>
    </row>
    <row r="46" spans="1:11" ht="15.75" thickBot="1">
      <c r="A46" s="393" t="s">
        <v>1265</v>
      </c>
      <c r="H46" s="435"/>
      <c r="I46" s="397">
        <f>I43</f>
        <v>173</v>
      </c>
      <c r="J46" s="395"/>
      <c r="K46" s="397">
        <f>K43</f>
        <v>181</v>
      </c>
    </row>
    <row r="47" spans="1:11" ht="15.75" thickTop="1">
      <c r="H47" s="435"/>
      <c r="I47" s="400"/>
      <c r="K47" s="400"/>
    </row>
    <row r="48" spans="1:11">
      <c r="A48" s="393" t="s">
        <v>111</v>
      </c>
      <c r="H48" s="435"/>
      <c r="I48" s="119"/>
      <c r="K48" s="119"/>
    </row>
    <row r="49" spans="1:11">
      <c r="A49" s="393"/>
      <c r="B49" s="394" t="s">
        <v>1254</v>
      </c>
      <c r="C49" s="394"/>
      <c r="D49" s="394"/>
      <c r="E49" s="394"/>
      <c r="F49" s="394"/>
      <c r="G49" s="394"/>
      <c r="H49" s="435"/>
      <c r="I49" s="395">
        <v>500</v>
      </c>
      <c r="J49" s="395"/>
      <c r="K49" s="395">
        <v>500</v>
      </c>
    </row>
    <row r="50" spans="1:11">
      <c r="A50" s="393"/>
      <c r="C50" s="44" t="s">
        <v>1263</v>
      </c>
      <c r="H50" s="435"/>
      <c r="I50" s="396">
        <f>I49/I55</f>
        <v>1</v>
      </c>
      <c r="J50" s="396"/>
      <c r="K50" s="396">
        <f>K49/K55</f>
        <v>1</v>
      </c>
    </row>
    <row r="51" spans="1:11" ht="9" customHeight="1">
      <c r="A51" s="393"/>
      <c r="H51" s="435"/>
      <c r="I51" s="119"/>
      <c r="K51" s="119"/>
    </row>
    <row r="52" spans="1:11">
      <c r="D52" s="44" t="s">
        <v>633</v>
      </c>
      <c r="H52" s="435"/>
      <c r="I52" s="119">
        <v>398</v>
      </c>
      <c r="K52" s="119">
        <v>355</v>
      </c>
    </row>
    <row r="53" spans="1:11">
      <c r="D53" s="44" t="s">
        <v>1256</v>
      </c>
      <c r="H53" s="435"/>
      <c r="I53" s="119">
        <v>102</v>
      </c>
      <c r="K53" s="119">
        <v>145</v>
      </c>
    </row>
    <row r="54" spans="1:11">
      <c r="H54" s="435"/>
      <c r="I54" s="396"/>
      <c r="J54" s="396"/>
      <c r="K54" s="396"/>
    </row>
    <row r="55" spans="1:11" ht="15.75" thickBot="1">
      <c r="A55" s="393" t="s">
        <v>1266</v>
      </c>
      <c r="H55" s="435"/>
      <c r="I55" s="397">
        <f>SUM(I52:I53)</f>
        <v>500</v>
      </c>
      <c r="J55" s="395"/>
      <c r="K55" s="397">
        <f>K49</f>
        <v>500</v>
      </c>
    </row>
    <row r="56" spans="1:11" ht="15.75" thickTop="1">
      <c r="H56" s="435"/>
      <c r="I56" s="119"/>
      <c r="K56" s="119"/>
    </row>
    <row r="57" spans="1:11">
      <c r="A57" s="393" t="s">
        <v>112</v>
      </c>
      <c r="H57" s="435"/>
      <c r="I57" s="119"/>
      <c r="K57" s="119"/>
    </row>
    <row r="58" spans="1:11">
      <c r="B58" s="394" t="s">
        <v>1254</v>
      </c>
      <c r="C58" s="394"/>
      <c r="D58" s="394"/>
      <c r="E58" s="394"/>
      <c r="F58" s="394"/>
      <c r="G58" s="394"/>
      <c r="H58" s="435"/>
      <c r="I58" s="395">
        <v>300</v>
      </c>
      <c r="J58" s="395"/>
      <c r="K58" s="395">
        <v>300</v>
      </c>
    </row>
    <row r="59" spans="1:11">
      <c r="C59" s="44" t="s">
        <v>1263</v>
      </c>
      <c r="H59" s="435"/>
      <c r="I59" s="396">
        <f>(I61+I62)/I58</f>
        <v>1</v>
      </c>
      <c r="J59" s="396"/>
      <c r="K59" s="396">
        <f>(K61+K62)/K58</f>
        <v>1</v>
      </c>
    </row>
    <row r="60" spans="1:11" ht="9" customHeight="1">
      <c r="H60" s="435"/>
      <c r="I60" s="119"/>
      <c r="K60" s="119"/>
    </row>
    <row r="61" spans="1:11">
      <c r="D61" s="44" t="s">
        <v>633</v>
      </c>
      <c r="H61" s="435"/>
      <c r="I61" s="119">
        <v>286</v>
      </c>
      <c r="K61" s="119">
        <v>209</v>
      </c>
    </row>
    <row r="62" spans="1:11">
      <c r="D62" s="44" t="s">
        <v>1256</v>
      </c>
      <c r="H62" s="435"/>
      <c r="I62" s="119">
        <v>14</v>
      </c>
      <c r="K62" s="119">
        <v>91</v>
      </c>
    </row>
    <row r="63" spans="1:11">
      <c r="H63" s="435"/>
      <c r="I63" s="119"/>
      <c r="J63" s="399"/>
      <c r="K63" s="119"/>
    </row>
    <row r="64" spans="1:11" ht="15.75" thickBot="1">
      <c r="A64" s="393" t="s">
        <v>1267</v>
      </c>
      <c r="H64" s="435"/>
      <c r="I64" s="397">
        <f>SUM(I61:I62)</f>
        <v>300</v>
      </c>
      <c r="J64" s="395"/>
      <c r="K64" s="397">
        <f>K58</f>
        <v>300</v>
      </c>
    </row>
    <row r="65" spans="1:11" ht="15.75" thickTop="1">
      <c r="H65" s="435"/>
      <c r="I65" s="119"/>
      <c r="J65" s="399"/>
      <c r="K65" s="119"/>
    </row>
    <row r="66" spans="1:11">
      <c r="A66" s="393" t="s">
        <v>113</v>
      </c>
      <c r="H66" s="435"/>
      <c r="I66" s="119"/>
      <c r="K66" s="119"/>
    </row>
    <row r="67" spans="1:11">
      <c r="B67" s="394" t="s">
        <v>1254</v>
      </c>
      <c r="C67" s="394"/>
      <c r="D67" s="394"/>
      <c r="E67" s="394"/>
      <c r="F67" s="394"/>
      <c r="G67" s="394"/>
      <c r="H67" s="435"/>
      <c r="I67" s="395">
        <v>400</v>
      </c>
      <c r="J67" s="395"/>
      <c r="K67" s="395">
        <v>400</v>
      </c>
    </row>
    <row r="68" spans="1:11">
      <c r="C68" s="44" t="s">
        <v>1263</v>
      </c>
      <c r="H68" s="435"/>
      <c r="I68" s="396">
        <f>(I70+I71)/I67</f>
        <v>1</v>
      </c>
      <c r="J68" s="396"/>
      <c r="K68" s="396">
        <f>(K70+K71)/K67</f>
        <v>1</v>
      </c>
    </row>
    <row r="69" spans="1:11" ht="9" customHeight="1">
      <c r="H69" s="435"/>
      <c r="I69" s="119"/>
      <c r="K69" s="119"/>
    </row>
    <row r="70" spans="1:11">
      <c r="D70" s="44" t="s">
        <v>633</v>
      </c>
      <c r="H70" s="435"/>
      <c r="I70" s="119">
        <v>290</v>
      </c>
      <c r="K70" s="119">
        <v>299</v>
      </c>
    </row>
    <row r="71" spans="1:11">
      <c r="D71" s="44" t="s">
        <v>1256</v>
      </c>
      <c r="H71" s="435"/>
      <c r="I71" s="119">
        <v>110</v>
      </c>
      <c r="K71" s="119">
        <v>101</v>
      </c>
    </row>
    <row r="72" spans="1:11">
      <c r="H72" s="435"/>
      <c r="I72" s="119"/>
      <c r="K72" s="119"/>
    </row>
    <row r="73" spans="1:11" ht="15.75" thickBot="1">
      <c r="A73" s="393" t="s">
        <v>1268</v>
      </c>
      <c r="H73" s="435"/>
      <c r="I73" s="397">
        <f>SUM(I70:I71)</f>
        <v>400</v>
      </c>
      <c r="J73" s="395"/>
      <c r="K73" s="397">
        <f>K67</f>
        <v>400</v>
      </c>
    </row>
    <row r="74" spans="1:11" ht="15.75" thickTop="1">
      <c r="H74" s="435"/>
      <c r="I74" s="119"/>
      <c r="K74" s="119"/>
    </row>
    <row r="75" spans="1:11">
      <c r="A75" s="393" t="s">
        <v>114</v>
      </c>
      <c r="H75" s="435"/>
      <c r="I75" s="119"/>
      <c r="K75" s="119"/>
    </row>
    <row r="76" spans="1:11">
      <c r="B76" s="394" t="s">
        <v>1254</v>
      </c>
      <c r="C76" s="394"/>
      <c r="D76" s="394"/>
      <c r="E76" s="394"/>
      <c r="F76" s="394"/>
      <c r="G76" s="394"/>
      <c r="H76" s="435"/>
      <c r="I76" s="395">
        <v>500</v>
      </c>
      <c r="J76" s="395"/>
      <c r="K76" s="395">
        <v>500</v>
      </c>
    </row>
    <row r="77" spans="1:11">
      <c r="C77" s="44" t="s">
        <v>1263</v>
      </c>
      <c r="H77" s="435"/>
      <c r="I77" s="400">
        <f>I79/I76</f>
        <v>1</v>
      </c>
      <c r="J77" s="400"/>
      <c r="K77" s="400">
        <f>K79/K76</f>
        <v>1</v>
      </c>
    </row>
    <row r="78" spans="1:11" ht="9" customHeight="1">
      <c r="H78" s="435"/>
      <c r="I78" s="119"/>
      <c r="K78" s="119"/>
    </row>
    <row r="79" spans="1:11">
      <c r="D79" s="44" t="s">
        <v>633</v>
      </c>
      <c r="H79" s="435"/>
      <c r="I79" s="119">
        <v>500</v>
      </c>
      <c r="K79" s="119">
        <v>500</v>
      </c>
    </row>
    <row r="80" spans="1:11">
      <c r="H80" s="435"/>
      <c r="I80" s="119"/>
      <c r="K80" s="119"/>
    </row>
    <row r="81" spans="1:11" ht="15.75" thickBot="1">
      <c r="A81" s="393" t="s">
        <v>1269</v>
      </c>
      <c r="H81" s="435"/>
      <c r="I81" s="397">
        <f>I79</f>
        <v>500</v>
      </c>
      <c r="J81" s="395"/>
      <c r="K81" s="397">
        <f>K76</f>
        <v>500</v>
      </c>
    </row>
    <row r="82" spans="1:11" ht="15.75" thickTop="1">
      <c r="H82" s="435"/>
      <c r="I82" s="119"/>
      <c r="K82" s="119"/>
    </row>
    <row r="83" spans="1:11">
      <c r="A83" s="393" t="s">
        <v>1244</v>
      </c>
      <c r="H83" s="435"/>
      <c r="I83" s="119"/>
      <c r="K83" s="119"/>
    </row>
    <row r="84" spans="1:11">
      <c r="B84" s="394" t="s">
        <v>1254</v>
      </c>
      <c r="C84" s="394"/>
      <c r="D84" s="394"/>
      <c r="E84" s="394"/>
      <c r="F84" s="394"/>
      <c r="G84" s="394"/>
      <c r="H84" s="435"/>
      <c r="I84" s="395">
        <v>250</v>
      </c>
      <c r="J84" s="395"/>
      <c r="K84" s="395">
        <v>250</v>
      </c>
    </row>
    <row r="85" spans="1:11">
      <c r="C85" s="44" t="s">
        <v>1263</v>
      </c>
      <c r="H85" s="435"/>
      <c r="I85" s="396">
        <f>(I87+I88)/I84</f>
        <v>1</v>
      </c>
      <c r="J85" s="396"/>
      <c r="K85" s="396">
        <f>(K87+K88)/K84</f>
        <v>1</v>
      </c>
    </row>
    <row r="86" spans="1:11" ht="9" customHeight="1">
      <c r="H86" s="435"/>
      <c r="I86" s="119"/>
      <c r="K86" s="119"/>
    </row>
    <row r="87" spans="1:11">
      <c r="A87" s="401"/>
      <c r="D87" s="44" t="s">
        <v>633</v>
      </c>
      <c r="H87" s="435"/>
      <c r="I87" s="119">
        <v>70</v>
      </c>
      <c r="K87" s="119">
        <v>153</v>
      </c>
    </row>
    <row r="88" spans="1:11">
      <c r="D88" s="44" t="s">
        <v>1256</v>
      </c>
      <c r="H88" s="435"/>
      <c r="I88" s="119">
        <v>180</v>
      </c>
      <c r="K88" s="119">
        <v>97</v>
      </c>
    </row>
    <row r="90" spans="1:11" ht="15.75" thickBot="1">
      <c r="A90" s="393" t="s">
        <v>1270</v>
      </c>
      <c r="H90" s="435"/>
      <c r="I90" s="397">
        <f>SUM(I87:I88)</f>
        <v>250</v>
      </c>
      <c r="J90" s="395"/>
      <c r="K90" s="397">
        <f>K84</f>
        <v>250</v>
      </c>
    </row>
    <row r="91" spans="1:11" ht="15.75" thickTop="1">
      <c r="H91" s="435"/>
      <c r="I91" s="119"/>
      <c r="K91" s="119"/>
    </row>
    <row r="92" spans="1:11">
      <c r="A92" s="11" t="s">
        <v>1296</v>
      </c>
      <c r="H92" s="435"/>
      <c r="I92" s="119"/>
      <c r="K92" s="119"/>
    </row>
    <row r="93" spans="1:11">
      <c r="B93" s="394" t="s">
        <v>1254</v>
      </c>
      <c r="C93" s="394"/>
      <c r="D93" s="394"/>
      <c r="E93" s="394"/>
      <c r="F93" s="394"/>
      <c r="G93" s="394"/>
      <c r="H93" s="435"/>
      <c r="I93" s="395">
        <v>58</v>
      </c>
      <c r="J93" s="395"/>
      <c r="K93" s="395">
        <v>0</v>
      </c>
    </row>
    <row r="94" spans="1:11">
      <c r="C94" s="44" t="s">
        <v>1263</v>
      </c>
      <c r="H94" s="435"/>
      <c r="I94" s="396">
        <f>(I96)/I93</f>
        <v>1</v>
      </c>
      <c r="J94" s="396"/>
      <c r="K94" s="396">
        <v>0</v>
      </c>
    </row>
    <row r="95" spans="1:11">
      <c r="H95" s="435"/>
      <c r="I95" s="119"/>
      <c r="K95" s="119"/>
    </row>
    <row r="96" spans="1:11">
      <c r="A96" s="401"/>
      <c r="D96" s="44" t="s">
        <v>633</v>
      </c>
      <c r="H96" s="435"/>
      <c r="I96" s="119">
        <v>58</v>
      </c>
      <c r="K96" s="119">
        <v>0</v>
      </c>
    </row>
    <row r="98" spans="1:11" ht="15.75" thickBot="1">
      <c r="A98" s="393" t="s">
        <v>1297</v>
      </c>
      <c r="H98" s="435"/>
      <c r="I98" s="397">
        <f>I96</f>
        <v>58</v>
      </c>
      <c r="J98" s="395"/>
      <c r="K98" s="397">
        <f>K93</f>
        <v>0</v>
      </c>
    </row>
    <row r="99" spans="1:11" ht="15.75" thickTop="1">
      <c r="H99" s="435"/>
      <c r="I99" s="119"/>
      <c r="K99" s="119"/>
    </row>
    <row r="100" spans="1:11">
      <c r="A100" s="11" t="s">
        <v>1298</v>
      </c>
      <c r="H100" s="435"/>
      <c r="I100" s="119"/>
      <c r="K100" s="119"/>
    </row>
    <row r="101" spans="1:11">
      <c r="B101" s="394" t="s">
        <v>1254</v>
      </c>
      <c r="C101" s="394"/>
      <c r="D101" s="394"/>
      <c r="E101" s="394"/>
      <c r="F101" s="394"/>
      <c r="G101" s="394"/>
      <c r="H101" s="435"/>
      <c r="I101" s="395">
        <v>8014</v>
      </c>
      <c r="J101" s="395"/>
      <c r="K101" s="395">
        <v>0</v>
      </c>
    </row>
    <row r="102" spans="1:11">
      <c r="C102" s="44" t="s">
        <v>1263</v>
      </c>
      <c r="H102" s="435"/>
      <c r="I102" s="396">
        <f>(I104+I105)/I101</f>
        <v>1</v>
      </c>
      <c r="J102" s="396"/>
      <c r="K102" s="396">
        <v>0</v>
      </c>
    </row>
    <row r="103" spans="1:11">
      <c r="H103" s="435"/>
      <c r="I103" s="119"/>
      <c r="K103" s="119"/>
    </row>
    <row r="104" spans="1:11">
      <c r="A104" s="401"/>
      <c r="D104" s="44" t="s">
        <v>633</v>
      </c>
      <c r="H104" s="435"/>
      <c r="I104" s="119">
        <v>8</v>
      </c>
      <c r="K104" s="119">
        <v>0</v>
      </c>
    </row>
    <row r="105" spans="1:11">
      <c r="D105" s="44" t="s">
        <v>1256</v>
      </c>
      <c r="H105" s="435"/>
      <c r="I105" s="119">
        <v>8006</v>
      </c>
      <c r="K105" s="119">
        <v>0</v>
      </c>
    </row>
    <row r="107" spans="1:11" ht="15.75" thickBot="1">
      <c r="A107" s="393" t="s">
        <v>1299</v>
      </c>
      <c r="H107" s="435"/>
      <c r="I107" s="397">
        <f>SUM(I104:I105)</f>
        <v>8014</v>
      </c>
      <c r="J107" s="395"/>
      <c r="K107" s="397">
        <f>K101</f>
        <v>0</v>
      </c>
    </row>
    <row r="108" spans="1:11" ht="15.75" thickTop="1">
      <c r="A108" s="393"/>
      <c r="H108" s="435"/>
      <c r="I108" s="395"/>
      <c r="J108" s="395"/>
      <c r="K108" s="395"/>
    </row>
    <row r="109" spans="1:11" ht="15.75" thickBot="1">
      <c r="A109" s="393" t="s">
        <v>1271</v>
      </c>
      <c r="H109" s="435"/>
      <c r="I109" s="397">
        <f>I18+I31+I40+I46+I55+I64+I73+I81+I90+I98+I107</f>
        <v>665057</v>
      </c>
      <c r="J109" s="395"/>
      <c r="K109" s="397">
        <f>K18+K31+K40+K46+K55+K64+K73+K81+K90+K98+K107</f>
        <v>628574</v>
      </c>
    </row>
    <row r="110" spans="1:11" ht="15.75" thickTop="1">
      <c r="A110" s="393"/>
      <c r="H110" s="435"/>
      <c r="I110" s="395"/>
      <c r="J110" s="395"/>
      <c r="K110" s="395"/>
    </row>
    <row r="111" spans="1:11">
      <c r="I111" s="8"/>
    </row>
    <row r="112" spans="1:11">
      <c r="A112" s="44" t="s">
        <v>954</v>
      </c>
    </row>
  </sheetData>
  <mergeCells count="6">
    <mergeCell ref="A4:K4"/>
    <mergeCell ref="A1:K1"/>
    <mergeCell ref="A2:K2"/>
    <mergeCell ref="M2:P2"/>
    <mergeCell ref="A3:K3"/>
    <mergeCell ref="M3:P3"/>
  </mergeCells>
  <pageMargins left="0.7" right="0.7" top="0.75" bottom="0.75" header="0.3" footer="0.3"/>
  <pageSetup orientation="portrait" r:id="rId1"/>
  <legacy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6">
    <tabColor indexed="42"/>
    <pageSetUpPr fitToPage="1"/>
  </sheetPr>
  <dimension ref="A1:M37"/>
  <sheetViews>
    <sheetView workbookViewId="0">
      <selection sqref="A1:I1"/>
    </sheetView>
  </sheetViews>
  <sheetFormatPr defaultColWidth="10.140625" defaultRowHeight="9.9499999999999993"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6384" width="10.140625" style="4"/>
  </cols>
  <sheetData>
    <row r="1" spans="1:13" ht="12.95" customHeight="1">
      <c r="A1" s="1" t="s">
        <v>496</v>
      </c>
      <c r="B1" s="1"/>
      <c r="C1" s="1"/>
      <c r="D1" s="1"/>
      <c r="E1" s="1"/>
      <c r="F1" s="1"/>
      <c r="G1" s="1"/>
      <c r="H1" s="1"/>
      <c r="I1" s="1"/>
      <c r="J1" s="1"/>
      <c r="K1" s="1"/>
      <c r="L1" s="1"/>
      <c r="M1" s="1"/>
    </row>
    <row r="2" spans="1:13" ht="20.100000000000001" customHeight="1">
      <c r="A2" s="2" t="s">
        <v>414</v>
      </c>
      <c r="B2" s="1"/>
      <c r="C2" s="1"/>
      <c r="D2" s="1"/>
      <c r="E2" s="1"/>
      <c r="F2" s="1"/>
      <c r="G2" s="1"/>
      <c r="H2" s="1"/>
      <c r="I2" s="1"/>
      <c r="J2" s="1"/>
      <c r="K2" s="1"/>
      <c r="L2" s="1"/>
      <c r="M2" s="1"/>
    </row>
    <row r="3" spans="1:13" ht="20.100000000000001" customHeight="1">
      <c r="A3" s="2" t="s">
        <v>408</v>
      </c>
      <c r="B3" s="1"/>
      <c r="C3" s="1"/>
      <c r="D3" s="1"/>
      <c r="E3" s="1"/>
      <c r="F3" s="1"/>
      <c r="G3" s="1"/>
      <c r="H3" s="1"/>
      <c r="I3" s="1"/>
      <c r="J3" s="1"/>
      <c r="K3" s="1"/>
      <c r="L3" s="1"/>
      <c r="M3" s="1"/>
    </row>
    <row r="4" spans="1:13" ht="20.100000000000001" customHeight="1">
      <c r="A4" s="2" t="s">
        <v>398</v>
      </c>
      <c r="B4" s="1"/>
      <c r="C4" s="1"/>
      <c r="D4" s="1"/>
      <c r="E4" s="1"/>
      <c r="F4" s="1"/>
      <c r="G4" s="1"/>
      <c r="H4" s="1"/>
      <c r="I4" s="1"/>
      <c r="J4" s="1"/>
      <c r="K4" s="1"/>
      <c r="L4" s="1"/>
      <c r="M4" s="1"/>
    </row>
    <row r="5" spans="1:13" ht="20.100000000000001" customHeight="1">
      <c r="A5" s="37" t="s">
        <v>964</v>
      </c>
      <c r="B5" s="1"/>
      <c r="C5" s="1"/>
      <c r="D5" s="1"/>
      <c r="E5" s="1"/>
      <c r="F5" s="1"/>
      <c r="G5" s="1"/>
      <c r="H5" s="1"/>
      <c r="I5" s="1"/>
      <c r="J5" s="1"/>
      <c r="K5" s="1"/>
      <c r="L5" s="1"/>
      <c r="M5" s="1"/>
    </row>
    <row r="6" spans="1:13" ht="20.100000000000001" customHeight="1">
      <c r="A6" s="37" t="s">
        <v>361</v>
      </c>
      <c r="B6" s="1"/>
      <c r="C6" s="1"/>
      <c r="D6" s="1"/>
      <c r="E6" s="1"/>
      <c r="F6" s="1"/>
      <c r="G6" s="1"/>
      <c r="H6" s="1"/>
      <c r="I6" s="1"/>
      <c r="J6" s="1"/>
      <c r="K6" s="1"/>
      <c r="L6" s="1"/>
      <c r="M6" s="1"/>
    </row>
    <row r="7" spans="1:13" ht="20.100000000000001" customHeight="1">
      <c r="A7" s="37"/>
      <c r="B7" s="1"/>
      <c r="C7" s="1"/>
      <c r="D7" s="1"/>
      <c r="E7" s="1"/>
      <c r="F7" s="1"/>
      <c r="G7" s="1"/>
      <c r="H7" s="1"/>
      <c r="I7" s="1"/>
      <c r="J7" s="1"/>
      <c r="K7" s="1"/>
      <c r="L7" s="1"/>
      <c r="M7" s="143" t="s">
        <v>844</v>
      </c>
    </row>
    <row r="8" spans="1:13" ht="39" customHeight="1">
      <c r="D8" s="3"/>
      <c r="E8" s="3"/>
      <c r="F8" s="3"/>
      <c r="G8" s="3"/>
      <c r="J8" s="3"/>
      <c r="K8" s="17" t="s">
        <v>399</v>
      </c>
      <c r="L8" s="17"/>
      <c r="M8" s="17"/>
    </row>
    <row r="9" spans="1:13" ht="12.95" customHeight="1">
      <c r="A9" s="19"/>
      <c r="B9" s="19"/>
      <c r="C9" s="19"/>
      <c r="D9" s="19"/>
      <c r="E9" s="19"/>
      <c r="F9" s="19"/>
      <c r="G9" s="19"/>
      <c r="J9" s="19"/>
      <c r="K9" s="33" t="s">
        <v>53</v>
      </c>
      <c r="L9" s="3"/>
      <c r="M9" s="33" t="s">
        <v>54</v>
      </c>
    </row>
    <row r="10" spans="1:13" ht="20.100000000000001" customHeight="1">
      <c r="A10" s="54" t="s">
        <v>517</v>
      </c>
      <c r="B10" s="14"/>
      <c r="C10" s="14"/>
      <c r="L10" s="3"/>
      <c r="M10" s="3"/>
    </row>
    <row r="11" spans="1:13" ht="12.95" customHeight="1">
      <c r="B11" s="54" t="s">
        <v>828</v>
      </c>
      <c r="J11" s="19" t="s">
        <v>172</v>
      </c>
      <c r="K11" s="106">
        <v>23240902</v>
      </c>
      <c r="L11" s="106"/>
      <c r="M11" s="106">
        <v>0</v>
      </c>
    </row>
    <row r="12" spans="1:13" ht="14.25" customHeight="1">
      <c r="B12" s="54" t="s">
        <v>436</v>
      </c>
      <c r="K12" s="106">
        <v>6452562</v>
      </c>
      <c r="L12" s="106"/>
      <c r="M12" s="106">
        <v>552799</v>
      </c>
    </row>
    <row r="13" spans="1:13" ht="20.100000000000001" customHeight="1">
      <c r="A13" s="54" t="s">
        <v>412</v>
      </c>
      <c r="B13" s="14"/>
      <c r="C13" s="14"/>
      <c r="D13" s="11"/>
      <c r="K13" s="58"/>
      <c r="L13" s="3"/>
      <c r="M13" s="106"/>
    </row>
    <row r="14" spans="1:13" ht="12.95" customHeight="1">
      <c r="A14" s="11"/>
      <c r="B14" s="4" t="s">
        <v>413</v>
      </c>
      <c r="C14" s="11"/>
      <c r="D14" s="54"/>
      <c r="K14" s="58"/>
      <c r="L14" s="3"/>
      <c r="M14" s="42"/>
    </row>
    <row r="15" spans="1:13" ht="12.95" customHeight="1">
      <c r="C15" s="54" t="s">
        <v>757</v>
      </c>
      <c r="D15" s="54"/>
      <c r="J15" s="19" t="s">
        <v>172</v>
      </c>
      <c r="K15" s="106">
        <v>1162045</v>
      </c>
      <c r="L15" s="106"/>
      <c r="M15" s="106">
        <v>0</v>
      </c>
    </row>
    <row r="16" spans="1:13" ht="12.95" customHeight="1">
      <c r="C16" s="54" t="s">
        <v>237</v>
      </c>
      <c r="K16" s="9">
        <v>1290512</v>
      </c>
      <c r="L16" s="106"/>
      <c r="M16" s="9">
        <v>110560</v>
      </c>
    </row>
    <row r="17" spans="1:13" ht="20.100000000000001" customHeight="1">
      <c r="A17" s="14"/>
      <c r="B17" s="14"/>
      <c r="C17" s="14"/>
      <c r="F17" s="4" t="s">
        <v>829</v>
      </c>
      <c r="K17" s="106">
        <f>SUM(K15:K16)</f>
        <v>2452557</v>
      </c>
      <c r="M17" s="106">
        <f>SUM(M15:M16)</f>
        <v>110560</v>
      </c>
    </row>
    <row r="18" spans="1:13" ht="20.100000000000001" customHeight="1">
      <c r="A18" s="54" t="s">
        <v>488</v>
      </c>
      <c r="B18" s="14"/>
      <c r="C18" s="14"/>
      <c r="K18" s="9">
        <v>562714</v>
      </c>
      <c r="M18" s="9">
        <v>0</v>
      </c>
    </row>
    <row r="19" spans="1:13" ht="19.5" customHeight="1" thickBot="1">
      <c r="B19" s="14"/>
      <c r="C19" s="14"/>
      <c r="F19" s="54" t="s">
        <v>756</v>
      </c>
      <c r="J19" s="19" t="s">
        <v>172</v>
      </c>
      <c r="K19" s="152">
        <f>K17-K18</f>
        <v>1889843</v>
      </c>
      <c r="L19" s="3"/>
      <c r="M19" s="152">
        <f>M17-M18</f>
        <v>110560</v>
      </c>
    </row>
    <row r="20" spans="1:13" ht="39" customHeight="1" thickTop="1">
      <c r="D20" s="3"/>
      <c r="E20" s="3"/>
      <c r="F20" s="3"/>
      <c r="G20" s="3"/>
      <c r="H20" s="3"/>
      <c r="I20" s="17" t="s">
        <v>400</v>
      </c>
      <c r="J20" s="17"/>
      <c r="K20" s="17"/>
      <c r="L20" s="17"/>
      <c r="M20" s="17"/>
    </row>
    <row r="21" spans="1:13" ht="12.95" customHeight="1">
      <c r="A21" s="19"/>
      <c r="B21" s="19"/>
      <c r="C21" s="19"/>
      <c r="D21" s="19"/>
      <c r="E21" s="19"/>
      <c r="F21" s="19"/>
      <c r="G21" s="19"/>
      <c r="H21" s="19"/>
      <c r="I21" s="33" t="s">
        <v>53</v>
      </c>
      <c r="J21" s="3"/>
      <c r="K21" s="33" t="s">
        <v>54</v>
      </c>
      <c r="L21" s="3"/>
      <c r="M21" s="33" t="s">
        <v>55</v>
      </c>
    </row>
    <row r="22" spans="1:13" ht="20.100000000000001" customHeight="1">
      <c r="A22" s="54" t="s">
        <v>517</v>
      </c>
      <c r="B22" s="14"/>
      <c r="C22" s="14"/>
      <c r="I22" s="58"/>
      <c r="J22" s="3"/>
      <c r="K22" s="58"/>
      <c r="L22" s="3"/>
      <c r="M22" s="58"/>
    </row>
    <row r="23" spans="1:13" ht="12.95" customHeight="1">
      <c r="A23" s="14"/>
      <c r="B23" s="54" t="s">
        <v>828</v>
      </c>
      <c r="C23" s="14"/>
      <c r="H23" s="19" t="s">
        <v>172</v>
      </c>
      <c r="I23" s="58">
        <v>9252690</v>
      </c>
      <c r="J23" s="3"/>
      <c r="K23" s="58">
        <v>0</v>
      </c>
      <c r="L23" s="3"/>
      <c r="M23" s="58">
        <v>0</v>
      </c>
    </row>
    <row r="24" spans="1:13" ht="12.95" customHeight="1">
      <c r="A24" s="14"/>
      <c r="B24" s="54" t="s">
        <v>437</v>
      </c>
      <c r="C24" s="14"/>
      <c r="H24" s="19"/>
      <c r="I24" s="58">
        <v>138115</v>
      </c>
      <c r="J24" s="3"/>
      <c r="K24" s="58">
        <v>0</v>
      </c>
      <c r="L24" s="3"/>
      <c r="M24" s="58">
        <v>0</v>
      </c>
    </row>
    <row r="25" spans="1:13" ht="12.95" customHeight="1">
      <c r="B25" s="54" t="s">
        <v>436</v>
      </c>
      <c r="I25" s="58">
        <v>2878065</v>
      </c>
      <c r="J25" s="3"/>
      <c r="K25" s="58">
        <v>1795870</v>
      </c>
      <c r="L25" s="3"/>
      <c r="M25" s="58">
        <v>82163</v>
      </c>
    </row>
    <row r="26" spans="1:13" ht="20.100000000000001" customHeight="1">
      <c r="A26" s="54" t="s">
        <v>411</v>
      </c>
      <c r="B26" s="14"/>
      <c r="C26" s="14"/>
      <c r="D26" s="11"/>
      <c r="I26" s="58"/>
      <c r="J26" s="3"/>
      <c r="K26" s="58"/>
      <c r="L26" s="3"/>
      <c r="M26" s="58"/>
    </row>
    <row r="27" spans="1:13" ht="12.95" customHeight="1">
      <c r="A27" s="11"/>
      <c r="B27" s="4" t="s">
        <v>423</v>
      </c>
      <c r="C27" s="11"/>
      <c r="D27" s="54"/>
      <c r="I27" s="58"/>
      <c r="J27" s="3"/>
      <c r="K27" s="58"/>
      <c r="L27" s="3"/>
      <c r="M27" s="58"/>
    </row>
    <row r="28" spans="1:13" ht="12.95" customHeight="1">
      <c r="A28" s="11"/>
      <c r="B28" s="11"/>
      <c r="C28" s="54" t="s">
        <v>757</v>
      </c>
      <c r="D28" s="54"/>
      <c r="H28" s="19" t="s">
        <v>172</v>
      </c>
      <c r="I28" s="58">
        <v>462635</v>
      </c>
      <c r="J28" s="3"/>
      <c r="K28" s="58">
        <v>0</v>
      </c>
      <c r="L28" s="3"/>
      <c r="M28" s="58">
        <v>0</v>
      </c>
    </row>
    <row r="29" spans="1:13" ht="12.95" customHeight="1">
      <c r="A29" s="11"/>
      <c r="B29" s="11"/>
      <c r="C29" s="54" t="s">
        <v>410</v>
      </c>
      <c r="D29" s="54"/>
      <c r="H29" s="19"/>
      <c r="I29" s="58">
        <v>6906</v>
      </c>
      <c r="J29" s="3"/>
      <c r="K29" s="58">
        <v>0</v>
      </c>
      <c r="L29" s="3"/>
      <c r="M29" s="58">
        <v>0</v>
      </c>
    </row>
    <row r="30" spans="1:13" ht="12.95" customHeight="1">
      <c r="C30" s="54" t="s">
        <v>237</v>
      </c>
      <c r="I30" s="58">
        <v>575613</v>
      </c>
      <c r="J30" s="3"/>
      <c r="K30" s="58">
        <v>359174</v>
      </c>
      <c r="L30" s="3"/>
      <c r="M30" s="58">
        <v>16433</v>
      </c>
    </row>
    <row r="31" spans="1:13" ht="20.100000000000001" customHeight="1">
      <c r="A31" s="14"/>
      <c r="B31" s="14"/>
      <c r="C31" s="14"/>
      <c r="F31" s="4" t="s">
        <v>829</v>
      </c>
      <c r="I31" s="15">
        <f>SUM(I28:I30)</f>
        <v>1045154</v>
      </c>
      <c r="J31" s="3"/>
      <c r="K31" s="15">
        <f>SUM(K28:K30)</f>
        <v>359174</v>
      </c>
      <c r="L31" s="3"/>
      <c r="M31" s="15">
        <f>SUM(M28:M30)</f>
        <v>16433</v>
      </c>
    </row>
    <row r="32" spans="1:13" ht="20.100000000000001" customHeight="1">
      <c r="A32" s="54" t="s">
        <v>488</v>
      </c>
      <c r="B32" s="14"/>
      <c r="C32" s="14"/>
      <c r="I32" s="58">
        <v>278000</v>
      </c>
      <c r="K32" s="58">
        <v>0</v>
      </c>
      <c r="M32" s="58">
        <v>0</v>
      </c>
    </row>
    <row r="33" spans="1:13" ht="19.5" customHeight="1" thickBot="1">
      <c r="B33" s="14"/>
      <c r="C33" s="14"/>
      <c r="F33" s="54" t="s">
        <v>756</v>
      </c>
      <c r="H33" s="19" t="s">
        <v>172</v>
      </c>
      <c r="I33" s="7">
        <f>I31-I32</f>
        <v>767154</v>
      </c>
      <c r="J33" s="3"/>
      <c r="K33" s="7">
        <f>K31-K32</f>
        <v>359174</v>
      </c>
      <c r="M33" s="7">
        <f>M31-M32</f>
        <v>16433</v>
      </c>
    </row>
    <row r="34" spans="1:13" ht="19.5" customHeight="1" thickTop="1">
      <c r="B34" s="14"/>
      <c r="C34" s="14"/>
      <c r="F34" s="54"/>
    </row>
    <row r="35" spans="1:13" ht="39" customHeight="1">
      <c r="A35" s="54" t="s">
        <v>238</v>
      </c>
      <c r="B35" s="2"/>
      <c r="C35" s="2"/>
      <c r="D35" s="1"/>
      <c r="E35" s="1"/>
      <c r="F35" s="1"/>
      <c r="G35" s="1"/>
      <c r="H35" s="1"/>
      <c r="I35" s="1"/>
      <c r="J35" s="1"/>
      <c r="K35" s="1"/>
      <c r="L35" s="1"/>
      <c r="M35" s="1"/>
    </row>
    <row r="37" spans="1:13" ht="12.95" customHeight="1">
      <c r="A37" s="4" t="s">
        <v>954</v>
      </c>
    </row>
  </sheetData>
  <customSheetViews>
    <customSheetView guid="{B5CDDD7D-D7D3-4CB2-966B-9F1E454CC0C9}">
      <pageMargins left="0.8" right="0.7" top="1" bottom="0.8" header="0.5" footer="0.5"/>
      <printOptions horizontalCentered="1"/>
      <pageSetup scale="81" firstPageNumber="7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81" firstPageNumber="7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81" firstPageNumber="7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26" sqref="I26"/>
      <pageMargins left="0.8" right="0.7" top="1" bottom="0.8" header="0.5" footer="0.5"/>
      <printOptions horizontalCentered="1"/>
      <pageSetup scale="81" firstPageNumber="7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26" sqref="I26"/>
      <pageMargins left="0.8" right="0.7" top="1" bottom="0.8" header="0.5" footer="0.5"/>
      <printOptions horizontalCentered="1"/>
      <pageSetup scale="81" firstPageNumber="7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I26" sqref="I26"/>
      <pageMargins left="0.8" right="0.7" top="1" bottom="0.8" header="0.5" footer="0.5"/>
      <printOptions horizontalCentered="1"/>
      <pageSetup scale="81" firstPageNumber="71"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I26" sqref="I26"/>
      <pageMargins left="0.8" right="0.7" top="1" bottom="0.8" header="0.5" footer="0.5"/>
      <printOptions horizontalCentered="1"/>
      <pageSetup scale="81" firstPageNumber="71"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32">
      <selection activeCell="I26" sqref="I26"/>
      <pageMargins left="0.8" right="0.7" top="1" bottom="0.8" header="0.5" footer="0.5"/>
      <printOptions horizontalCentered="1"/>
      <pageSetup scale="81" firstPageNumber="71"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10">
      <selection activeCell="A32" sqref="A32"/>
      <pageMargins left="0.8" right="0.7" top="1" bottom="0.8" header="0.5" footer="0.5"/>
      <printOptions horizontalCentered="1"/>
      <pageSetup scale="81" firstPageNumber="7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68" fitToHeight="0" orientation="portrait" blackAndWhite="1" useFirstPageNumber="1" r:id="rId10"/>
  <headerFooter scaleWithDoc="0" alignWithMargins="0">
    <oddFooter>&amp;C&amp;"Times New Roman,Regular"&amp;11&amp;P</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8">
    <tabColor indexed="42"/>
    <pageSetUpPr fitToPage="1"/>
  </sheetPr>
  <dimension ref="A1:K38"/>
  <sheetViews>
    <sheetView workbookViewId="0">
      <selection sqref="A1:I1"/>
    </sheetView>
  </sheetViews>
  <sheetFormatPr defaultColWidth="10.140625" defaultRowHeight="9.9499999999999993"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10.140625" style="4"/>
    <col min="257" max="262" width="2.28515625" style="4" customWidth="1"/>
    <col min="263" max="263" width="61.140625" style="4" customWidth="1"/>
    <col min="264" max="264" width="2.42578125" style="4" customWidth="1"/>
    <col min="265" max="265" width="13.85546875" style="4" customWidth="1"/>
    <col min="266" max="512" width="10.140625" style="4"/>
    <col min="513" max="518" width="2.28515625" style="4" customWidth="1"/>
    <col min="519" max="519" width="61.140625" style="4" customWidth="1"/>
    <col min="520" max="520" width="2.42578125" style="4" customWidth="1"/>
    <col min="521" max="521" width="13.85546875" style="4" customWidth="1"/>
    <col min="522" max="768" width="10.140625" style="4"/>
    <col min="769" max="774" width="2.28515625" style="4" customWidth="1"/>
    <col min="775" max="775" width="61.140625" style="4" customWidth="1"/>
    <col min="776" max="776" width="2.42578125" style="4" customWidth="1"/>
    <col min="777" max="777" width="13.85546875" style="4" customWidth="1"/>
    <col min="778" max="1024" width="10.140625" style="4"/>
    <col min="1025" max="1030" width="2.28515625" style="4" customWidth="1"/>
    <col min="1031" max="1031" width="61.140625" style="4" customWidth="1"/>
    <col min="1032" max="1032" width="2.42578125" style="4" customWidth="1"/>
    <col min="1033" max="1033" width="13.85546875" style="4" customWidth="1"/>
    <col min="1034" max="1280" width="10.140625" style="4"/>
    <col min="1281" max="1286" width="2.28515625" style="4" customWidth="1"/>
    <col min="1287" max="1287" width="61.140625" style="4" customWidth="1"/>
    <col min="1288" max="1288" width="2.42578125" style="4" customWidth="1"/>
    <col min="1289" max="1289" width="13.85546875" style="4" customWidth="1"/>
    <col min="1290" max="1536" width="10.140625" style="4"/>
    <col min="1537" max="1542" width="2.28515625" style="4" customWidth="1"/>
    <col min="1543" max="1543" width="61.140625" style="4" customWidth="1"/>
    <col min="1544" max="1544" width="2.42578125" style="4" customWidth="1"/>
    <col min="1545" max="1545" width="13.85546875" style="4" customWidth="1"/>
    <col min="1546" max="1792" width="10.140625" style="4"/>
    <col min="1793" max="1798" width="2.28515625" style="4" customWidth="1"/>
    <col min="1799" max="1799" width="61.140625" style="4" customWidth="1"/>
    <col min="1800" max="1800" width="2.42578125" style="4" customWidth="1"/>
    <col min="1801" max="1801" width="13.85546875" style="4" customWidth="1"/>
    <col min="1802" max="2048" width="10.140625" style="4"/>
    <col min="2049" max="2054" width="2.28515625" style="4" customWidth="1"/>
    <col min="2055" max="2055" width="61.140625" style="4" customWidth="1"/>
    <col min="2056" max="2056" width="2.42578125" style="4" customWidth="1"/>
    <col min="2057" max="2057" width="13.85546875" style="4" customWidth="1"/>
    <col min="2058" max="2304" width="10.140625" style="4"/>
    <col min="2305" max="2310" width="2.28515625" style="4" customWidth="1"/>
    <col min="2311" max="2311" width="61.140625" style="4" customWidth="1"/>
    <col min="2312" max="2312" width="2.42578125" style="4" customWidth="1"/>
    <col min="2313" max="2313" width="13.85546875" style="4" customWidth="1"/>
    <col min="2314" max="2560" width="10.140625" style="4"/>
    <col min="2561" max="2566" width="2.28515625" style="4" customWidth="1"/>
    <col min="2567" max="2567" width="61.140625" style="4" customWidth="1"/>
    <col min="2568" max="2568" width="2.42578125" style="4" customWidth="1"/>
    <col min="2569" max="2569" width="13.85546875" style="4" customWidth="1"/>
    <col min="2570" max="2816" width="10.140625" style="4"/>
    <col min="2817" max="2822" width="2.28515625" style="4" customWidth="1"/>
    <col min="2823" max="2823" width="61.140625" style="4" customWidth="1"/>
    <col min="2824" max="2824" width="2.42578125" style="4" customWidth="1"/>
    <col min="2825" max="2825" width="13.85546875" style="4" customWidth="1"/>
    <col min="2826" max="3072" width="10.140625" style="4"/>
    <col min="3073" max="3078" width="2.28515625" style="4" customWidth="1"/>
    <col min="3079" max="3079" width="61.140625" style="4" customWidth="1"/>
    <col min="3080" max="3080" width="2.42578125" style="4" customWidth="1"/>
    <col min="3081" max="3081" width="13.85546875" style="4" customWidth="1"/>
    <col min="3082" max="3328" width="10.140625" style="4"/>
    <col min="3329" max="3334" width="2.28515625" style="4" customWidth="1"/>
    <col min="3335" max="3335" width="61.140625" style="4" customWidth="1"/>
    <col min="3336" max="3336" width="2.42578125" style="4" customWidth="1"/>
    <col min="3337" max="3337" width="13.85546875" style="4" customWidth="1"/>
    <col min="3338" max="3584" width="10.140625" style="4"/>
    <col min="3585" max="3590" width="2.28515625" style="4" customWidth="1"/>
    <col min="3591" max="3591" width="61.140625" style="4" customWidth="1"/>
    <col min="3592" max="3592" width="2.42578125" style="4" customWidth="1"/>
    <col min="3593" max="3593" width="13.85546875" style="4" customWidth="1"/>
    <col min="3594" max="3840" width="10.140625" style="4"/>
    <col min="3841" max="3846" width="2.28515625" style="4" customWidth="1"/>
    <col min="3847" max="3847" width="61.140625" style="4" customWidth="1"/>
    <col min="3848" max="3848" width="2.42578125" style="4" customWidth="1"/>
    <col min="3849" max="3849" width="13.85546875" style="4" customWidth="1"/>
    <col min="3850" max="4096" width="10.140625" style="4"/>
    <col min="4097" max="4102" width="2.28515625" style="4" customWidth="1"/>
    <col min="4103" max="4103" width="61.140625" style="4" customWidth="1"/>
    <col min="4104" max="4104" width="2.42578125" style="4" customWidth="1"/>
    <col min="4105" max="4105" width="13.85546875" style="4" customWidth="1"/>
    <col min="4106" max="4352" width="10.140625" style="4"/>
    <col min="4353" max="4358" width="2.28515625" style="4" customWidth="1"/>
    <col min="4359" max="4359" width="61.140625" style="4" customWidth="1"/>
    <col min="4360" max="4360" width="2.42578125" style="4" customWidth="1"/>
    <col min="4361" max="4361" width="13.85546875" style="4" customWidth="1"/>
    <col min="4362" max="4608" width="10.140625" style="4"/>
    <col min="4609" max="4614" width="2.28515625" style="4" customWidth="1"/>
    <col min="4615" max="4615" width="61.140625" style="4" customWidth="1"/>
    <col min="4616" max="4616" width="2.42578125" style="4" customWidth="1"/>
    <col min="4617" max="4617" width="13.85546875" style="4" customWidth="1"/>
    <col min="4618" max="4864" width="10.140625" style="4"/>
    <col min="4865" max="4870" width="2.28515625" style="4" customWidth="1"/>
    <col min="4871" max="4871" width="61.140625" style="4" customWidth="1"/>
    <col min="4872" max="4872" width="2.42578125" style="4" customWidth="1"/>
    <col min="4873" max="4873" width="13.85546875" style="4" customWidth="1"/>
    <col min="4874" max="5120" width="10.140625" style="4"/>
    <col min="5121" max="5126" width="2.28515625" style="4" customWidth="1"/>
    <col min="5127" max="5127" width="61.140625" style="4" customWidth="1"/>
    <col min="5128" max="5128" width="2.42578125" style="4" customWidth="1"/>
    <col min="5129" max="5129" width="13.85546875" style="4" customWidth="1"/>
    <col min="5130" max="5376" width="10.140625" style="4"/>
    <col min="5377" max="5382" width="2.28515625" style="4" customWidth="1"/>
    <col min="5383" max="5383" width="61.140625" style="4" customWidth="1"/>
    <col min="5384" max="5384" width="2.42578125" style="4" customWidth="1"/>
    <col min="5385" max="5385" width="13.85546875" style="4" customWidth="1"/>
    <col min="5386" max="5632" width="10.140625" style="4"/>
    <col min="5633" max="5638" width="2.28515625" style="4" customWidth="1"/>
    <col min="5639" max="5639" width="61.140625" style="4" customWidth="1"/>
    <col min="5640" max="5640" width="2.42578125" style="4" customWidth="1"/>
    <col min="5641" max="5641" width="13.85546875" style="4" customWidth="1"/>
    <col min="5642" max="5888" width="10.140625" style="4"/>
    <col min="5889" max="5894" width="2.28515625" style="4" customWidth="1"/>
    <col min="5895" max="5895" width="61.140625" style="4" customWidth="1"/>
    <col min="5896" max="5896" width="2.42578125" style="4" customWidth="1"/>
    <col min="5897" max="5897" width="13.85546875" style="4" customWidth="1"/>
    <col min="5898" max="6144" width="10.140625" style="4"/>
    <col min="6145" max="6150" width="2.28515625" style="4" customWidth="1"/>
    <col min="6151" max="6151" width="61.140625" style="4" customWidth="1"/>
    <col min="6152" max="6152" width="2.42578125" style="4" customWidth="1"/>
    <col min="6153" max="6153" width="13.85546875" style="4" customWidth="1"/>
    <col min="6154" max="6400" width="10.140625" style="4"/>
    <col min="6401" max="6406" width="2.28515625" style="4" customWidth="1"/>
    <col min="6407" max="6407" width="61.140625" style="4" customWidth="1"/>
    <col min="6408" max="6408" width="2.42578125" style="4" customWidth="1"/>
    <col min="6409" max="6409" width="13.85546875" style="4" customWidth="1"/>
    <col min="6410" max="6656" width="10.140625" style="4"/>
    <col min="6657" max="6662" width="2.28515625" style="4" customWidth="1"/>
    <col min="6663" max="6663" width="61.140625" style="4" customWidth="1"/>
    <col min="6664" max="6664" width="2.42578125" style="4" customWidth="1"/>
    <col min="6665" max="6665" width="13.85546875" style="4" customWidth="1"/>
    <col min="6666" max="6912" width="10.140625" style="4"/>
    <col min="6913" max="6918" width="2.28515625" style="4" customWidth="1"/>
    <col min="6919" max="6919" width="61.140625" style="4" customWidth="1"/>
    <col min="6920" max="6920" width="2.42578125" style="4" customWidth="1"/>
    <col min="6921" max="6921" width="13.85546875" style="4" customWidth="1"/>
    <col min="6922" max="7168" width="10.140625" style="4"/>
    <col min="7169" max="7174" width="2.28515625" style="4" customWidth="1"/>
    <col min="7175" max="7175" width="61.140625" style="4" customWidth="1"/>
    <col min="7176" max="7176" width="2.42578125" style="4" customWidth="1"/>
    <col min="7177" max="7177" width="13.85546875" style="4" customWidth="1"/>
    <col min="7178" max="7424" width="10.140625" style="4"/>
    <col min="7425" max="7430" width="2.28515625" style="4" customWidth="1"/>
    <col min="7431" max="7431" width="61.140625" style="4" customWidth="1"/>
    <col min="7432" max="7432" width="2.42578125" style="4" customWidth="1"/>
    <col min="7433" max="7433" width="13.85546875" style="4" customWidth="1"/>
    <col min="7434" max="7680" width="10.140625" style="4"/>
    <col min="7681" max="7686" width="2.28515625" style="4" customWidth="1"/>
    <col min="7687" max="7687" width="61.140625" style="4" customWidth="1"/>
    <col min="7688" max="7688" width="2.42578125" style="4" customWidth="1"/>
    <col min="7689" max="7689" width="13.85546875" style="4" customWidth="1"/>
    <col min="7690" max="7936" width="10.140625" style="4"/>
    <col min="7937" max="7942" width="2.28515625" style="4" customWidth="1"/>
    <col min="7943" max="7943" width="61.140625" style="4" customWidth="1"/>
    <col min="7944" max="7944" width="2.42578125" style="4" customWidth="1"/>
    <col min="7945" max="7945" width="13.85546875" style="4" customWidth="1"/>
    <col min="7946" max="8192" width="10.140625" style="4"/>
    <col min="8193" max="8198" width="2.28515625" style="4" customWidth="1"/>
    <col min="8199" max="8199" width="61.140625" style="4" customWidth="1"/>
    <col min="8200" max="8200" width="2.42578125" style="4" customWidth="1"/>
    <col min="8201" max="8201" width="13.85546875" style="4" customWidth="1"/>
    <col min="8202" max="8448" width="10.140625" style="4"/>
    <col min="8449" max="8454" width="2.28515625" style="4" customWidth="1"/>
    <col min="8455" max="8455" width="61.140625" style="4" customWidth="1"/>
    <col min="8456" max="8456" width="2.42578125" style="4" customWidth="1"/>
    <col min="8457" max="8457" width="13.85546875" style="4" customWidth="1"/>
    <col min="8458" max="8704" width="10.140625" style="4"/>
    <col min="8705" max="8710" width="2.28515625" style="4" customWidth="1"/>
    <col min="8711" max="8711" width="61.140625" style="4" customWidth="1"/>
    <col min="8712" max="8712" width="2.42578125" style="4" customWidth="1"/>
    <col min="8713" max="8713" width="13.85546875" style="4" customWidth="1"/>
    <col min="8714" max="8960" width="10.140625" style="4"/>
    <col min="8961" max="8966" width="2.28515625" style="4" customWidth="1"/>
    <col min="8967" max="8967" width="61.140625" style="4" customWidth="1"/>
    <col min="8968" max="8968" width="2.42578125" style="4" customWidth="1"/>
    <col min="8969" max="8969" width="13.85546875" style="4" customWidth="1"/>
    <col min="8970" max="9216" width="10.140625" style="4"/>
    <col min="9217" max="9222" width="2.28515625" style="4" customWidth="1"/>
    <col min="9223" max="9223" width="61.140625" style="4" customWidth="1"/>
    <col min="9224" max="9224" width="2.42578125" style="4" customWidth="1"/>
    <col min="9225" max="9225" width="13.85546875" style="4" customWidth="1"/>
    <col min="9226" max="9472" width="10.140625" style="4"/>
    <col min="9473" max="9478" width="2.28515625" style="4" customWidth="1"/>
    <col min="9479" max="9479" width="61.140625" style="4" customWidth="1"/>
    <col min="9480" max="9480" width="2.42578125" style="4" customWidth="1"/>
    <col min="9481" max="9481" width="13.85546875" style="4" customWidth="1"/>
    <col min="9482" max="9728" width="10.140625" style="4"/>
    <col min="9729" max="9734" width="2.28515625" style="4" customWidth="1"/>
    <col min="9735" max="9735" width="61.140625" style="4" customWidth="1"/>
    <col min="9736" max="9736" width="2.42578125" style="4" customWidth="1"/>
    <col min="9737" max="9737" width="13.85546875" style="4" customWidth="1"/>
    <col min="9738" max="9984" width="10.140625" style="4"/>
    <col min="9985" max="9990" width="2.28515625" style="4" customWidth="1"/>
    <col min="9991" max="9991" width="61.140625" style="4" customWidth="1"/>
    <col min="9992" max="9992" width="2.42578125" style="4" customWidth="1"/>
    <col min="9993" max="9993" width="13.85546875" style="4" customWidth="1"/>
    <col min="9994" max="10240" width="10.140625" style="4"/>
    <col min="10241" max="10246" width="2.28515625" style="4" customWidth="1"/>
    <col min="10247" max="10247" width="61.140625" style="4" customWidth="1"/>
    <col min="10248" max="10248" width="2.42578125" style="4" customWidth="1"/>
    <col min="10249" max="10249" width="13.85546875" style="4" customWidth="1"/>
    <col min="10250" max="10496" width="10.140625" style="4"/>
    <col min="10497" max="10502" width="2.28515625" style="4" customWidth="1"/>
    <col min="10503" max="10503" width="61.140625" style="4" customWidth="1"/>
    <col min="10504" max="10504" width="2.42578125" style="4" customWidth="1"/>
    <col min="10505" max="10505" width="13.85546875" style="4" customWidth="1"/>
    <col min="10506" max="10752" width="10.140625" style="4"/>
    <col min="10753" max="10758" width="2.28515625" style="4" customWidth="1"/>
    <col min="10759" max="10759" width="61.140625" style="4" customWidth="1"/>
    <col min="10760" max="10760" width="2.42578125" style="4" customWidth="1"/>
    <col min="10761" max="10761" width="13.85546875" style="4" customWidth="1"/>
    <col min="10762" max="11008" width="10.140625" style="4"/>
    <col min="11009" max="11014" width="2.28515625" style="4" customWidth="1"/>
    <col min="11015" max="11015" width="61.140625" style="4" customWidth="1"/>
    <col min="11016" max="11016" width="2.42578125" style="4" customWidth="1"/>
    <col min="11017" max="11017" width="13.85546875" style="4" customWidth="1"/>
    <col min="11018" max="11264" width="10.140625" style="4"/>
    <col min="11265" max="11270" width="2.28515625" style="4" customWidth="1"/>
    <col min="11271" max="11271" width="61.140625" style="4" customWidth="1"/>
    <col min="11272" max="11272" width="2.42578125" style="4" customWidth="1"/>
    <col min="11273" max="11273" width="13.85546875" style="4" customWidth="1"/>
    <col min="11274" max="11520" width="10.140625" style="4"/>
    <col min="11521" max="11526" width="2.28515625" style="4" customWidth="1"/>
    <col min="11527" max="11527" width="61.140625" style="4" customWidth="1"/>
    <col min="11528" max="11528" width="2.42578125" style="4" customWidth="1"/>
    <col min="11529" max="11529" width="13.85546875" style="4" customWidth="1"/>
    <col min="11530" max="11776" width="10.140625" style="4"/>
    <col min="11777" max="11782" width="2.28515625" style="4" customWidth="1"/>
    <col min="11783" max="11783" width="61.140625" style="4" customWidth="1"/>
    <col min="11784" max="11784" width="2.42578125" style="4" customWidth="1"/>
    <col min="11785" max="11785" width="13.85546875" style="4" customWidth="1"/>
    <col min="11786" max="12032" width="10.140625" style="4"/>
    <col min="12033" max="12038" width="2.28515625" style="4" customWidth="1"/>
    <col min="12039" max="12039" width="61.140625" style="4" customWidth="1"/>
    <col min="12040" max="12040" width="2.42578125" style="4" customWidth="1"/>
    <col min="12041" max="12041" width="13.85546875" style="4" customWidth="1"/>
    <col min="12042" max="12288" width="10.140625" style="4"/>
    <col min="12289" max="12294" width="2.28515625" style="4" customWidth="1"/>
    <col min="12295" max="12295" width="61.140625" style="4" customWidth="1"/>
    <col min="12296" max="12296" width="2.42578125" style="4" customWidth="1"/>
    <col min="12297" max="12297" width="13.85546875" style="4" customWidth="1"/>
    <col min="12298" max="12544" width="10.140625" style="4"/>
    <col min="12545" max="12550" width="2.28515625" style="4" customWidth="1"/>
    <col min="12551" max="12551" width="61.140625" style="4" customWidth="1"/>
    <col min="12552" max="12552" width="2.42578125" style="4" customWidth="1"/>
    <col min="12553" max="12553" width="13.85546875" style="4" customWidth="1"/>
    <col min="12554" max="12800" width="10.140625" style="4"/>
    <col min="12801" max="12806" width="2.28515625" style="4" customWidth="1"/>
    <col min="12807" max="12807" width="61.140625" style="4" customWidth="1"/>
    <col min="12808" max="12808" width="2.42578125" style="4" customWidth="1"/>
    <col min="12809" max="12809" width="13.85546875" style="4" customWidth="1"/>
    <col min="12810" max="13056" width="10.140625" style="4"/>
    <col min="13057" max="13062" width="2.28515625" style="4" customWidth="1"/>
    <col min="13063" max="13063" width="61.140625" style="4" customWidth="1"/>
    <col min="13064" max="13064" width="2.42578125" style="4" customWidth="1"/>
    <col min="13065" max="13065" width="13.85546875" style="4" customWidth="1"/>
    <col min="13066" max="13312" width="10.140625" style="4"/>
    <col min="13313" max="13318" width="2.28515625" style="4" customWidth="1"/>
    <col min="13319" max="13319" width="61.140625" style="4" customWidth="1"/>
    <col min="13320" max="13320" width="2.42578125" style="4" customWidth="1"/>
    <col min="13321" max="13321" width="13.85546875" style="4" customWidth="1"/>
    <col min="13322" max="13568" width="10.140625" style="4"/>
    <col min="13569" max="13574" width="2.28515625" style="4" customWidth="1"/>
    <col min="13575" max="13575" width="61.140625" style="4" customWidth="1"/>
    <col min="13576" max="13576" width="2.42578125" style="4" customWidth="1"/>
    <col min="13577" max="13577" width="13.85546875" style="4" customWidth="1"/>
    <col min="13578" max="13824" width="10.140625" style="4"/>
    <col min="13825" max="13830" width="2.28515625" style="4" customWidth="1"/>
    <col min="13831" max="13831" width="61.140625" style="4" customWidth="1"/>
    <col min="13832" max="13832" width="2.42578125" style="4" customWidth="1"/>
    <col min="13833" max="13833" width="13.85546875" style="4" customWidth="1"/>
    <col min="13834" max="14080" width="10.140625" style="4"/>
    <col min="14081" max="14086" width="2.28515625" style="4" customWidth="1"/>
    <col min="14087" max="14087" width="61.140625" style="4" customWidth="1"/>
    <col min="14088" max="14088" width="2.42578125" style="4" customWidth="1"/>
    <col min="14089" max="14089" width="13.85546875" style="4" customWidth="1"/>
    <col min="14090" max="14336" width="10.140625" style="4"/>
    <col min="14337" max="14342" width="2.28515625" style="4" customWidth="1"/>
    <col min="14343" max="14343" width="61.140625" style="4" customWidth="1"/>
    <col min="14344" max="14344" width="2.42578125" style="4" customWidth="1"/>
    <col min="14345" max="14345" width="13.85546875" style="4" customWidth="1"/>
    <col min="14346" max="14592" width="10.140625" style="4"/>
    <col min="14593" max="14598" width="2.28515625" style="4" customWidth="1"/>
    <col min="14599" max="14599" width="61.140625" style="4" customWidth="1"/>
    <col min="14600" max="14600" width="2.42578125" style="4" customWidth="1"/>
    <col min="14601" max="14601" width="13.85546875" style="4" customWidth="1"/>
    <col min="14602" max="14848" width="10.140625" style="4"/>
    <col min="14849" max="14854" width="2.28515625" style="4" customWidth="1"/>
    <col min="14855" max="14855" width="61.140625" style="4" customWidth="1"/>
    <col min="14856" max="14856" width="2.42578125" style="4" customWidth="1"/>
    <col min="14857" max="14857" width="13.85546875" style="4" customWidth="1"/>
    <col min="14858" max="15104" width="10.140625" style="4"/>
    <col min="15105" max="15110" width="2.28515625" style="4" customWidth="1"/>
    <col min="15111" max="15111" width="61.140625" style="4" customWidth="1"/>
    <col min="15112" max="15112" width="2.42578125" style="4" customWidth="1"/>
    <col min="15113" max="15113" width="13.85546875" style="4" customWidth="1"/>
    <col min="15114" max="15360" width="10.140625" style="4"/>
    <col min="15361" max="15366" width="2.28515625" style="4" customWidth="1"/>
    <col min="15367" max="15367" width="61.140625" style="4" customWidth="1"/>
    <col min="15368" max="15368" width="2.42578125" style="4" customWidth="1"/>
    <col min="15369" max="15369" width="13.85546875" style="4" customWidth="1"/>
    <col min="15370" max="15616" width="10.140625" style="4"/>
    <col min="15617" max="15622" width="2.28515625" style="4" customWidth="1"/>
    <col min="15623" max="15623" width="61.140625" style="4" customWidth="1"/>
    <col min="15624" max="15624" width="2.42578125" style="4" customWidth="1"/>
    <col min="15625" max="15625" width="13.85546875" style="4" customWidth="1"/>
    <col min="15626" max="15872" width="10.140625" style="4"/>
    <col min="15873" max="15878" width="2.28515625" style="4" customWidth="1"/>
    <col min="15879" max="15879" width="61.140625" style="4" customWidth="1"/>
    <col min="15880" max="15880" width="2.42578125" style="4" customWidth="1"/>
    <col min="15881" max="15881" width="13.85546875" style="4" customWidth="1"/>
    <col min="15882" max="16128" width="10.140625" style="4"/>
    <col min="16129" max="16134" width="2.28515625" style="4" customWidth="1"/>
    <col min="16135" max="16135" width="61.140625" style="4" customWidth="1"/>
    <col min="16136" max="16136" width="2.42578125" style="4" customWidth="1"/>
    <col min="16137" max="16137" width="13.85546875" style="4" customWidth="1"/>
    <col min="16138" max="16384" width="10.140625" style="4"/>
  </cols>
  <sheetData>
    <row r="1" spans="1:11" ht="12.95" customHeight="1">
      <c r="A1" s="1" t="s">
        <v>496</v>
      </c>
      <c r="B1" s="1"/>
      <c r="C1" s="1"/>
      <c r="D1" s="1"/>
      <c r="E1" s="1"/>
      <c r="F1" s="1"/>
      <c r="G1" s="1"/>
      <c r="H1" s="1"/>
      <c r="I1" s="1"/>
      <c r="J1" s="2"/>
      <c r="K1" s="2"/>
    </row>
    <row r="2" spans="1:11" ht="20.100000000000001" customHeight="1">
      <c r="A2" s="2" t="s">
        <v>414</v>
      </c>
      <c r="B2" s="1"/>
      <c r="C2" s="1"/>
      <c r="D2" s="1"/>
      <c r="E2" s="1"/>
      <c r="F2" s="1"/>
      <c r="G2" s="1"/>
      <c r="H2" s="1"/>
      <c r="I2" s="1"/>
      <c r="J2" s="2"/>
      <c r="K2" s="2"/>
    </row>
    <row r="3" spans="1:11" ht="20.100000000000001" customHeight="1">
      <c r="A3" s="2" t="s">
        <v>408</v>
      </c>
      <c r="B3" s="1"/>
      <c r="C3" s="1"/>
      <c r="D3" s="1"/>
      <c r="E3" s="1"/>
      <c r="F3" s="1"/>
      <c r="G3" s="1"/>
      <c r="H3" s="1"/>
      <c r="I3" s="1"/>
      <c r="J3" s="2"/>
      <c r="K3" s="2"/>
    </row>
    <row r="4" spans="1:11" ht="20.100000000000001" customHeight="1">
      <c r="A4" s="2" t="s">
        <v>398</v>
      </c>
      <c r="B4" s="1"/>
      <c r="C4" s="1"/>
      <c r="D4" s="1"/>
      <c r="E4" s="1"/>
      <c r="F4" s="1"/>
      <c r="G4" s="1"/>
      <c r="H4" s="1"/>
      <c r="I4" s="1"/>
      <c r="J4" s="2"/>
      <c r="K4" s="2"/>
    </row>
    <row r="5" spans="1:11" ht="20.100000000000001" customHeight="1">
      <c r="A5" s="37" t="s">
        <v>964</v>
      </c>
      <c r="B5" s="1"/>
      <c r="C5" s="1"/>
      <c r="D5" s="1"/>
      <c r="E5" s="1"/>
      <c r="F5" s="1"/>
      <c r="G5" s="1"/>
      <c r="H5" s="1"/>
      <c r="I5" s="1"/>
      <c r="J5" s="2"/>
      <c r="K5" s="2"/>
    </row>
    <row r="6" spans="1:11" ht="20.100000000000001" customHeight="1">
      <c r="A6" s="37" t="s">
        <v>361</v>
      </c>
      <c r="B6" s="1"/>
      <c r="C6" s="1"/>
      <c r="D6" s="1"/>
      <c r="E6" s="1"/>
      <c r="F6" s="1"/>
      <c r="G6" s="1"/>
      <c r="H6" s="1"/>
      <c r="I6" s="1"/>
      <c r="J6" s="2"/>
      <c r="K6" s="2"/>
    </row>
    <row r="7" spans="1:11" ht="20.100000000000001" customHeight="1">
      <c r="A7" s="37"/>
      <c r="B7" s="1"/>
      <c r="C7" s="1"/>
      <c r="D7" s="1"/>
      <c r="E7" s="1"/>
      <c r="F7" s="1"/>
      <c r="G7" s="1"/>
      <c r="H7" s="1"/>
      <c r="I7" s="1"/>
      <c r="J7" s="2"/>
      <c r="K7" s="143" t="s">
        <v>844</v>
      </c>
    </row>
    <row r="8" spans="1:11" ht="39" customHeight="1">
      <c r="A8" s="3"/>
      <c r="B8" s="3"/>
      <c r="C8" s="3"/>
      <c r="D8" s="3"/>
      <c r="E8" s="3"/>
      <c r="F8" s="3"/>
      <c r="G8" s="3"/>
      <c r="H8" s="3"/>
      <c r="I8" s="32" t="s">
        <v>422</v>
      </c>
    </row>
    <row r="9" spans="1:11" ht="12.95" customHeight="1">
      <c r="D9" s="3"/>
      <c r="E9" s="3"/>
      <c r="F9" s="3"/>
      <c r="G9" s="3"/>
      <c r="H9" s="3"/>
      <c r="I9" s="33" t="s">
        <v>417</v>
      </c>
    </row>
    <row r="10" spans="1:11" ht="12.95" customHeight="1">
      <c r="A10" s="19"/>
      <c r="B10" s="19"/>
      <c r="C10" s="19"/>
      <c r="D10" s="19"/>
      <c r="E10" s="19"/>
      <c r="F10" s="19"/>
      <c r="G10" s="19"/>
      <c r="H10" s="19"/>
      <c r="I10" s="33" t="s">
        <v>53</v>
      </c>
    </row>
    <row r="11" spans="1:11" ht="20.100000000000001" customHeight="1">
      <c r="A11" s="54" t="s">
        <v>517</v>
      </c>
      <c r="B11" s="14"/>
      <c r="C11" s="14"/>
    </row>
    <row r="12" spans="1:11" ht="12.95" customHeight="1">
      <c r="B12" s="54" t="s">
        <v>828</v>
      </c>
      <c r="H12" s="19" t="s">
        <v>172</v>
      </c>
      <c r="I12" s="106">
        <v>51196822</v>
      </c>
    </row>
    <row r="13" spans="1:11" ht="12.95" customHeight="1">
      <c r="B13" s="54" t="s">
        <v>437</v>
      </c>
      <c r="I13" s="106">
        <v>473425</v>
      </c>
    </row>
    <row r="14" spans="1:11" ht="12.95" customHeight="1">
      <c r="B14" s="54" t="s">
        <v>436</v>
      </c>
      <c r="I14" s="106">
        <v>10964143</v>
      </c>
    </row>
    <row r="15" spans="1:11" ht="20.100000000000001" customHeight="1">
      <c r="A15" s="54" t="s">
        <v>419</v>
      </c>
      <c r="B15" s="14"/>
      <c r="C15" s="14"/>
      <c r="D15" s="11"/>
      <c r="I15" s="58"/>
    </row>
    <row r="16" spans="1:11" ht="12.95" customHeight="1">
      <c r="B16" s="54" t="s">
        <v>757</v>
      </c>
      <c r="D16" s="54"/>
      <c r="H16" s="19" t="s">
        <v>172</v>
      </c>
      <c r="I16" s="106">
        <v>2559841</v>
      </c>
    </row>
    <row r="17" spans="1:11" ht="12.95" customHeight="1">
      <c r="B17" s="54" t="s">
        <v>410</v>
      </c>
      <c r="D17" s="54"/>
      <c r="I17" s="106">
        <v>23671</v>
      </c>
    </row>
    <row r="18" spans="1:11" ht="12.95" customHeight="1">
      <c r="B18" s="54" t="s">
        <v>237</v>
      </c>
      <c r="I18" s="9">
        <v>2192829</v>
      </c>
    </row>
    <row r="19" spans="1:11" ht="20.100000000000001" customHeight="1">
      <c r="A19" s="14"/>
      <c r="B19" s="14"/>
      <c r="C19" s="14"/>
      <c r="F19" s="4" t="s">
        <v>829</v>
      </c>
      <c r="I19" s="106">
        <f>SUM(I16:I18)</f>
        <v>4776341</v>
      </c>
    </row>
    <row r="20" spans="1:11" ht="20.100000000000001" customHeight="1">
      <c r="A20" s="54" t="s">
        <v>488</v>
      </c>
      <c r="B20" s="14"/>
      <c r="C20" s="14"/>
      <c r="I20" s="9">
        <v>472499</v>
      </c>
    </row>
    <row r="21" spans="1:11" ht="20.100000000000001" customHeight="1" thickBot="1">
      <c r="B21" s="14"/>
      <c r="C21" s="14"/>
      <c r="F21" s="54" t="s">
        <v>756</v>
      </c>
      <c r="H21" s="19" t="s">
        <v>172</v>
      </c>
      <c r="I21" s="7">
        <f>I19-I20</f>
        <v>4303842</v>
      </c>
    </row>
    <row r="22" spans="1:11" ht="39" customHeight="1" thickTop="1">
      <c r="A22" s="54"/>
      <c r="B22" s="14"/>
      <c r="C22" s="14"/>
      <c r="I22" s="38" t="s">
        <v>673</v>
      </c>
      <c r="J22" s="38"/>
      <c r="K22" s="38"/>
    </row>
    <row r="23" spans="1:11" ht="12.95" customHeight="1">
      <c r="A23" s="54"/>
      <c r="B23" s="14"/>
      <c r="C23" s="14"/>
      <c r="I23" s="77" t="s">
        <v>674</v>
      </c>
      <c r="J23" s="77"/>
      <c r="K23" s="77"/>
    </row>
    <row r="24" spans="1:11" ht="20.100000000000001" customHeight="1">
      <c r="A24" s="19"/>
      <c r="B24" s="19"/>
      <c r="C24" s="19"/>
      <c r="D24" s="19"/>
      <c r="E24" s="19"/>
      <c r="F24" s="19"/>
      <c r="G24" s="19"/>
      <c r="H24" s="19"/>
      <c r="I24" s="33" t="s">
        <v>53</v>
      </c>
      <c r="J24" s="19"/>
      <c r="K24" s="33" t="s">
        <v>54</v>
      </c>
    </row>
    <row r="25" spans="1:11" ht="20.100000000000001" customHeight="1">
      <c r="A25" s="54" t="s">
        <v>517</v>
      </c>
      <c r="B25" s="14"/>
      <c r="C25" s="14"/>
    </row>
    <row r="26" spans="1:11" ht="12.95" customHeight="1">
      <c r="B26" s="54" t="s">
        <v>828</v>
      </c>
      <c r="H26" s="19" t="s">
        <v>172</v>
      </c>
      <c r="I26" s="106">
        <v>32951233</v>
      </c>
      <c r="J26" s="106"/>
      <c r="K26" s="106">
        <v>17648088</v>
      </c>
    </row>
    <row r="27" spans="1:11" ht="12.95" customHeight="1">
      <c r="B27" s="54" t="s">
        <v>437</v>
      </c>
      <c r="I27" s="106">
        <v>51655660</v>
      </c>
      <c r="J27" s="106"/>
      <c r="K27" s="106">
        <v>21241650</v>
      </c>
    </row>
    <row r="28" spans="1:11" ht="12.95" customHeight="1">
      <c r="B28" s="54" t="s">
        <v>436</v>
      </c>
      <c r="I28" s="106">
        <v>3110238</v>
      </c>
      <c r="J28" s="106"/>
      <c r="K28" s="106">
        <v>221573</v>
      </c>
    </row>
    <row r="29" spans="1:11" ht="20.100000000000001" customHeight="1">
      <c r="A29" s="54" t="s">
        <v>419</v>
      </c>
      <c r="B29" s="14"/>
      <c r="C29" s="14"/>
      <c r="D29" s="11"/>
      <c r="I29" s="58"/>
      <c r="K29" s="106"/>
    </row>
    <row r="30" spans="1:11" ht="12.95" customHeight="1">
      <c r="B30" s="54" t="s">
        <v>757</v>
      </c>
      <c r="D30" s="54"/>
      <c r="H30" s="19" t="s">
        <v>172</v>
      </c>
      <c r="I30" s="106">
        <v>1647562</v>
      </c>
      <c r="J30" s="106"/>
      <c r="K30" s="106">
        <v>882404</v>
      </c>
    </row>
    <row r="31" spans="1:11" ht="12.95" customHeight="1">
      <c r="B31" s="54" t="s">
        <v>410</v>
      </c>
      <c r="D31" s="54"/>
      <c r="I31" s="106">
        <v>2582783</v>
      </c>
      <c r="J31" s="106"/>
      <c r="K31" s="106">
        <v>1062083</v>
      </c>
    </row>
    <row r="32" spans="1:11" ht="12.95" customHeight="1">
      <c r="B32" s="54" t="s">
        <v>237</v>
      </c>
      <c r="I32" s="9">
        <v>622048</v>
      </c>
      <c r="J32" s="106"/>
      <c r="K32" s="9">
        <v>44315</v>
      </c>
    </row>
    <row r="33" spans="1:11" ht="20.100000000000001" customHeight="1">
      <c r="A33" s="14"/>
      <c r="B33" s="14"/>
      <c r="C33" s="14"/>
      <c r="F33" s="4" t="s">
        <v>829</v>
      </c>
      <c r="I33" s="106">
        <f>SUM(I30:I32)</f>
        <v>4852393</v>
      </c>
      <c r="K33" s="106">
        <f>SUM(K30:K32)</f>
        <v>1988802</v>
      </c>
    </row>
    <row r="34" spans="1:11" ht="20.100000000000001" customHeight="1">
      <c r="A34" s="54" t="s">
        <v>488</v>
      </c>
      <c r="B34" s="14"/>
      <c r="C34" s="14"/>
      <c r="I34" s="9">
        <v>179007</v>
      </c>
      <c r="K34" s="9">
        <v>0</v>
      </c>
    </row>
    <row r="35" spans="1:11" ht="20.100000000000001" customHeight="1" thickBot="1">
      <c r="B35" s="14"/>
      <c r="C35" s="14"/>
      <c r="F35" s="54" t="s">
        <v>756</v>
      </c>
      <c r="H35" s="19" t="s">
        <v>172</v>
      </c>
      <c r="I35" s="7">
        <f>I33-I34</f>
        <v>4673386</v>
      </c>
      <c r="K35" s="7">
        <f>K33-K34</f>
        <v>1988802</v>
      </c>
    </row>
    <row r="36" spans="1:11" ht="39" customHeight="1" thickTop="1">
      <c r="A36" s="54" t="s">
        <v>238</v>
      </c>
    </row>
    <row r="38" spans="1:11" ht="12.95" customHeight="1">
      <c r="A38" s="4" t="s">
        <v>954</v>
      </c>
    </row>
  </sheetData>
  <customSheetViews>
    <customSheetView guid="{B5CDDD7D-D7D3-4CB2-966B-9F1E454CC0C9}" topLeftCell="A7">
      <selection activeCell="I24" sqref="I24"/>
      <pageMargins left="0.8" right="0.7" top="1" bottom="0.8" header="0.5" footer="0.5"/>
      <printOptions horizontalCentered="1"/>
      <pageSetup scale="85" firstPageNumber="7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7">
      <selection activeCell="I24" sqref="I24"/>
      <pageMargins left="0.8" right="0.7" top="1" bottom="0.8" header="0.5" footer="0.5"/>
      <printOptions horizontalCentered="1"/>
      <pageSetup scale="85" firstPageNumber="7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I33" sqref="I33"/>
      <pageMargins left="0.8" right="0.7" top="1" bottom="0.8" header="0.5" footer="0.5"/>
      <printOptions horizontalCentered="1"/>
      <pageSetup firstPageNumber="7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I33" sqref="I33"/>
      <pageMargins left="0.8" right="0.7" top="1" bottom="0.8" header="0.5" footer="0.5"/>
      <printOptions horizontalCentered="1"/>
      <pageSetup firstPageNumber="7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I33" sqref="I33"/>
      <pageMargins left="0.8" right="0.7" top="1" bottom="0.8" header="0.5" footer="0.5"/>
      <printOptions horizontalCentered="1"/>
      <pageSetup firstPageNumber="7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I33" sqref="I33"/>
      <pageMargins left="0.8" right="0.7" top="1" bottom="0.8" header="0.5" footer="0.5"/>
      <printOptions horizontalCentered="1"/>
      <pageSetup firstPageNumber="7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I33" sqref="I33"/>
      <pageMargins left="0.8" right="0.7" top="1" bottom="0.8" header="0.5" footer="0.5"/>
      <printOptions horizontalCentered="1"/>
      <pageSetup firstPageNumber="7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13">
      <selection activeCell="A37" sqref="A37"/>
      <pageMargins left="0.8" right="0.7" top="1" bottom="0.8" header="0.5" footer="0.5"/>
      <printOptions horizontalCentered="1"/>
      <pageSetup scale="85" firstPageNumber="74"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69" orientation="portrait" blackAndWhite="1" useFirstPageNumber="1" r:id="rId10"/>
  <headerFooter scaleWithDoc="0" alignWithMargins="0">
    <oddFooter>&amp;C&amp;"Times New Roman,Regular"&amp;11&amp;P</oddFooter>
  </headerFooter>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6">
    <tabColor indexed="42"/>
    <pageSetUpPr fitToPage="1"/>
  </sheetPr>
  <dimension ref="A1:K37"/>
  <sheetViews>
    <sheetView workbookViewId="0">
      <selection sqref="A1:I1"/>
    </sheetView>
  </sheetViews>
  <sheetFormatPr defaultColWidth="10.140625" defaultRowHeight="9.9499999999999993" customHeight="1"/>
  <cols>
    <col min="1" max="6" width="2.28515625" customWidth="1"/>
    <col min="7" max="7" width="43.5703125" customWidth="1"/>
    <col min="8" max="8" width="2.42578125" customWidth="1"/>
    <col min="9" max="9" width="13.85546875" customWidth="1"/>
    <col min="10" max="10" width="2.42578125" customWidth="1"/>
    <col min="11" max="11" width="13.85546875" customWidth="1"/>
  </cols>
  <sheetData>
    <row r="1" spans="1:11" s="4" customFormat="1" ht="12.95" customHeight="1">
      <c r="A1" s="1" t="s">
        <v>496</v>
      </c>
      <c r="B1" s="1"/>
      <c r="C1" s="1"/>
      <c r="D1" s="1"/>
      <c r="E1" s="1"/>
      <c r="F1" s="1"/>
      <c r="G1" s="1"/>
      <c r="H1" s="1"/>
      <c r="I1" s="1"/>
      <c r="J1" s="1"/>
      <c r="K1" s="1"/>
    </row>
    <row r="2" spans="1:11" s="4" customFormat="1" ht="20.100000000000001" customHeight="1">
      <c r="A2" s="2" t="s">
        <v>414</v>
      </c>
      <c r="B2" s="1"/>
      <c r="C2" s="1"/>
      <c r="D2" s="1"/>
      <c r="E2" s="1"/>
      <c r="F2" s="1"/>
      <c r="G2" s="1"/>
      <c r="H2" s="1"/>
      <c r="I2" s="1"/>
      <c r="J2" s="1"/>
      <c r="K2" s="1"/>
    </row>
    <row r="3" spans="1:11" s="4" customFormat="1" ht="20.100000000000001" customHeight="1">
      <c r="A3" s="2" t="s">
        <v>408</v>
      </c>
      <c r="B3" s="1"/>
      <c r="C3" s="1"/>
      <c r="D3" s="1"/>
      <c r="E3" s="1"/>
      <c r="F3" s="1"/>
      <c r="G3" s="1"/>
      <c r="H3" s="1"/>
      <c r="I3" s="1"/>
      <c r="J3" s="1"/>
      <c r="K3" s="1"/>
    </row>
    <row r="4" spans="1:11" s="4" customFormat="1" ht="20.100000000000001" customHeight="1">
      <c r="A4" s="2" t="s">
        <v>398</v>
      </c>
      <c r="B4" s="1"/>
      <c r="C4" s="1"/>
      <c r="D4" s="1"/>
      <c r="E4" s="1"/>
      <c r="F4" s="1"/>
      <c r="G4" s="1"/>
      <c r="H4" s="1"/>
      <c r="I4" s="1"/>
      <c r="J4" s="1"/>
      <c r="K4" s="1"/>
    </row>
    <row r="5" spans="1:11" s="4" customFormat="1" ht="20.100000000000001" customHeight="1">
      <c r="A5" s="37" t="s">
        <v>964</v>
      </c>
      <c r="B5" s="1"/>
      <c r="C5" s="1"/>
      <c r="D5" s="1"/>
      <c r="E5" s="1"/>
      <c r="F5" s="1"/>
      <c r="G5" s="1"/>
      <c r="H5" s="1"/>
      <c r="I5" s="1"/>
      <c r="J5" s="1"/>
      <c r="K5" s="1"/>
    </row>
    <row r="6" spans="1:11" s="4" customFormat="1" ht="20.100000000000001" customHeight="1">
      <c r="A6" s="37" t="s">
        <v>361</v>
      </c>
      <c r="B6" s="1"/>
      <c r="C6" s="1"/>
      <c r="D6" s="1"/>
      <c r="E6" s="1"/>
      <c r="F6" s="1"/>
      <c r="G6" s="1"/>
      <c r="H6" s="1"/>
      <c r="I6" s="1"/>
      <c r="J6" s="1"/>
      <c r="K6" s="1"/>
    </row>
    <row r="7" spans="1:11" s="4" customFormat="1" ht="20.100000000000001" customHeight="1">
      <c r="A7" s="37"/>
      <c r="B7" s="1"/>
      <c r="C7" s="1"/>
      <c r="D7" s="1"/>
      <c r="E7" s="1"/>
      <c r="F7" s="1"/>
      <c r="G7" s="1"/>
      <c r="H7" s="1"/>
      <c r="I7" s="1"/>
      <c r="J7" s="1"/>
      <c r="K7" s="143" t="s">
        <v>844</v>
      </c>
    </row>
    <row r="8" spans="1:11" s="4" customFormat="1" ht="39" customHeight="1">
      <c r="D8" s="3"/>
      <c r="E8" s="3"/>
      <c r="F8" s="3"/>
      <c r="G8" s="3"/>
      <c r="H8" s="3"/>
      <c r="I8" s="137" t="s">
        <v>1174</v>
      </c>
      <c r="J8" s="137"/>
      <c r="K8" s="137"/>
    </row>
    <row r="9" spans="1:11" s="4" customFormat="1" ht="12.95" customHeight="1">
      <c r="A9" s="19"/>
      <c r="B9" s="19"/>
      <c r="C9" s="19"/>
      <c r="D9" s="19"/>
      <c r="E9" s="19"/>
      <c r="F9" s="19"/>
      <c r="G9" s="19"/>
      <c r="H9" s="19"/>
      <c r="I9" s="33" t="s">
        <v>53</v>
      </c>
      <c r="J9" s="3"/>
      <c r="K9" s="33" t="s">
        <v>54</v>
      </c>
    </row>
    <row r="10" spans="1:11" s="4" customFormat="1" ht="20.100000000000001" customHeight="1">
      <c r="A10" s="54" t="s">
        <v>517</v>
      </c>
      <c r="B10" s="14"/>
      <c r="C10" s="14"/>
      <c r="F10" s="40"/>
      <c r="G10" s="40"/>
      <c r="H10" s="40"/>
      <c r="I10" s="40"/>
      <c r="J10" s="41"/>
      <c r="K10" s="41"/>
    </row>
    <row r="11" spans="1:11" s="4" customFormat="1" ht="12.95" customHeight="1">
      <c r="B11" s="54" t="s">
        <v>828</v>
      </c>
      <c r="H11" s="19" t="s">
        <v>172</v>
      </c>
      <c r="I11" s="106">
        <v>0</v>
      </c>
      <c r="J11" s="3"/>
      <c r="K11" s="106">
        <v>0</v>
      </c>
    </row>
    <row r="12" spans="1:11" s="4" customFormat="1" ht="12.95" customHeight="1">
      <c r="B12" s="54" t="s">
        <v>437</v>
      </c>
      <c r="I12" s="106">
        <v>0</v>
      </c>
      <c r="J12" s="3"/>
      <c r="K12" s="106">
        <v>0</v>
      </c>
    </row>
    <row r="13" spans="1:11" s="4" customFormat="1" ht="12.95" customHeight="1">
      <c r="B13" s="54" t="s">
        <v>436</v>
      </c>
      <c r="I13" s="106">
        <v>142314</v>
      </c>
      <c r="J13" s="3"/>
      <c r="K13" s="106">
        <v>8936</v>
      </c>
    </row>
    <row r="14" spans="1:11" s="4" customFormat="1" ht="20.100000000000001" customHeight="1">
      <c r="A14" s="54" t="s">
        <v>411</v>
      </c>
      <c r="B14" s="14"/>
      <c r="C14" s="14"/>
      <c r="D14" s="11"/>
      <c r="I14" s="106"/>
      <c r="J14" s="3"/>
      <c r="K14" s="26"/>
    </row>
    <row r="15" spans="1:11" s="4" customFormat="1" ht="12.95" customHeight="1">
      <c r="A15" s="11"/>
      <c r="B15" s="4" t="s">
        <v>423</v>
      </c>
      <c r="C15" s="11"/>
      <c r="D15" s="54"/>
      <c r="I15" s="106"/>
      <c r="J15" s="3"/>
      <c r="K15" s="26"/>
    </row>
    <row r="16" spans="1:11" s="4" customFormat="1" ht="12.95" customHeight="1">
      <c r="C16" s="54" t="s">
        <v>757</v>
      </c>
      <c r="D16" s="54"/>
      <c r="H16" s="19" t="s">
        <v>172</v>
      </c>
      <c r="I16" s="106">
        <v>0</v>
      </c>
      <c r="K16" s="106">
        <v>0</v>
      </c>
    </row>
    <row r="17" spans="1:11" s="4" customFormat="1" ht="12.95" customHeight="1">
      <c r="C17" s="54" t="s">
        <v>410</v>
      </c>
      <c r="D17" s="54"/>
      <c r="I17" s="106">
        <v>0</v>
      </c>
      <c r="K17" s="106">
        <v>0</v>
      </c>
    </row>
    <row r="18" spans="1:11" s="4" customFormat="1" ht="12.95" customHeight="1">
      <c r="C18" s="54" t="s">
        <v>237</v>
      </c>
      <c r="I18" s="9">
        <v>28463</v>
      </c>
      <c r="J18"/>
      <c r="K18" s="9">
        <v>1787</v>
      </c>
    </row>
    <row r="19" spans="1:11" s="4" customFormat="1" ht="20.100000000000001" customHeight="1">
      <c r="A19" s="14"/>
      <c r="B19" s="14"/>
      <c r="C19" s="14"/>
      <c r="F19" s="4" t="s">
        <v>829</v>
      </c>
      <c r="I19" s="106">
        <f>SUM(I16:I18)</f>
        <v>28463</v>
      </c>
      <c r="J19" s="3"/>
      <c r="K19" s="106">
        <f>SUM(K16:K18)</f>
        <v>1787</v>
      </c>
    </row>
    <row r="20" spans="1:11" s="4" customFormat="1" ht="20.100000000000001" customHeight="1">
      <c r="A20" s="54" t="s">
        <v>488</v>
      </c>
      <c r="B20" s="14"/>
      <c r="C20" s="14"/>
      <c r="I20" s="9">
        <v>0</v>
      </c>
      <c r="K20" s="9">
        <v>0</v>
      </c>
    </row>
    <row r="21" spans="1:11" s="4" customFormat="1" ht="20.100000000000001" customHeight="1" thickBot="1">
      <c r="B21" s="14"/>
      <c r="C21" s="14"/>
      <c r="F21" s="54" t="s">
        <v>756</v>
      </c>
      <c r="H21" s="19" t="s">
        <v>172</v>
      </c>
      <c r="I21" s="152">
        <f>I19-I20</f>
        <v>28463</v>
      </c>
      <c r="J21" s="3"/>
      <c r="K21" s="152">
        <f>K19-K20</f>
        <v>1787</v>
      </c>
    </row>
    <row r="22" spans="1:11" s="4" customFormat="1" ht="39" customHeight="1" thickTop="1">
      <c r="B22" s="14"/>
      <c r="C22" s="14"/>
      <c r="F22" s="54"/>
      <c r="H22" s="43"/>
      <c r="I22" s="3" t="s">
        <v>675</v>
      </c>
      <c r="J22" s="43"/>
      <c r="K22" s="11"/>
    </row>
    <row r="23" spans="1:11" s="4" customFormat="1" ht="12.95" customHeight="1">
      <c r="B23" s="14"/>
      <c r="C23" s="14"/>
      <c r="F23" s="54"/>
      <c r="H23" s="43"/>
      <c r="I23" s="59" t="s">
        <v>676</v>
      </c>
      <c r="J23" s="43"/>
      <c r="K23" s="11"/>
    </row>
    <row r="24" spans="1:11" ht="12.95" customHeight="1">
      <c r="I24" s="33" t="s">
        <v>54</v>
      </c>
      <c r="K24" s="32"/>
    </row>
    <row r="25" spans="1:11" ht="20.100000000000001" customHeight="1">
      <c r="A25" t="s">
        <v>517</v>
      </c>
    </row>
    <row r="26" spans="1:11" s="4" customFormat="1" ht="12.95" customHeight="1">
      <c r="B26" s="54" t="s">
        <v>828</v>
      </c>
      <c r="H26" s="19" t="s">
        <v>172</v>
      </c>
      <c r="I26" s="106">
        <v>378480190</v>
      </c>
      <c r="J26" s="3"/>
      <c r="K26"/>
    </row>
    <row r="27" spans="1:11" s="4" customFormat="1" ht="12.95" customHeight="1">
      <c r="B27" s="54" t="s">
        <v>436</v>
      </c>
      <c r="I27" s="106">
        <v>209823429</v>
      </c>
      <c r="J27" s="3"/>
      <c r="K27"/>
    </row>
    <row r="28" spans="1:11" s="4" customFormat="1" ht="20.100000000000001" customHeight="1">
      <c r="A28" s="54" t="s">
        <v>411</v>
      </c>
      <c r="B28" s="14"/>
      <c r="C28" s="14"/>
      <c r="D28" s="11"/>
      <c r="I28" s="26"/>
      <c r="J28" s="3"/>
      <c r="K28"/>
    </row>
    <row r="29" spans="1:11" s="4" customFormat="1" ht="12.95" customHeight="1">
      <c r="A29" s="11"/>
      <c r="B29" s="4" t="s">
        <v>423</v>
      </c>
      <c r="C29" s="11"/>
      <c r="D29" s="54"/>
      <c r="I29" s="26"/>
      <c r="J29" s="3"/>
      <c r="K29"/>
    </row>
    <row r="30" spans="1:11" s="4" customFormat="1" ht="12.95" customHeight="1">
      <c r="C30" s="4" t="s">
        <v>757</v>
      </c>
      <c r="D30" s="54"/>
      <c r="H30" s="19" t="s">
        <v>172</v>
      </c>
      <c r="I30" s="106">
        <v>18924010</v>
      </c>
      <c r="K30"/>
    </row>
    <row r="31" spans="1:11" s="4" customFormat="1" ht="12.95" customHeight="1">
      <c r="C31" s="4" t="s">
        <v>237</v>
      </c>
      <c r="I31" s="106">
        <v>41964686</v>
      </c>
      <c r="K31"/>
    </row>
    <row r="32" spans="1:11" ht="20.100000000000001" customHeight="1">
      <c r="F32" t="s">
        <v>829</v>
      </c>
      <c r="I32" s="15">
        <f>SUM(I30:I31)</f>
        <v>60888696</v>
      </c>
    </row>
    <row r="33" spans="1:9" ht="20.100000000000001" customHeight="1">
      <c r="A33" t="s">
        <v>488</v>
      </c>
      <c r="I33" s="56">
        <v>10844239</v>
      </c>
    </row>
    <row r="34" spans="1:9" ht="20.100000000000001" customHeight="1" thickBot="1">
      <c r="F34" t="s">
        <v>756</v>
      </c>
      <c r="H34" t="s">
        <v>172</v>
      </c>
      <c r="I34" s="152">
        <f>I32-I33</f>
        <v>50044457</v>
      </c>
    </row>
    <row r="35" spans="1:9" ht="39" customHeight="1" thickTop="1">
      <c r="A35" t="s">
        <v>238</v>
      </c>
    </row>
    <row r="37" spans="1:9" s="4" customFormat="1" ht="12.95" customHeight="1">
      <c r="A37" s="4" t="s">
        <v>954</v>
      </c>
    </row>
  </sheetData>
  <customSheetViews>
    <customSheetView guid="{B5CDDD7D-D7D3-4CB2-966B-9F1E454CC0C9}">
      <pageMargins left="0.8" right="0.7" top="1" bottom="0.8" header="0.5" footer="0.5"/>
      <printOptions horizontalCentered="1"/>
      <pageSetup firstPageNumber="7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7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view="pageBreakPreview" topLeftCell="A31">
      <selection activeCell="I33" sqref="I33"/>
      <pageMargins left="0.8" right="0.7" top="1" bottom="0.8" header="0.5" footer="0.5"/>
      <printOptions horizontalCentered="1"/>
      <pageSetup firstPageNumber="7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howPageBreaks="1" view="pageBreakPreview" topLeftCell="A31">
      <selection activeCell="I33" sqref="I33"/>
      <pageMargins left="0.8" right="0.7" top="1" bottom="0.8" header="0.5" footer="0.5"/>
      <printOptions horizontalCentered="1"/>
      <pageSetup firstPageNumber="7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view="pageBreakPreview" topLeftCell="A31">
      <selection activeCell="I33" sqref="I33"/>
      <pageMargins left="0.8" right="0.7" top="1" bottom="0.8" header="0.5" footer="0.5"/>
      <printOptions horizontalCentered="1"/>
      <pageSetup firstPageNumber="7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PageBreaks="1" view="pageBreakPreview" showRuler="0" topLeftCell="A7">
      <selection activeCell="B31" sqref="B31"/>
      <pageMargins left="0.8" right="0.7" top="1" bottom="0.8" header="0.5" footer="0.5"/>
      <printOptions horizontalCentered="1"/>
      <pageSetup firstPageNumber="7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howPageBreaks="1" topLeftCell="A7">
      <selection activeCell="B31" sqref="B31"/>
      <pageMargins left="0.8" right="0.7" top="1" bottom="0.8" header="0.5" footer="0.5"/>
      <printOptions horizontalCentered="1"/>
      <pageSetup firstPageNumber="7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firstPageNumber="7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24" type="noConversion"/>
  <pageMargins left="0.8" right="0.7" top="1" bottom="0.8" header="0.5" footer="0.5"/>
  <pageSetup firstPageNumber="70" fitToHeight="0" orientation="portrait" blackAndWhite="1" useFirstPageNumber="1" r:id="rId10"/>
  <headerFooter scaleWithDoc="0" alignWithMargins="0">
    <oddFooter>&amp;C&amp;"Times New Roman,Regular"&amp;11&amp;P</odd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9">
    <tabColor indexed="42"/>
    <pageSetUpPr fitToPage="1"/>
  </sheetPr>
  <dimension ref="A1:M39"/>
  <sheetViews>
    <sheetView workbookViewId="0">
      <selection sqref="A1:I1"/>
    </sheetView>
  </sheetViews>
  <sheetFormatPr defaultColWidth="10.140625" defaultRowHeight="9.9499999999999993" customHeight="1"/>
  <cols>
    <col min="1" max="6" width="2.28515625" style="4" customWidth="1"/>
    <col min="7" max="7" width="28.140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6384" width="10.140625" style="4"/>
  </cols>
  <sheetData>
    <row r="1" spans="1:13" ht="12.95" customHeight="1">
      <c r="A1" s="1" t="s">
        <v>496</v>
      </c>
      <c r="B1" s="1"/>
      <c r="C1" s="1"/>
      <c r="D1" s="1"/>
      <c r="E1" s="1"/>
      <c r="F1" s="1"/>
      <c r="G1" s="1"/>
      <c r="H1" s="1"/>
      <c r="I1" s="1"/>
      <c r="J1" s="1"/>
      <c r="K1" s="1"/>
      <c r="L1" s="1"/>
      <c r="M1" s="1"/>
    </row>
    <row r="2" spans="1:13" ht="20.100000000000001" customHeight="1">
      <c r="A2" s="2" t="s">
        <v>414</v>
      </c>
      <c r="B2" s="1"/>
      <c r="C2" s="1"/>
      <c r="D2" s="1"/>
      <c r="E2" s="1"/>
      <c r="F2" s="1"/>
      <c r="G2" s="1"/>
      <c r="H2" s="1"/>
      <c r="I2" s="1"/>
      <c r="J2" s="1"/>
      <c r="K2" s="1"/>
      <c r="L2" s="1"/>
      <c r="M2" s="1"/>
    </row>
    <row r="3" spans="1:13" ht="20.100000000000001" customHeight="1">
      <c r="A3" s="2" t="s">
        <v>408</v>
      </c>
      <c r="B3" s="1"/>
      <c r="C3" s="1"/>
      <c r="D3" s="1"/>
      <c r="E3" s="1"/>
      <c r="F3" s="1"/>
      <c r="G3" s="1"/>
      <c r="H3" s="1"/>
      <c r="I3" s="1"/>
      <c r="J3" s="1"/>
      <c r="K3" s="1"/>
      <c r="L3" s="1"/>
      <c r="M3" s="1"/>
    </row>
    <row r="4" spans="1:13" ht="20.100000000000001" customHeight="1">
      <c r="A4" s="2" t="s">
        <v>398</v>
      </c>
      <c r="B4" s="1"/>
      <c r="C4" s="1"/>
      <c r="D4" s="1"/>
      <c r="E4" s="1"/>
      <c r="F4" s="1"/>
      <c r="G4" s="1"/>
      <c r="H4" s="1"/>
      <c r="I4" s="1"/>
      <c r="J4" s="1"/>
      <c r="K4" s="1"/>
      <c r="L4" s="1"/>
      <c r="M4" s="1"/>
    </row>
    <row r="5" spans="1:13" ht="20.100000000000001" customHeight="1">
      <c r="A5" s="37" t="s">
        <v>964</v>
      </c>
      <c r="B5" s="1"/>
      <c r="C5" s="1"/>
      <c r="D5" s="1"/>
      <c r="E5" s="1"/>
      <c r="F5" s="1"/>
      <c r="G5" s="1"/>
      <c r="H5" s="1"/>
      <c r="I5" s="1"/>
      <c r="J5" s="1"/>
      <c r="K5" s="1"/>
      <c r="L5" s="1"/>
      <c r="M5" s="1"/>
    </row>
    <row r="6" spans="1:13" ht="20.100000000000001" customHeight="1">
      <c r="A6" s="37" t="s">
        <v>361</v>
      </c>
      <c r="B6" s="1"/>
      <c r="C6" s="1"/>
      <c r="D6" s="1"/>
      <c r="E6" s="1"/>
      <c r="F6" s="1"/>
      <c r="G6" s="1"/>
      <c r="H6" s="1"/>
      <c r="I6" s="1"/>
      <c r="J6" s="1"/>
      <c r="K6" s="1"/>
      <c r="L6" s="1"/>
      <c r="M6" s="1"/>
    </row>
    <row r="7" spans="1:13" ht="20.100000000000001" customHeight="1">
      <c r="A7" s="37"/>
      <c r="B7" s="1"/>
      <c r="C7" s="1"/>
      <c r="D7" s="1"/>
      <c r="E7" s="1"/>
      <c r="F7" s="1"/>
      <c r="G7" s="1"/>
      <c r="H7" s="1"/>
      <c r="I7" s="1"/>
      <c r="J7" s="1"/>
      <c r="K7" s="1"/>
      <c r="L7" s="1"/>
      <c r="M7" s="143" t="s">
        <v>844</v>
      </c>
    </row>
    <row r="8" spans="1:13" ht="39" customHeight="1">
      <c r="D8" s="3"/>
      <c r="E8" s="3"/>
      <c r="F8" s="3"/>
      <c r="G8" s="3"/>
      <c r="H8" s="3"/>
      <c r="I8" s="1" t="s">
        <v>618</v>
      </c>
      <c r="J8" s="2"/>
      <c r="K8" s="2"/>
      <c r="L8" s="2"/>
      <c r="M8" s="2"/>
    </row>
    <row r="9" spans="1:13" ht="12.95" customHeight="1">
      <c r="D9" s="3"/>
      <c r="E9" s="3"/>
      <c r="F9" s="3"/>
      <c r="G9" s="3"/>
      <c r="H9" s="3"/>
      <c r="I9" s="17" t="s">
        <v>424</v>
      </c>
      <c r="J9" s="18"/>
      <c r="K9" s="18"/>
      <c r="L9" s="18"/>
      <c r="M9" s="18"/>
    </row>
    <row r="10" spans="1:13" ht="12.95" customHeight="1">
      <c r="A10" s="19"/>
      <c r="B10" s="19"/>
      <c r="C10" s="19"/>
      <c r="D10" s="19"/>
      <c r="E10" s="19"/>
      <c r="F10" s="19"/>
      <c r="G10" s="19"/>
      <c r="H10" s="19"/>
      <c r="I10" s="33" t="s">
        <v>53</v>
      </c>
      <c r="J10" s="3"/>
      <c r="K10" s="33" t="s">
        <v>54</v>
      </c>
      <c r="L10" s="3"/>
      <c r="M10" s="33" t="s">
        <v>55</v>
      </c>
    </row>
    <row r="11" spans="1:13" ht="20.100000000000001" customHeight="1">
      <c r="A11" s="54" t="s">
        <v>517</v>
      </c>
      <c r="B11" s="14"/>
      <c r="C11" s="14"/>
      <c r="J11" s="3"/>
      <c r="K11" s="3"/>
      <c r="L11" s="3"/>
      <c r="M11" s="3"/>
    </row>
    <row r="12" spans="1:13" ht="12.95" customHeight="1">
      <c r="B12" s="54" t="s">
        <v>828</v>
      </c>
      <c r="H12" s="19" t="s">
        <v>172</v>
      </c>
      <c r="I12" s="58">
        <v>212879034</v>
      </c>
      <c r="J12" s="58"/>
      <c r="K12" s="58">
        <v>180565989</v>
      </c>
      <c r="L12" s="58"/>
      <c r="M12" s="58">
        <v>0</v>
      </c>
    </row>
    <row r="13" spans="1:13" ht="12.95" customHeight="1">
      <c r="B13" s="54" t="s">
        <v>437</v>
      </c>
      <c r="I13" s="58">
        <v>633636</v>
      </c>
      <c r="J13" s="58"/>
      <c r="K13" s="58">
        <v>0</v>
      </c>
      <c r="L13" s="58"/>
      <c r="M13" s="58">
        <v>0</v>
      </c>
    </row>
    <row r="14" spans="1:13" ht="12.95" customHeight="1">
      <c r="B14" s="54" t="s">
        <v>436</v>
      </c>
      <c r="I14" s="58">
        <v>12563752</v>
      </c>
      <c r="J14" s="58"/>
      <c r="K14" s="58">
        <v>11817344</v>
      </c>
      <c r="L14" s="58"/>
      <c r="M14" s="58">
        <v>137655</v>
      </c>
    </row>
    <row r="15" spans="1:13" ht="20.100000000000001" customHeight="1">
      <c r="A15" s="54" t="s">
        <v>411</v>
      </c>
      <c r="B15" s="54"/>
      <c r="C15" s="54"/>
      <c r="I15" s="106"/>
      <c r="J15" s="3"/>
      <c r="K15" s="106"/>
      <c r="L15" s="3"/>
      <c r="M15" s="106"/>
    </row>
    <row r="16" spans="1:13" ht="12.95" customHeight="1">
      <c r="B16" s="54" t="s">
        <v>423</v>
      </c>
      <c r="I16" s="106"/>
      <c r="J16" s="3"/>
      <c r="K16" s="106"/>
      <c r="L16" s="3"/>
      <c r="M16" s="106"/>
    </row>
    <row r="17" spans="1:13" ht="12.95" customHeight="1">
      <c r="C17" s="54" t="s">
        <v>757</v>
      </c>
      <c r="D17" s="54"/>
      <c r="H17" s="19" t="s">
        <v>172</v>
      </c>
      <c r="I17" s="58">
        <v>10643952</v>
      </c>
      <c r="J17" s="58"/>
      <c r="K17" s="58">
        <v>9028299</v>
      </c>
      <c r="L17" s="58"/>
      <c r="M17" s="58">
        <v>0</v>
      </c>
    </row>
    <row r="18" spans="1:13" ht="12.95" customHeight="1">
      <c r="C18" s="54" t="s">
        <v>410</v>
      </c>
      <c r="D18" s="54"/>
      <c r="I18" s="58">
        <v>31682</v>
      </c>
      <c r="J18" s="58"/>
      <c r="K18" s="58">
        <v>0</v>
      </c>
      <c r="L18" s="58"/>
      <c r="M18" s="58">
        <v>0</v>
      </c>
    </row>
    <row r="19" spans="1:13" ht="12.95" customHeight="1">
      <c r="C19" s="54" t="s">
        <v>237</v>
      </c>
      <c r="I19" s="9">
        <v>2512750</v>
      </c>
      <c r="J19" s="58"/>
      <c r="K19" s="9">
        <v>2363469</v>
      </c>
      <c r="L19" s="58"/>
      <c r="M19" s="9">
        <v>27531</v>
      </c>
    </row>
    <row r="20" spans="1:13" ht="20.100000000000001" customHeight="1">
      <c r="A20" s="14"/>
      <c r="B20" s="14"/>
      <c r="C20" s="14"/>
      <c r="F20" s="4" t="s">
        <v>829</v>
      </c>
      <c r="I20" s="106">
        <f>SUM(I17:I19)</f>
        <v>13188384</v>
      </c>
      <c r="J20" s="3"/>
      <c r="K20" s="106">
        <f>SUM(K17:K19)</f>
        <v>11391768</v>
      </c>
      <c r="L20" s="3"/>
      <c r="M20" s="106">
        <f>SUM(M17:M19)</f>
        <v>27531</v>
      </c>
    </row>
    <row r="21" spans="1:13" ht="20.100000000000001" customHeight="1">
      <c r="A21" s="54" t="s">
        <v>488</v>
      </c>
      <c r="B21" s="14"/>
      <c r="C21" s="14"/>
      <c r="I21" s="9">
        <v>2995285</v>
      </c>
      <c r="J21" s="3"/>
      <c r="K21" s="9">
        <v>0</v>
      </c>
      <c r="L21" s="3"/>
      <c r="M21" s="9">
        <v>0</v>
      </c>
    </row>
    <row r="22" spans="1:13" ht="20.100000000000001" customHeight="1" thickBot="1">
      <c r="B22" s="14"/>
      <c r="C22" s="14"/>
      <c r="F22" s="54" t="s">
        <v>756</v>
      </c>
      <c r="H22" s="19" t="s">
        <v>172</v>
      </c>
      <c r="I22" s="152">
        <f>I20-I21</f>
        <v>10193099</v>
      </c>
      <c r="J22" s="3"/>
      <c r="K22" s="152">
        <f>K20-K21</f>
        <v>11391768</v>
      </c>
      <c r="L22" s="3"/>
      <c r="M22" s="152">
        <f>ROUND(M20-M21,0)</f>
        <v>27531</v>
      </c>
    </row>
    <row r="23" spans="1:13" ht="39" customHeight="1" thickTop="1">
      <c r="A23" s="54"/>
      <c r="B23" s="14"/>
      <c r="C23" s="14"/>
      <c r="I23" s="17" t="s">
        <v>407</v>
      </c>
      <c r="J23" s="17"/>
      <c r="K23" s="18"/>
      <c r="L23" s="17"/>
      <c r="M23" s="18"/>
    </row>
    <row r="24" spans="1:13" ht="12.95" customHeight="1">
      <c r="A24" s="19"/>
      <c r="B24" s="19"/>
      <c r="C24" s="19"/>
      <c r="D24" s="19"/>
      <c r="E24" s="19"/>
      <c r="F24" s="19"/>
      <c r="G24" s="19"/>
      <c r="H24" s="19"/>
      <c r="I24" s="33" t="s">
        <v>53</v>
      </c>
      <c r="J24" s="3"/>
      <c r="K24" s="33" t="s">
        <v>54</v>
      </c>
      <c r="L24" s="3"/>
      <c r="M24" s="33" t="s">
        <v>55</v>
      </c>
    </row>
    <row r="25" spans="1:13" ht="20.100000000000001" customHeight="1">
      <c r="A25" s="54" t="s">
        <v>517</v>
      </c>
      <c r="B25" s="14"/>
      <c r="C25" s="14"/>
      <c r="J25" s="3"/>
      <c r="K25" s="3"/>
      <c r="L25" s="3"/>
      <c r="M25" s="3"/>
    </row>
    <row r="26" spans="1:13" ht="12.95" customHeight="1">
      <c r="B26" s="54" t="s">
        <v>828</v>
      </c>
      <c r="H26" s="4" t="s">
        <v>172</v>
      </c>
      <c r="I26" s="58">
        <v>3842177</v>
      </c>
      <c r="J26" s="58"/>
      <c r="K26" s="58">
        <v>0</v>
      </c>
      <c r="L26" s="58"/>
      <c r="M26" s="58">
        <v>0</v>
      </c>
    </row>
    <row r="27" spans="1:13" ht="12.95" customHeight="1">
      <c r="B27" s="54" t="s">
        <v>437</v>
      </c>
      <c r="I27" s="58">
        <v>8001</v>
      </c>
      <c r="J27" s="58"/>
      <c r="K27" s="58">
        <v>2409202</v>
      </c>
      <c r="L27" s="58"/>
      <c r="M27" s="58">
        <v>0</v>
      </c>
    </row>
    <row r="28" spans="1:13" ht="12.95" customHeight="1">
      <c r="B28" s="54" t="s">
        <v>436</v>
      </c>
      <c r="I28" s="58">
        <v>10473355</v>
      </c>
      <c r="J28" s="58"/>
      <c r="K28" s="58">
        <v>814917</v>
      </c>
      <c r="L28" s="58"/>
      <c r="M28" s="58">
        <v>63929</v>
      </c>
    </row>
    <row r="29" spans="1:13" ht="20.100000000000001" customHeight="1">
      <c r="A29" s="54" t="s">
        <v>411</v>
      </c>
      <c r="B29" s="14"/>
      <c r="C29" s="14"/>
      <c r="D29" s="11"/>
      <c r="I29" s="106"/>
      <c r="J29" s="3"/>
      <c r="K29" s="106"/>
      <c r="L29" s="3"/>
      <c r="M29" s="106"/>
    </row>
    <row r="30" spans="1:13" ht="12.95" customHeight="1">
      <c r="A30" s="11"/>
      <c r="B30" s="54" t="s">
        <v>423</v>
      </c>
      <c r="C30" s="11"/>
      <c r="I30" s="106"/>
      <c r="J30" s="3"/>
      <c r="K30" s="106"/>
      <c r="L30" s="3"/>
      <c r="M30" s="106"/>
    </row>
    <row r="31" spans="1:13" ht="12.95" customHeight="1">
      <c r="C31" s="54" t="s">
        <v>757</v>
      </c>
      <c r="D31" s="54"/>
      <c r="H31" s="19" t="s">
        <v>172</v>
      </c>
      <c r="I31" s="58">
        <v>192109</v>
      </c>
      <c r="J31" s="58"/>
      <c r="K31" s="58">
        <v>0</v>
      </c>
      <c r="L31" s="58"/>
      <c r="M31" s="58">
        <v>0</v>
      </c>
    </row>
    <row r="32" spans="1:13" ht="12.95" customHeight="1">
      <c r="C32" s="54" t="s">
        <v>410</v>
      </c>
      <c r="D32" s="54"/>
      <c r="I32" s="58">
        <v>400</v>
      </c>
      <c r="J32" s="58"/>
      <c r="K32" s="58">
        <v>120460</v>
      </c>
      <c r="L32" s="58"/>
      <c r="M32" s="58">
        <v>0</v>
      </c>
    </row>
    <row r="33" spans="1:13" ht="12.95" customHeight="1">
      <c r="C33" s="54" t="s">
        <v>237</v>
      </c>
      <c r="I33" s="9">
        <v>2094671</v>
      </c>
      <c r="J33" s="58"/>
      <c r="K33" s="9">
        <v>162983</v>
      </c>
      <c r="L33" s="58"/>
      <c r="M33" s="9">
        <v>12786</v>
      </c>
    </row>
    <row r="34" spans="1:13" ht="20.100000000000001" customHeight="1">
      <c r="A34" s="14"/>
      <c r="B34" s="14"/>
      <c r="C34" s="14"/>
      <c r="F34" s="4" t="s">
        <v>829</v>
      </c>
      <c r="I34" s="106">
        <f>SUM(I31:I33)</f>
        <v>2287180</v>
      </c>
      <c r="J34" s="3"/>
      <c r="K34" s="106">
        <f>SUM(K31:K33)</f>
        <v>283443</v>
      </c>
      <c r="L34" s="3"/>
      <c r="M34" s="106">
        <f>SUM(M31:M33)</f>
        <v>12786</v>
      </c>
    </row>
    <row r="35" spans="1:13" ht="20.100000000000001" customHeight="1">
      <c r="A35" s="54" t="s">
        <v>488</v>
      </c>
      <c r="B35" s="14"/>
      <c r="C35" s="14"/>
      <c r="I35" s="9">
        <v>500000</v>
      </c>
      <c r="J35" s="3"/>
      <c r="K35" s="9">
        <v>0</v>
      </c>
      <c r="L35" s="3"/>
      <c r="M35" s="9">
        <v>0</v>
      </c>
    </row>
    <row r="36" spans="1:13" ht="17.25" customHeight="1" thickBot="1">
      <c r="B36" s="14"/>
      <c r="C36" s="14"/>
      <c r="F36" s="54" t="s">
        <v>756</v>
      </c>
      <c r="H36" s="19" t="s">
        <v>172</v>
      </c>
      <c r="I36" s="152">
        <f>I34-I35</f>
        <v>1787180</v>
      </c>
      <c r="J36" s="3"/>
      <c r="K36" s="152">
        <f>K34-K35</f>
        <v>283443</v>
      </c>
      <c r="L36" s="3"/>
      <c r="M36" s="152">
        <f>M34-M35</f>
        <v>12786</v>
      </c>
    </row>
    <row r="37" spans="1:13" ht="39" customHeight="1" thickTop="1">
      <c r="A37" s="54" t="s">
        <v>238</v>
      </c>
      <c r="B37" s="2"/>
      <c r="C37" s="2"/>
      <c r="D37" s="2"/>
      <c r="E37" s="2"/>
      <c r="F37" s="2"/>
      <c r="G37" s="2"/>
      <c r="H37" s="2"/>
      <c r="I37" s="2"/>
      <c r="J37" s="1"/>
      <c r="K37" s="2"/>
      <c r="L37" s="1"/>
      <c r="M37" s="2"/>
    </row>
    <row r="39" spans="1:13" ht="12.95" customHeight="1">
      <c r="A39" s="4" t="s">
        <v>954</v>
      </c>
    </row>
  </sheetData>
  <customSheetViews>
    <customSheetView guid="{B5CDDD7D-D7D3-4CB2-966B-9F1E454CC0C9}" topLeftCell="A4">
      <pageMargins left="0.8" right="0.7" top="1" bottom="0.8" header="0.5" footer="0.5"/>
      <printOptions horizontalCentered="1"/>
      <pageSetup firstPageNumber="7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topLeftCell="A4">
      <pageMargins left="0.8" right="0.7" top="1" bottom="0.8" header="0.5" footer="0.5"/>
      <printOptions horizontalCentered="1"/>
      <pageSetup firstPageNumber="7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7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8">
      <selection activeCell="I34" sqref="I34"/>
      <pageMargins left="0.8" right="0.7" top="1" bottom="0.8" header="0.5" footer="0.5"/>
      <printOptions horizontalCentered="1"/>
      <pageSetup firstPageNumber="7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8">
      <selection activeCell="I34" sqref="I34"/>
      <pageMargins left="0.8" right="0.7" top="1" bottom="0.8" header="0.5" footer="0.5"/>
      <printOptions horizontalCentered="1"/>
      <pageSetup firstPageNumber="7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I34" sqref="I34"/>
      <pageMargins left="0.8" right="0.7" top="1" bottom="0.8" header="0.5" footer="0.5"/>
      <printOptions horizontalCentered="1"/>
      <pageSetup firstPageNumber="73"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8">
      <selection activeCell="I34" sqref="I34"/>
      <pageMargins left="0.8" right="0.7" top="1" bottom="0.8" header="0.5" footer="0.5"/>
      <printOptions horizontalCentered="1"/>
      <pageSetup firstPageNumber="73"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8">
      <selection activeCell="I34" sqref="I34"/>
      <pageMargins left="0.8" right="0.7" top="1" bottom="0.8" header="0.5" footer="0.5"/>
      <printOptions horizontalCentered="1"/>
      <pageSetup firstPageNumber="73"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topLeftCell="A7">
      <pageMargins left="0.8" right="0.7" top="1" bottom="0.8" header="0.5" footer="0.5"/>
      <printOptions horizontalCentered="1"/>
      <pageSetup firstPageNumber="76"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rintOptions horizontalCentered="1"/>
  <pageMargins left="0.8" right="0.7" top="1" bottom="0.8" header="0.5" footer="0.5"/>
  <pageSetup firstPageNumber="71" fitToHeight="0" orientation="portrait" blackAndWhite="1" useFirstPageNumber="1" r:id="rId10"/>
  <headerFooter scaleWithDoc="0" alignWithMargins="0">
    <oddFooter>&amp;C&amp;"Times New Roman,Regular"&amp;11&amp;P</oddFooter>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7">
    <tabColor theme="2" tint="-0.499984740745262"/>
    <pageSetUpPr fitToPage="1"/>
  </sheetPr>
  <dimension ref="A1:O39"/>
  <sheetViews>
    <sheetView topLeftCell="A10" zoomScaleNormal="100" workbookViewId="0">
      <selection sqref="A1:I1"/>
    </sheetView>
  </sheetViews>
  <sheetFormatPr defaultColWidth="11.85546875" defaultRowHeight="12.95" customHeight="1"/>
  <cols>
    <col min="1" max="6" width="2.28515625" style="4" customWidth="1"/>
    <col min="7" max="7" width="57.7109375" style="4" customWidth="1"/>
    <col min="8" max="9" width="2.42578125" style="4" customWidth="1"/>
    <col min="10" max="10" width="14.5703125" style="4" bestFit="1" customWidth="1"/>
    <col min="11" max="256" width="11.85546875" style="4"/>
    <col min="257" max="262" width="2.28515625" style="4" customWidth="1"/>
    <col min="263" max="263" width="61.140625" style="4" customWidth="1"/>
    <col min="264" max="265" width="2.42578125" style="4" customWidth="1"/>
    <col min="266" max="266" width="13.85546875" style="4" customWidth="1"/>
    <col min="267" max="512" width="11.85546875" style="4"/>
    <col min="513" max="518" width="2.28515625" style="4" customWidth="1"/>
    <col min="519" max="519" width="61.140625" style="4" customWidth="1"/>
    <col min="520" max="521" width="2.42578125" style="4" customWidth="1"/>
    <col min="522" max="522" width="13.85546875" style="4" customWidth="1"/>
    <col min="523" max="768" width="11.85546875" style="4"/>
    <col min="769" max="774" width="2.28515625" style="4" customWidth="1"/>
    <col min="775" max="775" width="61.140625" style="4" customWidth="1"/>
    <col min="776" max="777" width="2.42578125" style="4" customWidth="1"/>
    <col min="778" max="778" width="13.85546875" style="4" customWidth="1"/>
    <col min="779" max="1024" width="11.85546875" style="4"/>
    <col min="1025" max="1030" width="2.28515625" style="4" customWidth="1"/>
    <col min="1031" max="1031" width="61.140625" style="4" customWidth="1"/>
    <col min="1032" max="1033" width="2.42578125" style="4" customWidth="1"/>
    <col min="1034" max="1034" width="13.85546875" style="4" customWidth="1"/>
    <col min="1035" max="1280" width="11.85546875" style="4"/>
    <col min="1281" max="1286" width="2.28515625" style="4" customWidth="1"/>
    <col min="1287" max="1287" width="61.140625" style="4" customWidth="1"/>
    <col min="1288" max="1289" width="2.42578125" style="4" customWidth="1"/>
    <col min="1290" max="1290" width="13.85546875" style="4" customWidth="1"/>
    <col min="1291" max="1536" width="11.85546875" style="4"/>
    <col min="1537" max="1542" width="2.28515625" style="4" customWidth="1"/>
    <col min="1543" max="1543" width="61.140625" style="4" customWidth="1"/>
    <col min="1544" max="1545" width="2.42578125" style="4" customWidth="1"/>
    <col min="1546" max="1546" width="13.85546875" style="4" customWidth="1"/>
    <col min="1547" max="1792" width="11.85546875" style="4"/>
    <col min="1793" max="1798" width="2.28515625" style="4" customWidth="1"/>
    <col min="1799" max="1799" width="61.140625" style="4" customWidth="1"/>
    <col min="1800" max="1801" width="2.42578125" style="4" customWidth="1"/>
    <col min="1802" max="1802" width="13.85546875" style="4" customWidth="1"/>
    <col min="1803" max="2048" width="11.85546875" style="4"/>
    <col min="2049" max="2054" width="2.28515625" style="4" customWidth="1"/>
    <col min="2055" max="2055" width="61.140625" style="4" customWidth="1"/>
    <col min="2056" max="2057" width="2.42578125" style="4" customWidth="1"/>
    <col min="2058" max="2058" width="13.85546875" style="4" customWidth="1"/>
    <col min="2059" max="2304" width="11.85546875" style="4"/>
    <col min="2305" max="2310" width="2.28515625" style="4" customWidth="1"/>
    <col min="2311" max="2311" width="61.140625" style="4" customWidth="1"/>
    <col min="2312" max="2313" width="2.42578125" style="4" customWidth="1"/>
    <col min="2314" max="2314" width="13.85546875" style="4" customWidth="1"/>
    <col min="2315" max="2560" width="11.85546875" style="4"/>
    <col min="2561" max="2566" width="2.28515625" style="4" customWidth="1"/>
    <col min="2567" max="2567" width="61.140625" style="4" customWidth="1"/>
    <col min="2568" max="2569" width="2.42578125" style="4" customWidth="1"/>
    <col min="2570" max="2570" width="13.85546875" style="4" customWidth="1"/>
    <col min="2571" max="2816" width="11.85546875" style="4"/>
    <col min="2817" max="2822" width="2.28515625" style="4" customWidth="1"/>
    <col min="2823" max="2823" width="61.140625" style="4" customWidth="1"/>
    <col min="2824" max="2825" width="2.42578125" style="4" customWidth="1"/>
    <col min="2826" max="2826" width="13.85546875" style="4" customWidth="1"/>
    <col min="2827" max="3072" width="11.85546875" style="4"/>
    <col min="3073" max="3078" width="2.28515625" style="4" customWidth="1"/>
    <col min="3079" max="3079" width="61.140625" style="4" customWidth="1"/>
    <col min="3080" max="3081" width="2.42578125" style="4" customWidth="1"/>
    <col min="3082" max="3082" width="13.85546875" style="4" customWidth="1"/>
    <col min="3083" max="3328" width="11.85546875" style="4"/>
    <col min="3329" max="3334" width="2.28515625" style="4" customWidth="1"/>
    <col min="3335" max="3335" width="61.140625" style="4" customWidth="1"/>
    <col min="3336" max="3337" width="2.42578125" style="4" customWidth="1"/>
    <col min="3338" max="3338" width="13.85546875" style="4" customWidth="1"/>
    <col min="3339" max="3584" width="11.85546875" style="4"/>
    <col min="3585" max="3590" width="2.28515625" style="4" customWidth="1"/>
    <col min="3591" max="3591" width="61.140625" style="4" customWidth="1"/>
    <col min="3592" max="3593" width="2.42578125" style="4" customWidth="1"/>
    <col min="3594" max="3594" width="13.85546875" style="4" customWidth="1"/>
    <col min="3595" max="3840" width="11.85546875" style="4"/>
    <col min="3841" max="3846" width="2.28515625" style="4" customWidth="1"/>
    <col min="3847" max="3847" width="61.140625" style="4" customWidth="1"/>
    <col min="3848" max="3849" width="2.42578125" style="4" customWidth="1"/>
    <col min="3850" max="3850" width="13.85546875" style="4" customWidth="1"/>
    <col min="3851" max="4096" width="11.85546875" style="4"/>
    <col min="4097" max="4102" width="2.28515625" style="4" customWidth="1"/>
    <col min="4103" max="4103" width="61.140625" style="4" customWidth="1"/>
    <col min="4104" max="4105" width="2.42578125" style="4" customWidth="1"/>
    <col min="4106" max="4106" width="13.85546875" style="4" customWidth="1"/>
    <col min="4107" max="4352" width="11.85546875" style="4"/>
    <col min="4353" max="4358" width="2.28515625" style="4" customWidth="1"/>
    <col min="4359" max="4359" width="61.140625" style="4" customWidth="1"/>
    <col min="4360" max="4361" width="2.42578125" style="4" customWidth="1"/>
    <col min="4362" max="4362" width="13.85546875" style="4" customWidth="1"/>
    <col min="4363" max="4608" width="11.85546875" style="4"/>
    <col min="4609" max="4614" width="2.28515625" style="4" customWidth="1"/>
    <col min="4615" max="4615" width="61.140625" style="4" customWidth="1"/>
    <col min="4616" max="4617" width="2.42578125" style="4" customWidth="1"/>
    <col min="4618" max="4618" width="13.85546875" style="4" customWidth="1"/>
    <col min="4619" max="4864" width="11.85546875" style="4"/>
    <col min="4865" max="4870" width="2.28515625" style="4" customWidth="1"/>
    <col min="4871" max="4871" width="61.140625" style="4" customWidth="1"/>
    <col min="4872" max="4873" width="2.42578125" style="4" customWidth="1"/>
    <col min="4874" max="4874" width="13.85546875" style="4" customWidth="1"/>
    <col min="4875" max="5120" width="11.85546875" style="4"/>
    <col min="5121" max="5126" width="2.28515625" style="4" customWidth="1"/>
    <col min="5127" max="5127" width="61.140625" style="4" customWidth="1"/>
    <col min="5128" max="5129" width="2.42578125" style="4" customWidth="1"/>
    <col min="5130" max="5130" width="13.85546875" style="4" customWidth="1"/>
    <col min="5131" max="5376" width="11.85546875" style="4"/>
    <col min="5377" max="5382" width="2.28515625" style="4" customWidth="1"/>
    <col min="5383" max="5383" width="61.140625" style="4" customWidth="1"/>
    <col min="5384" max="5385" width="2.42578125" style="4" customWidth="1"/>
    <col min="5386" max="5386" width="13.85546875" style="4" customWidth="1"/>
    <col min="5387" max="5632" width="11.85546875" style="4"/>
    <col min="5633" max="5638" width="2.28515625" style="4" customWidth="1"/>
    <col min="5639" max="5639" width="61.140625" style="4" customWidth="1"/>
    <col min="5640" max="5641" width="2.42578125" style="4" customWidth="1"/>
    <col min="5642" max="5642" width="13.85546875" style="4" customWidth="1"/>
    <col min="5643" max="5888" width="11.85546875" style="4"/>
    <col min="5889" max="5894" width="2.28515625" style="4" customWidth="1"/>
    <col min="5895" max="5895" width="61.140625" style="4" customWidth="1"/>
    <col min="5896" max="5897" width="2.42578125" style="4" customWidth="1"/>
    <col min="5898" max="5898" width="13.85546875" style="4" customWidth="1"/>
    <col min="5899" max="6144" width="11.85546875" style="4"/>
    <col min="6145" max="6150" width="2.28515625" style="4" customWidth="1"/>
    <col min="6151" max="6151" width="61.140625" style="4" customWidth="1"/>
    <col min="6152" max="6153" width="2.42578125" style="4" customWidth="1"/>
    <col min="6154" max="6154" width="13.85546875" style="4" customWidth="1"/>
    <col min="6155" max="6400" width="11.85546875" style="4"/>
    <col min="6401" max="6406" width="2.28515625" style="4" customWidth="1"/>
    <col min="6407" max="6407" width="61.140625" style="4" customWidth="1"/>
    <col min="6408" max="6409" width="2.42578125" style="4" customWidth="1"/>
    <col min="6410" max="6410" width="13.85546875" style="4" customWidth="1"/>
    <col min="6411" max="6656" width="11.85546875" style="4"/>
    <col min="6657" max="6662" width="2.28515625" style="4" customWidth="1"/>
    <col min="6663" max="6663" width="61.140625" style="4" customWidth="1"/>
    <col min="6664" max="6665" width="2.42578125" style="4" customWidth="1"/>
    <col min="6666" max="6666" width="13.85546875" style="4" customWidth="1"/>
    <col min="6667" max="6912" width="11.85546875" style="4"/>
    <col min="6913" max="6918" width="2.28515625" style="4" customWidth="1"/>
    <col min="6919" max="6919" width="61.140625" style="4" customWidth="1"/>
    <col min="6920" max="6921" width="2.42578125" style="4" customWidth="1"/>
    <col min="6922" max="6922" width="13.85546875" style="4" customWidth="1"/>
    <col min="6923" max="7168" width="11.85546875" style="4"/>
    <col min="7169" max="7174" width="2.28515625" style="4" customWidth="1"/>
    <col min="7175" max="7175" width="61.140625" style="4" customWidth="1"/>
    <col min="7176" max="7177" width="2.42578125" style="4" customWidth="1"/>
    <col min="7178" max="7178" width="13.85546875" style="4" customWidth="1"/>
    <col min="7179" max="7424" width="11.85546875" style="4"/>
    <col min="7425" max="7430" width="2.28515625" style="4" customWidth="1"/>
    <col min="7431" max="7431" width="61.140625" style="4" customWidth="1"/>
    <col min="7432" max="7433" width="2.42578125" style="4" customWidth="1"/>
    <col min="7434" max="7434" width="13.85546875" style="4" customWidth="1"/>
    <col min="7435" max="7680" width="11.85546875" style="4"/>
    <col min="7681" max="7686" width="2.28515625" style="4" customWidth="1"/>
    <col min="7687" max="7687" width="61.140625" style="4" customWidth="1"/>
    <col min="7688" max="7689" width="2.42578125" style="4" customWidth="1"/>
    <col min="7690" max="7690" width="13.85546875" style="4" customWidth="1"/>
    <col min="7691" max="7936" width="11.85546875" style="4"/>
    <col min="7937" max="7942" width="2.28515625" style="4" customWidth="1"/>
    <col min="7943" max="7943" width="61.140625" style="4" customWidth="1"/>
    <col min="7944" max="7945" width="2.42578125" style="4" customWidth="1"/>
    <col min="7946" max="7946" width="13.85546875" style="4" customWidth="1"/>
    <col min="7947" max="8192" width="11.85546875" style="4"/>
    <col min="8193" max="8198" width="2.28515625" style="4" customWidth="1"/>
    <col min="8199" max="8199" width="61.140625" style="4" customWidth="1"/>
    <col min="8200" max="8201" width="2.42578125" style="4" customWidth="1"/>
    <col min="8202" max="8202" width="13.85546875" style="4" customWidth="1"/>
    <col min="8203" max="8448" width="11.85546875" style="4"/>
    <col min="8449" max="8454" width="2.28515625" style="4" customWidth="1"/>
    <col min="8455" max="8455" width="61.140625" style="4" customWidth="1"/>
    <col min="8456" max="8457" width="2.42578125" style="4" customWidth="1"/>
    <col min="8458" max="8458" width="13.85546875" style="4" customWidth="1"/>
    <col min="8459" max="8704" width="11.85546875" style="4"/>
    <col min="8705" max="8710" width="2.28515625" style="4" customWidth="1"/>
    <col min="8711" max="8711" width="61.140625" style="4" customWidth="1"/>
    <col min="8712" max="8713" width="2.42578125" style="4" customWidth="1"/>
    <col min="8714" max="8714" width="13.85546875" style="4" customWidth="1"/>
    <col min="8715" max="8960" width="11.85546875" style="4"/>
    <col min="8961" max="8966" width="2.28515625" style="4" customWidth="1"/>
    <col min="8967" max="8967" width="61.140625" style="4" customWidth="1"/>
    <col min="8968" max="8969" width="2.42578125" style="4" customWidth="1"/>
    <col min="8970" max="8970" width="13.85546875" style="4" customWidth="1"/>
    <col min="8971" max="9216" width="11.85546875" style="4"/>
    <col min="9217" max="9222" width="2.28515625" style="4" customWidth="1"/>
    <col min="9223" max="9223" width="61.140625" style="4" customWidth="1"/>
    <col min="9224" max="9225" width="2.42578125" style="4" customWidth="1"/>
    <col min="9226" max="9226" width="13.85546875" style="4" customWidth="1"/>
    <col min="9227" max="9472" width="11.85546875" style="4"/>
    <col min="9473" max="9478" width="2.28515625" style="4" customWidth="1"/>
    <col min="9479" max="9479" width="61.140625" style="4" customWidth="1"/>
    <col min="9480" max="9481" width="2.42578125" style="4" customWidth="1"/>
    <col min="9482" max="9482" width="13.85546875" style="4" customWidth="1"/>
    <col min="9483" max="9728" width="11.85546875" style="4"/>
    <col min="9729" max="9734" width="2.28515625" style="4" customWidth="1"/>
    <col min="9735" max="9735" width="61.140625" style="4" customWidth="1"/>
    <col min="9736" max="9737" width="2.42578125" style="4" customWidth="1"/>
    <col min="9738" max="9738" width="13.85546875" style="4" customWidth="1"/>
    <col min="9739" max="9984" width="11.85546875" style="4"/>
    <col min="9985" max="9990" width="2.28515625" style="4" customWidth="1"/>
    <col min="9991" max="9991" width="61.140625" style="4" customWidth="1"/>
    <col min="9992" max="9993" width="2.42578125" style="4" customWidth="1"/>
    <col min="9994" max="9994" width="13.85546875" style="4" customWidth="1"/>
    <col min="9995" max="10240" width="11.85546875" style="4"/>
    <col min="10241" max="10246" width="2.28515625" style="4" customWidth="1"/>
    <col min="10247" max="10247" width="61.140625" style="4" customWidth="1"/>
    <col min="10248" max="10249" width="2.42578125" style="4" customWidth="1"/>
    <col min="10250" max="10250" width="13.85546875" style="4" customWidth="1"/>
    <col min="10251" max="10496" width="11.85546875" style="4"/>
    <col min="10497" max="10502" width="2.28515625" style="4" customWidth="1"/>
    <col min="10503" max="10503" width="61.140625" style="4" customWidth="1"/>
    <col min="10504" max="10505" width="2.42578125" style="4" customWidth="1"/>
    <col min="10506" max="10506" width="13.85546875" style="4" customWidth="1"/>
    <col min="10507" max="10752" width="11.85546875" style="4"/>
    <col min="10753" max="10758" width="2.28515625" style="4" customWidth="1"/>
    <col min="10759" max="10759" width="61.140625" style="4" customWidth="1"/>
    <col min="10760" max="10761" width="2.42578125" style="4" customWidth="1"/>
    <col min="10762" max="10762" width="13.85546875" style="4" customWidth="1"/>
    <col min="10763" max="11008" width="11.85546875" style="4"/>
    <col min="11009" max="11014" width="2.28515625" style="4" customWidth="1"/>
    <col min="11015" max="11015" width="61.140625" style="4" customWidth="1"/>
    <col min="11016" max="11017" width="2.42578125" style="4" customWidth="1"/>
    <col min="11018" max="11018" width="13.85546875" style="4" customWidth="1"/>
    <col min="11019" max="11264" width="11.85546875" style="4"/>
    <col min="11265" max="11270" width="2.28515625" style="4" customWidth="1"/>
    <col min="11271" max="11271" width="61.140625" style="4" customWidth="1"/>
    <col min="11272" max="11273" width="2.42578125" style="4" customWidth="1"/>
    <col min="11274" max="11274" width="13.85546875" style="4" customWidth="1"/>
    <col min="11275" max="11520" width="11.85546875" style="4"/>
    <col min="11521" max="11526" width="2.28515625" style="4" customWidth="1"/>
    <col min="11527" max="11527" width="61.140625" style="4" customWidth="1"/>
    <col min="11528" max="11529" width="2.42578125" style="4" customWidth="1"/>
    <col min="11530" max="11530" width="13.85546875" style="4" customWidth="1"/>
    <col min="11531" max="11776" width="11.85546875" style="4"/>
    <col min="11777" max="11782" width="2.28515625" style="4" customWidth="1"/>
    <col min="11783" max="11783" width="61.140625" style="4" customWidth="1"/>
    <col min="11784" max="11785" width="2.42578125" style="4" customWidth="1"/>
    <col min="11786" max="11786" width="13.85546875" style="4" customWidth="1"/>
    <col min="11787" max="12032" width="11.85546875" style="4"/>
    <col min="12033" max="12038" width="2.28515625" style="4" customWidth="1"/>
    <col min="12039" max="12039" width="61.140625" style="4" customWidth="1"/>
    <col min="12040" max="12041" width="2.42578125" style="4" customWidth="1"/>
    <col min="12042" max="12042" width="13.85546875" style="4" customWidth="1"/>
    <col min="12043" max="12288" width="11.85546875" style="4"/>
    <col min="12289" max="12294" width="2.28515625" style="4" customWidth="1"/>
    <col min="12295" max="12295" width="61.140625" style="4" customWidth="1"/>
    <col min="12296" max="12297" width="2.42578125" style="4" customWidth="1"/>
    <col min="12298" max="12298" width="13.85546875" style="4" customWidth="1"/>
    <col min="12299" max="12544" width="11.85546875" style="4"/>
    <col min="12545" max="12550" width="2.28515625" style="4" customWidth="1"/>
    <col min="12551" max="12551" width="61.140625" style="4" customWidth="1"/>
    <col min="12552" max="12553" width="2.42578125" style="4" customWidth="1"/>
    <col min="12554" max="12554" width="13.85546875" style="4" customWidth="1"/>
    <col min="12555" max="12800" width="11.85546875" style="4"/>
    <col min="12801" max="12806" width="2.28515625" style="4" customWidth="1"/>
    <col min="12807" max="12807" width="61.140625" style="4" customWidth="1"/>
    <col min="12808" max="12809" width="2.42578125" style="4" customWidth="1"/>
    <col min="12810" max="12810" width="13.85546875" style="4" customWidth="1"/>
    <col min="12811" max="13056" width="11.85546875" style="4"/>
    <col min="13057" max="13062" width="2.28515625" style="4" customWidth="1"/>
    <col min="13063" max="13063" width="61.140625" style="4" customWidth="1"/>
    <col min="13064" max="13065" width="2.42578125" style="4" customWidth="1"/>
    <col min="13066" max="13066" width="13.85546875" style="4" customWidth="1"/>
    <col min="13067" max="13312" width="11.85546875" style="4"/>
    <col min="13313" max="13318" width="2.28515625" style="4" customWidth="1"/>
    <col min="13319" max="13319" width="61.140625" style="4" customWidth="1"/>
    <col min="13320" max="13321" width="2.42578125" style="4" customWidth="1"/>
    <col min="13322" max="13322" width="13.85546875" style="4" customWidth="1"/>
    <col min="13323" max="13568" width="11.85546875" style="4"/>
    <col min="13569" max="13574" width="2.28515625" style="4" customWidth="1"/>
    <col min="13575" max="13575" width="61.140625" style="4" customWidth="1"/>
    <col min="13576" max="13577" width="2.42578125" style="4" customWidth="1"/>
    <col min="13578" max="13578" width="13.85546875" style="4" customWidth="1"/>
    <col min="13579" max="13824" width="11.85546875" style="4"/>
    <col min="13825" max="13830" width="2.28515625" style="4" customWidth="1"/>
    <col min="13831" max="13831" width="61.140625" style="4" customWidth="1"/>
    <col min="13832" max="13833" width="2.42578125" style="4" customWidth="1"/>
    <col min="13834" max="13834" width="13.85546875" style="4" customWidth="1"/>
    <col min="13835" max="14080" width="11.85546875" style="4"/>
    <col min="14081" max="14086" width="2.28515625" style="4" customWidth="1"/>
    <col min="14087" max="14087" width="61.140625" style="4" customWidth="1"/>
    <col min="14088" max="14089" width="2.42578125" style="4" customWidth="1"/>
    <col min="14090" max="14090" width="13.85546875" style="4" customWidth="1"/>
    <col min="14091" max="14336" width="11.85546875" style="4"/>
    <col min="14337" max="14342" width="2.28515625" style="4" customWidth="1"/>
    <col min="14343" max="14343" width="61.140625" style="4" customWidth="1"/>
    <col min="14344" max="14345" width="2.42578125" style="4" customWidth="1"/>
    <col min="14346" max="14346" width="13.85546875" style="4" customWidth="1"/>
    <col min="14347" max="14592" width="11.85546875" style="4"/>
    <col min="14593" max="14598" width="2.28515625" style="4" customWidth="1"/>
    <col min="14599" max="14599" width="61.140625" style="4" customWidth="1"/>
    <col min="14600" max="14601" width="2.42578125" style="4" customWidth="1"/>
    <col min="14602" max="14602" width="13.85546875" style="4" customWidth="1"/>
    <col min="14603" max="14848" width="11.85546875" style="4"/>
    <col min="14849" max="14854" width="2.28515625" style="4" customWidth="1"/>
    <col min="14855" max="14855" width="61.140625" style="4" customWidth="1"/>
    <col min="14856" max="14857" width="2.42578125" style="4" customWidth="1"/>
    <col min="14858" max="14858" width="13.85546875" style="4" customWidth="1"/>
    <col min="14859" max="15104" width="11.85546875" style="4"/>
    <col min="15105" max="15110" width="2.28515625" style="4" customWidth="1"/>
    <col min="15111" max="15111" width="61.140625" style="4" customWidth="1"/>
    <col min="15112" max="15113" width="2.42578125" style="4" customWidth="1"/>
    <col min="15114" max="15114" width="13.85546875" style="4" customWidth="1"/>
    <col min="15115" max="15360" width="11.85546875" style="4"/>
    <col min="15361" max="15366" width="2.28515625" style="4" customWidth="1"/>
    <col min="15367" max="15367" width="61.140625" style="4" customWidth="1"/>
    <col min="15368" max="15369" width="2.42578125" style="4" customWidth="1"/>
    <col min="15370" max="15370" width="13.85546875" style="4" customWidth="1"/>
    <col min="15371" max="15616" width="11.85546875" style="4"/>
    <col min="15617" max="15622" width="2.28515625" style="4" customWidth="1"/>
    <col min="15623" max="15623" width="61.140625" style="4" customWidth="1"/>
    <col min="15624" max="15625" width="2.42578125" style="4" customWidth="1"/>
    <col min="15626" max="15626" width="13.85546875" style="4" customWidth="1"/>
    <col min="15627" max="15872" width="11.85546875" style="4"/>
    <col min="15873" max="15878" width="2.28515625" style="4" customWidth="1"/>
    <col min="15879" max="15879" width="61.140625" style="4" customWidth="1"/>
    <col min="15880" max="15881" width="2.42578125" style="4" customWidth="1"/>
    <col min="15882" max="15882" width="13.85546875" style="4" customWidth="1"/>
    <col min="15883" max="16128" width="11.85546875" style="4"/>
    <col min="16129" max="16134" width="2.28515625" style="4" customWidth="1"/>
    <col min="16135" max="16135" width="61.140625" style="4" customWidth="1"/>
    <col min="16136" max="16137" width="2.42578125" style="4" customWidth="1"/>
    <col min="16138" max="16138" width="13.85546875" style="4" customWidth="1"/>
    <col min="16139" max="16384" width="11.85546875" style="4"/>
  </cols>
  <sheetData>
    <row r="1" spans="1:15" s="11" customFormat="1" ht="12.95" customHeight="1">
      <c r="A1" s="1" t="s">
        <v>496</v>
      </c>
      <c r="B1" s="1"/>
      <c r="C1" s="1"/>
      <c r="D1" s="1"/>
      <c r="E1" s="1"/>
      <c r="F1" s="1"/>
      <c r="G1" s="1"/>
      <c r="H1" s="1"/>
      <c r="I1" s="1"/>
      <c r="J1" s="1"/>
      <c r="N1" s="453"/>
    </row>
    <row r="2" spans="1:15" s="11" customFormat="1" ht="20.100000000000001" customHeight="1">
      <c r="A2" s="2" t="s">
        <v>274</v>
      </c>
      <c r="B2" s="1"/>
      <c r="C2" s="1"/>
      <c r="D2" s="1"/>
      <c r="E2" s="1"/>
      <c r="F2" s="1"/>
      <c r="G2" s="1"/>
      <c r="H2" s="1"/>
      <c r="I2" s="1"/>
      <c r="J2" s="1"/>
    </row>
    <row r="3" spans="1:15" s="11" customFormat="1" ht="20.100000000000001" customHeight="1">
      <c r="A3" s="2" t="s">
        <v>386</v>
      </c>
      <c r="B3" s="1"/>
      <c r="C3" s="1"/>
      <c r="D3" s="1"/>
      <c r="E3" s="1"/>
      <c r="F3" s="1"/>
      <c r="G3" s="1"/>
      <c r="H3" s="1"/>
      <c r="I3" s="1"/>
      <c r="J3" s="1"/>
      <c r="L3" s="474" t="s">
        <v>1316</v>
      </c>
      <c r="M3" s="488"/>
      <c r="N3" s="488"/>
    </row>
    <row r="4" spans="1:15" s="11" customFormat="1" ht="20.100000000000001" customHeight="1">
      <c r="A4" s="2" t="s">
        <v>275</v>
      </c>
      <c r="B4" s="1"/>
      <c r="C4" s="1"/>
      <c r="D4" s="1"/>
      <c r="E4" s="1"/>
      <c r="F4" s="1"/>
      <c r="G4" s="1"/>
      <c r="H4" s="1"/>
      <c r="I4" s="1"/>
      <c r="J4" s="1"/>
      <c r="L4" s="474" t="s">
        <v>1317</v>
      </c>
      <c r="M4" s="488"/>
      <c r="N4" s="488"/>
      <c r="O4" s="57" t="s">
        <v>1240</v>
      </c>
    </row>
    <row r="5" spans="1:15" s="11" customFormat="1" ht="20.100000000000001" customHeight="1">
      <c r="A5" s="37" t="s">
        <v>1276</v>
      </c>
      <c r="B5" s="1"/>
      <c r="C5" s="1"/>
      <c r="D5" s="1"/>
      <c r="E5" s="1"/>
      <c r="F5" s="1"/>
      <c r="G5" s="1"/>
      <c r="H5" s="1"/>
      <c r="I5" s="1"/>
      <c r="J5" s="1"/>
    </row>
    <row r="6" spans="1:15" s="11" customFormat="1" ht="20.100000000000001" customHeight="1">
      <c r="A6" s="37" t="s">
        <v>361</v>
      </c>
      <c r="B6" s="1"/>
      <c r="C6" s="1"/>
      <c r="D6" s="1"/>
      <c r="E6" s="1"/>
      <c r="F6" s="1"/>
      <c r="G6" s="1"/>
      <c r="H6" s="1"/>
      <c r="I6" s="1"/>
      <c r="J6" s="1"/>
      <c r="L6" s="120" t="s">
        <v>1223</v>
      </c>
    </row>
    <row r="7" spans="1:15" s="11" customFormat="1" ht="20.100000000000001" customHeight="1">
      <c r="A7" s="37"/>
      <c r="B7" s="1"/>
      <c r="C7" s="1"/>
      <c r="D7" s="1"/>
      <c r="E7" s="1"/>
      <c r="F7" s="1"/>
      <c r="G7" s="1"/>
      <c r="H7" s="1"/>
      <c r="I7" s="1"/>
      <c r="J7" s="143" t="s">
        <v>845</v>
      </c>
    </row>
    <row r="8" spans="1:15" s="11" customFormat="1" ht="39" customHeight="1">
      <c r="A8" s="37"/>
      <c r="B8" s="1"/>
      <c r="C8" s="1"/>
      <c r="D8" s="1"/>
      <c r="E8" s="1"/>
      <c r="F8" s="1"/>
      <c r="G8" s="1"/>
      <c r="H8" s="1"/>
      <c r="I8" s="1"/>
      <c r="J8" s="33" t="s">
        <v>95</v>
      </c>
    </row>
    <row r="9" spans="1:15" ht="20.100000000000001" customHeight="1">
      <c r="A9" s="19" t="s">
        <v>239</v>
      </c>
      <c r="B9" s="54" t="s">
        <v>276</v>
      </c>
    </row>
    <row r="10" spans="1:15" ht="12.95" customHeight="1">
      <c r="A10" s="19"/>
      <c r="C10" s="54" t="s">
        <v>240</v>
      </c>
    </row>
    <row r="11" spans="1:15" ht="12.95" customHeight="1">
      <c r="A11" s="19"/>
      <c r="D11" s="54" t="s">
        <v>273</v>
      </c>
      <c r="H11" s="19"/>
      <c r="I11" s="19" t="s">
        <v>172</v>
      </c>
      <c r="J11" s="58">
        <v>50663093</v>
      </c>
      <c r="K11" s="454"/>
    </row>
    <row r="12" spans="1:15" ht="12.95" customHeight="1">
      <c r="A12" s="19"/>
      <c r="D12" s="54" t="s">
        <v>277</v>
      </c>
      <c r="H12" s="19"/>
      <c r="I12" s="19"/>
      <c r="J12" s="58"/>
      <c r="K12" s="106"/>
    </row>
    <row r="13" spans="1:15" ht="12.95" customHeight="1">
      <c r="A13" s="19"/>
      <c r="E13" s="54" t="s">
        <v>278</v>
      </c>
      <c r="H13" s="19"/>
      <c r="I13" s="19"/>
      <c r="J13" s="58">
        <v>0</v>
      </c>
      <c r="K13" s="106"/>
    </row>
    <row r="14" spans="1:15" ht="12.95" customHeight="1">
      <c r="A14" s="19"/>
      <c r="E14" s="54" t="s">
        <v>279</v>
      </c>
      <c r="H14" s="19"/>
      <c r="I14" s="19"/>
      <c r="J14" s="58">
        <v>0</v>
      </c>
      <c r="K14" s="106"/>
    </row>
    <row r="15" spans="1:15" ht="12.95" customHeight="1">
      <c r="A15" s="19"/>
      <c r="E15" s="54" t="s">
        <v>280</v>
      </c>
      <c r="H15" s="19"/>
      <c r="I15" s="19"/>
      <c r="J15" s="58">
        <v>0</v>
      </c>
      <c r="K15" s="106"/>
    </row>
    <row r="16" spans="1:15" ht="12.95" customHeight="1">
      <c r="A16" s="19"/>
      <c r="E16" s="54" t="s">
        <v>16</v>
      </c>
      <c r="H16" s="19"/>
      <c r="I16" s="19"/>
      <c r="J16" s="58">
        <v>0</v>
      </c>
      <c r="K16" s="106"/>
    </row>
    <row r="17" spans="1:11" ht="12.95" customHeight="1">
      <c r="A17" s="19"/>
      <c r="E17" s="54" t="s">
        <v>241</v>
      </c>
      <c r="H17" s="19"/>
      <c r="I17" s="19"/>
      <c r="J17" s="58">
        <v>0</v>
      </c>
      <c r="K17" s="106"/>
    </row>
    <row r="18" spans="1:11" ht="12.95" customHeight="1">
      <c r="A18" s="19"/>
      <c r="D18" s="54" t="s">
        <v>242</v>
      </c>
      <c r="H18" s="19"/>
      <c r="I18" s="19"/>
      <c r="J18" s="58">
        <v>0</v>
      </c>
      <c r="K18" s="106"/>
    </row>
    <row r="19" spans="1:11" ht="20.100000000000001" customHeight="1">
      <c r="A19" s="19"/>
      <c r="F19" s="54" t="s">
        <v>373</v>
      </c>
      <c r="H19" s="19" t="s">
        <v>272</v>
      </c>
      <c r="I19" s="19"/>
      <c r="J19" s="215">
        <f>SUM(J11:J18)</f>
        <v>50663093</v>
      </c>
      <c r="K19" s="106" t="s">
        <v>1315</v>
      </c>
    </row>
    <row r="20" spans="1:11" ht="20.100000000000001" customHeight="1">
      <c r="A20" s="19" t="s">
        <v>243</v>
      </c>
      <c r="B20" s="54" t="s">
        <v>374</v>
      </c>
      <c r="H20" s="19"/>
      <c r="I20" s="19"/>
      <c r="J20" s="58"/>
      <c r="K20" s="106"/>
    </row>
    <row r="21" spans="1:11" ht="12.95" customHeight="1">
      <c r="A21" s="19"/>
      <c r="C21" s="54" t="s">
        <v>240</v>
      </c>
      <c r="H21" s="19"/>
      <c r="I21" s="19"/>
      <c r="J21" s="58"/>
      <c r="K21" s="454"/>
    </row>
    <row r="22" spans="1:11" ht="12.95" customHeight="1">
      <c r="A22" s="19"/>
      <c r="D22" s="54" t="s">
        <v>439</v>
      </c>
      <c r="H22" s="19"/>
      <c r="I22" s="19"/>
      <c r="J22" s="58">
        <v>43219533</v>
      </c>
      <c r="K22" s="106"/>
    </row>
    <row r="23" spans="1:11" ht="12.95" customHeight="1">
      <c r="A23" s="19"/>
      <c r="D23" s="54" t="s">
        <v>244</v>
      </c>
      <c r="H23" s="19"/>
      <c r="I23" s="19"/>
      <c r="J23" s="58">
        <v>13485321</v>
      </c>
      <c r="K23" s="106"/>
    </row>
    <row r="24" spans="1:11" ht="12.95" customHeight="1">
      <c r="A24" s="19"/>
      <c r="D24" s="54" t="s">
        <v>197</v>
      </c>
      <c r="H24" s="19"/>
      <c r="I24" s="19"/>
      <c r="J24" s="58">
        <v>5457643</v>
      </c>
      <c r="K24" s="106"/>
    </row>
    <row r="25" spans="1:11" ht="12.95" customHeight="1">
      <c r="A25" s="19"/>
      <c r="D25" s="54" t="s">
        <v>245</v>
      </c>
      <c r="H25" s="19"/>
      <c r="I25" s="19"/>
      <c r="J25" s="58">
        <v>1775656</v>
      </c>
      <c r="K25" s="106"/>
    </row>
    <row r="26" spans="1:11" ht="12.95" customHeight="1">
      <c r="A26" s="19"/>
      <c r="D26" s="54" t="s">
        <v>246</v>
      </c>
      <c r="H26" s="19"/>
      <c r="I26" s="19"/>
      <c r="J26" s="58">
        <v>0</v>
      </c>
      <c r="K26" s="106"/>
    </row>
    <row r="27" spans="1:11" ht="12.95" customHeight="1">
      <c r="A27" s="19"/>
      <c r="D27" s="54" t="s">
        <v>247</v>
      </c>
      <c r="H27" s="19"/>
      <c r="I27" s="19"/>
      <c r="J27" s="58">
        <v>594383</v>
      </c>
      <c r="K27" s="106"/>
    </row>
    <row r="28" spans="1:11" ht="20.100000000000001" customHeight="1">
      <c r="A28" s="19"/>
      <c r="F28" s="54" t="s">
        <v>375</v>
      </c>
      <c r="H28" s="19" t="s">
        <v>269</v>
      </c>
      <c r="I28" s="19"/>
      <c r="J28" s="215">
        <f>SUM(J22:J27)</f>
        <v>64532536</v>
      </c>
    </row>
    <row r="29" spans="1:11" ht="20.100000000000001" customHeight="1">
      <c r="A29" s="19" t="s">
        <v>248</v>
      </c>
      <c r="B29" s="54" t="s">
        <v>376</v>
      </c>
      <c r="H29" s="19"/>
      <c r="I29" s="19"/>
      <c r="J29" s="58"/>
    </row>
    <row r="30" spans="1:11" ht="12.95" customHeight="1">
      <c r="A30" s="19"/>
      <c r="C30" s="54" t="s">
        <v>249</v>
      </c>
      <c r="H30" s="19" t="s">
        <v>270</v>
      </c>
      <c r="I30" s="19"/>
      <c r="J30" s="9">
        <f>J19-J28</f>
        <v>-13869443</v>
      </c>
    </row>
    <row r="31" spans="1:11" ht="20.100000000000001" customHeight="1">
      <c r="A31" s="19" t="s">
        <v>465</v>
      </c>
      <c r="B31" s="54" t="s">
        <v>377</v>
      </c>
      <c r="H31" s="19"/>
      <c r="I31" s="19"/>
      <c r="J31" s="58"/>
    </row>
    <row r="32" spans="1:11" ht="12.95" customHeight="1">
      <c r="A32" s="19"/>
      <c r="C32" s="54" t="s">
        <v>677</v>
      </c>
      <c r="H32" s="19"/>
      <c r="I32" s="19"/>
      <c r="J32" s="58"/>
    </row>
    <row r="33" spans="1:10" ht="12.95" customHeight="1">
      <c r="A33" s="19"/>
      <c r="D33" s="54" t="s">
        <v>678</v>
      </c>
      <c r="H33" s="19" t="s">
        <v>271</v>
      </c>
      <c r="I33" s="19"/>
      <c r="J33" s="58">
        <v>-103562014</v>
      </c>
    </row>
    <row r="34" spans="1:10" ht="20.100000000000001" customHeight="1">
      <c r="A34" s="19"/>
      <c r="F34" s="54" t="s">
        <v>679</v>
      </c>
      <c r="I34" s="19"/>
      <c r="J34" s="82"/>
    </row>
    <row r="35" spans="1:10" ht="14.1" customHeight="1" thickBot="1">
      <c r="G35" s="54" t="s">
        <v>291</v>
      </c>
      <c r="I35" s="19" t="s">
        <v>172</v>
      </c>
      <c r="J35" s="152">
        <f>SUM(J30+J33)</f>
        <v>-117431457</v>
      </c>
    </row>
    <row r="36" spans="1:10" ht="12.95" customHeight="1" thickTop="1"/>
    <row r="39" spans="1:10" ht="12.95" customHeight="1">
      <c r="A39" s="4" t="s">
        <v>954</v>
      </c>
    </row>
  </sheetData>
  <customSheetViews>
    <customSheetView guid="{B5CDDD7D-D7D3-4CB2-966B-9F1E454CC0C9}">
      <pageMargins left="0.8" right="0.7" top="1" bottom="0.8" header="0.5" footer="0.5"/>
      <pageSetup scale="96" firstPageNumber="7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6" firstPageNumber="78" orientation="portrait" blackAndWhite="1" useFirstPageNumber="1" r:id="rId2"/>
      <headerFooter alignWithMargins="0">
        <oddHeader xml:space="preserve">&amp;L&amp;"Arial,Bold"&amp;9DRAFT   &amp;D   &amp;T &amp;F </oddHeader>
        <oddFooter>&amp;C&amp;"Times New Roman,Regular"&amp;11&amp;P</oddFooter>
      </headerFooter>
    </customSheetView>
    <customSheetView guid="{0E26C343-6E53-43B0-8984-A8A5BAB40ADF}" showPageBreaks="1" topLeftCell="A13">
      <selection activeCell="A40" sqref="A40:G41"/>
      <pageMargins left="0.8" right="0.7" top="1" bottom="0.8" header="0.5" footer="0.5"/>
      <pageSetup scale="96" firstPageNumber="78" orientation="portrait" blackAndWhite="1" useFirstPageNumber="1" r:id="rId3"/>
      <headerFooter alignWithMargins="0">
        <oddHeader xml:space="preserve">&amp;L&amp;"Arial,Bold"&amp;9DRAFT   &amp;D   &amp;T &amp;F </oddHeader>
        <oddFooter>&amp;C&amp;"Times New Roman,Regular"&amp;11&amp;P</oddFooter>
      </headerFooter>
    </customSheetView>
  </customSheetViews>
  <mergeCells count="2">
    <mergeCell ref="L3:N3"/>
    <mergeCell ref="L4:N4"/>
  </mergeCells>
  <pageMargins left="0.8" right="0.7" top="1" bottom="0.8" header="0.5" footer="0.5"/>
  <pageSetup firstPageNumber="73" fitToHeight="0" orientation="portrait" blackAndWhite="1" useFirstPageNumber="1" r:id="rId4"/>
  <headerFooter scaleWithDoc="0" alignWithMargins="0">
    <oddFooter>&amp;C&amp;"Times New Roman,Regular"&amp;11&amp;P</oddFooter>
  </headerFooter>
  <legacyDrawing r:id="rId5"/>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63">
    <tabColor theme="2" tint="-0.499984740745262"/>
    <pageSetUpPr autoPageBreaks="0" fitToPage="1"/>
  </sheetPr>
  <dimension ref="A1:N39"/>
  <sheetViews>
    <sheetView topLeftCell="A13" zoomScaleNormal="100" workbookViewId="0">
      <selection sqref="A1:I1"/>
    </sheetView>
  </sheetViews>
  <sheetFormatPr defaultColWidth="11.85546875" defaultRowHeight="12.95" customHeight="1"/>
  <cols>
    <col min="1" max="6" width="2.28515625" style="4" customWidth="1"/>
    <col min="7" max="7" width="58.140625" style="4" customWidth="1"/>
    <col min="8" max="9" width="2.42578125" style="4" customWidth="1"/>
    <col min="10" max="10" width="13.85546875" style="4"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s="11" customFormat="1" ht="12.95" customHeight="1">
      <c r="A1" s="1" t="s">
        <v>496</v>
      </c>
      <c r="B1" s="2"/>
      <c r="C1" s="1"/>
      <c r="D1" s="1"/>
      <c r="E1" s="1"/>
      <c r="F1" s="1"/>
      <c r="G1" s="1"/>
      <c r="H1" s="1"/>
      <c r="I1" s="1"/>
      <c r="J1" s="1"/>
      <c r="N1" s="453"/>
    </row>
    <row r="2" spans="1:14" s="11" customFormat="1" ht="20.100000000000001" customHeight="1">
      <c r="A2" s="2" t="s">
        <v>274</v>
      </c>
      <c r="B2" s="2"/>
      <c r="C2" s="1"/>
      <c r="D2" s="1"/>
      <c r="E2" s="1"/>
      <c r="F2" s="1"/>
      <c r="G2" s="1"/>
      <c r="H2" s="1"/>
      <c r="I2" s="1"/>
      <c r="J2" s="1"/>
    </row>
    <row r="3" spans="1:14" s="11" customFormat="1" ht="20.100000000000001" customHeight="1">
      <c r="A3" s="2" t="s">
        <v>394</v>
      </c>
      <c r="B3" s="2"/>
      <c r="C3" s="1"/>
      <c r="D3" s="1"/>
      <c r="E3" s="1"/>
      <c r="F3" s="1"/>
      <c r="G3" s="1"/>
      <c r="H3" s="1"/>
      <c r="I3" s="1"/>
      <c r="J3" s="1"/>
    </row>
    <row r="4" spans="1:14" s="11" customFormat="1" ht="20.100000000000001" customHeight="1">
      <c r="A4" s="2" t="s">
        <v>282</v>
      </c>
      <c r="B4" s="2"/>
      <c r="C4" s="1"/>
      <c r="D4" s="1"/>
      <c r="E4" s="1"/>
      <c r="F4" s="1"/>
      <c r="G4" s="1"/>
      <c r="H4" s="1"/>
      <c r="I4" s="1"/>
      <c r="J4" s="1"/>
    </row>
    <row r="5" spans="1:14" ht="20.100000000000001" customHeight="1">
      <c r="A5" s="37" t="s">
        <v>1276</v>
      </c>
      <c r="B5" s="2"/>
      <c r="C5" s="1"/>
      <c r="D5" s="1"/>
      <c r="E5" s="1"/>
      <c r="F5" s="1"/>
      <c r="G5" s="1"/>
      <c r="H5" s="1"/>
      <c r="I5" s="1"/>
      <c r="J5" s="1"/>
    </row>
    <row r="6" spans="1:14" ht="20.100000000000001" customHeight="1">
      <c r="A6" s="37" t="s">
        <v>361</v>
      </c>
      <c r="B6" s="2"/>
      <c r="C6" s="1"/>
      <c r="D6" s="1"/>
      <c r="E6" s="1"/>
      <c r="F6" s="1"/>
      <c r="G6" s="1"/>
      <c r="H6" s="1"/>
      <c r="I6" s="1"/>
      <c r="J6" s="1"/>
    </row>
    <row r="7" spans="1:14" ht="20.100000000000001" customHeight="1">
      <c r="A7" s="37"/>
      <c r="B7" s="2"/>
      <c r="C7" s="1"/>
      <c r="D7" s="1"/>
      <c r="E7" s="1"/>
      <c r="F7" s="1"/>
      <c r="G7" s="1"/>
      <c r="H7" s="1"/>
      <c r="I7" s="1"/>
      <c r="J7" s="143" t="s">
        <v>847</v>
      </c>
      <c r="L7" s="120" t="s">
        <v>1223</v>
      </c>
    </row>
    <row r="8" spans="1:14" ht="39" customHeight="1">
      <c r="H8" s="19"/>
      <c r="J8" s="33" t="s">
        <v>95</v>
      </c>
      <c r="L8" s="120" t="s">
        <v>1224</v>
      </c>
    </row>
    <row r="9" spans="1:14" ht="20.100000000000001" customHeight="1">
      <c r="A9" s="19" t="s">
        <v>239</v>
      </c>
      <c r="B9" s="54" t="s">
        <v>276</v>
      </c>
      <c r="H9" s="19"/>
      <c r="J9" s="3"/>
    </row>
    <row r="10" spans="1:14" ht="12.95" customHeight="1">
      <c r="A10" s="19"/>
      <c r="C10" s="54" t="s">
        <v>240</v>
      </c>
      <c r="H10" s="19"/>
      <c r="I10" s="19"/>
    </row>
    <row r="11" spans="1:14" ht="12.95" customHeight="1">
      <c r="A11" s="19"/>
      <c r="D11" s="54" t="s">
        <v>195</v>
      </c>
      <c r="H11" s="19"/>
      <c r="I11" s="19" t="s">
        <v>172</v>
      </c>
      <c r="J11" s="106">
        <v>5068305</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5068305</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106">
        <v>21015142</v>
      </c>
    </row>
    <row r="23" spans="1:10" ht="12.95" customHeight="1">
      <c r="A23" s="19"/>
      <c r="D23" s="54" t="s">
        <v>244</v>
      </c>
      <c r="H23" s="19"/>
      <c r="I23" s="19"/>
      <c r="J23" s="106">
        <v>5110139</v>
      </c>
    </row>
    <row r="24" spans="1:10" ht="12.95" customHeight="1">
      <c r="A24" s="19"/>
      <c r="D24" s="54" t="s">
        <v>197</v>
      </c>
      <c r="H24" s="19"/>
      <c r="I24" s="19"/>
      <c r="J24" s="106">
        <v>0</v>
      </c>
    </row>
    <row r="25" spans="1:10" ht="12.95" customHeight="1">
      <c r="A25" s="19"/>
      <c r="D25" s="54" t="s">
        <v>245</v>
      </c>
      <c r="H25" s="19"/>
      <c r="I25" s="19"/>
      <c r="J25" s="106">
        <v>0</v>
      </c>
    </row>
    <row r="26" spans="1:10" ht="12.95" customHeight="1">
      <c r="A26" s="19"/>
      <c r="D26" s="54" t="s">
        <v>246</v>
      </c>
      <c r="H26" s="19"/>
      <c r="I26" s="19"/>
      <c r="J26" s="106">
        <v>0</v>
      </c>
    </row>
    <row r="27" spans="1:10" ht="12.95" customHeight="1">
      <c r="A27" s="19"/>
      <c r="D27" s="54" t="s">
        <v>247</v>
      </c>
      <c r="H27" s="19"/>
      <c r="I27" s="19"/>
      <c r="J27" s="106">
        <v>283147</v>
      </c>
    </row>
    <row r="28" spans="1:10" ht="20.100000000000001" customHeight="1">
      <c r="A28" s="19"/>
      <c r="E28" s="54"/>
      <c r="F28" s="54" t="s">
        <v>375</v>
      </c>
      <c r="H28" s="19" t="s">
        <v>269</v>
      </c>
      <c r="I28" s="19"/>
      <c r="J28" s="215">
        <f>SUM(J22:J27)</f>
        <v>26408428</v>
      </c>
    </row>
    <row r="29" spans="1:10" ht="20.100000000000001" customHeight="1">
      <c r="A29" s="19" t="s">
        <v>248</v>
      </c>
      <c r="B29" s="54" t="s">
        <v>376</v>
      </c>
      <c r="H29" s="19"/>
      <c r="I29" s="19"/>
      <c r="J29" s="106"/>
    </row>
    <row r="30" spans="1:10" ht="12.95" customHeight="1">
      <c r="A30" s="19"/>
      <c r="C30" s="54" t="s">
        <v>249</v>
      </c>
      <c r="H30" s="19" t="s">
        <v>270</v>
      </c>
      <c r="I30" s="19"/>
      <c r="J30" s="9">
        <f>(J19-J28)</f>
        <v>-21340123</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-34468622</v>
      </c>
    </row>
    <row r="34" spans="1:10" ht="20.100000000000001" customHeight="1">
      <c r="F34" s="54" t="s">
        <v>293</v>
      </c>
      <c r="H34" s="19"/>
      <c r="I34" s="19"/>
      <c r="J34" s="106"/>
    </row>
    <row r="35" spans="1:10" ht="19.5" customHeight="1" thickBot="1">
      <c r="G35" s="54" t="s">
        <v>290</v>
      </c>
      <c r="H35" s="19"/>
      <c r="I35" s="19" t="s">
        <v>172</v>
      </c>
      <c r="J35" s="152">
        <f>J30+J33</f>
        <v>-55808745</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J32" sqref="J32"/>
      <pageMargins left="0.8" right="0.7" top="1" bottom="0.8" header="0.5" footer="0.5"/>
      <pageSetup firstPageNumber="7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J32" sqref="J32"/>
      <pageMargins left="0.8" right="0.7" top="1" bottom="0.8" header="0.5" footer="0.5"/>
      <pageSetup firstPageNumber="7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J32" sqref="J32"/>
      <pageMargins left="0.8" right="0.7" top="1" bottom="0.8" header="0.5" footer="0.5"/>
      <pageSetup firstPageNumber="77"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J32" sqref="J32"/>
      <pageMargins left="0.8" right="0.7" top="1" bottom="0.8" header="0.5" footer="0.5"/>
      <pageSetup firstPageNumber="77"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J32" sqref="J32"/>
      <pageMargins left="0.8" right="0.7" top="1" bottom="0.8" header="0.5" footer="0.5"/>
      <pageSetup firstPageNumber="77"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0">
      <selection activeCell="A40" sqref="A40:G41"/>
      <pageMargins left="0.8" right="0.7" top="1" bottom="0.8" header="0.5" footer="0.5"/>
      <pageSetup firstPageNumber="80"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75" fitToHeight="0" orientation="portrait" blackAndWhite="1" useFirstPageNumber="1" r:id="rId10"/>
  <headerFooter scaleWithDoc="0" alignWithMargins="0">
    <oddFooter>&amp;C&amp;"Times New Roman,Regular"&amp;11&amp;P</odd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64">
    <tabColor theme="2" tint="-0.499984740745262"/>
    <pageSetUpPr autoPageBreaks="0" fitToPage="1"/>
  </sheetPr>
  <dimension ref="A1:N39"/>
  <sheetViews>
    <sheetView topLeftCell="A8" zoomScaleNormal="100" workbookViewId="0">
      <selection sqref="A1:I1"/>
    </sheetView>
  </sheetViews>
  <sheetFormatPr defaultColWidth="11.85546875" defaultRowHeight="12.95" customHeight="1"/>
  <cols>
    <col min="1" max="6" width="2.28515625" style="4" customWidth="1"/>
    <col min="7" max="7" width="58.140625" style="4" customWidth="1"/>
    <col min="8" max="9" width="2.42578125" style="4" customWidth="1"/>
    <col min="10" max="10" width="14.7109375" style="4"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s="11" customFormat="1" ht="12.95" customHeight="1">
      <c r="A1" s="1" t="s">
        <v>496</v>
      </c>
      <c r="B1" s="2"/>
      <c r="C1" s="2"/>
      <c r="D1" s="2"/>
      <c r="E1" s="2"/>
      <c r="F1" s="2"/>
      <c r="G1" s="2"/>
      <c r="H1" s="2"/>
      <c r="I1" s="2"/>
      <c r="J1" s="2"/>
      <c r="N1" s="453"/>
    </row>
    <row r="2" spans="1:14" s="11" customFormat="1" ht="20.100000000000001" customHeight="1">
      <c r="A2" s="2" t="s">
        <v>274</v>
      </c>
      <c r="B2" s="2"/>
      <c r="C2" s="2"/>
      <c r="D2" s="2"/>
      <c r="E2" s="2"/>
      <c r="F2" s="2"/>
      <c r="G2" s="2"/>
      <c r="H2" s="2"/>
      <c r="I2" s="2"/>
      <c r="J2" s="2"/>
    </row>
    <row r="3" spans="1:14" s="11" customFormat="1" ht="20.100000000000001" customHeight="1">
      <c r="A3" s="2" t="s">
        <v>394</v>
      </c>
      <c r="B3" s="2"/>
      <c r="C3" s="2"/>
      <c r="D3" s="2"/>
      <c r="E3" s="2"/>
      <c r="F3" s="2"/>
      <c r="G3" s="2"/>
      <c r="H3" s="2"/>
      <c r="I3" s="2"/>
      <c r="J3" s="2"/>
    </row>
    <row r="4" spans="1:14" s="11" customFormat="1" ht="20.100000000000001" customHeight="1">
      <c r="A4" s="2" t="s">
        <v>283</v>
      </c>
      <c r="B4" s="2"/>
      <c r="C4" s="2"/>
      <c r="D4" s="2"/>
      <c r="E4" s="2"/>
      <c r="F4" s="2"/>
      <c r="G4" s="2"/>
      <c r="H4" s="2"/>
      <c r="I4" s="2"/>
      <c r="J4" s="2"/>
    </row>
    <row r="5" spans="1:14" ht="20.100000000000001" customHeight="1">
      <c r="A5" s="37" t="s">
        <v>1276</v>
      </c>
      <c r="B5" s="2"/>
      <c r="C5" s="2"/>
      <c r="D5" s="2"/>
      <c r="E5" s="2"/>
      <c r="F5" s="2"/>
      <c r="G5" s="2"/>
      <c r="H5" s="2"/>
      <c r="I5" s="2"/>
      <c r="J5" s="2"/>
    </row>
    <row r="6" spans="1:14" ht="20.100000000000001" customHeight="1">
      <c r="A6" s="37" t="s">
        <v>361</v>
      </c>
      <c r="B6" s="2"/>
      <c r="C6" s="2"/>
      <c r="D6" s="2"/>
      <c r="E6" s="2"/>
      <c r="F6" s="2"/>
      <c r="G6" s="2"/>
      <c r="H6" s="2"/>
      <c r="I6" s="2"/>
      <c r="J6" s="2"/>
    </row>
    <row r="7" spans="1:14" ht="20.100000000000001" customHeight="1">
      <c r="A7" s="37"/>
      <c r="B7" s="2"/>
      <c r="C7" s="2"/>
      <c r="D7" s="2"/>
      <c r="E7" s="2"/>
      <c r="F7" s="2"/>
      <c r="G7" s="2"/>
      <c r="H7" s="2"/>
      <c r="I7" s="2"/>
      <c r="J7" s="143" t="s">
        <v>847</v>
      </c>
      <c r="L7" s="120" t="s">
        <v>1223</v>
      </c>
    </row>
    <row r="8" spans="1:14" ht="39" customHeight="1">
      <c r="A8" s="37"/>
      <c r="B8" s="2"/>
      <c r="C8" s="2"/>
      <c r="D8" s="2"/>
      <c r="E8" s="2"/>
      <c r="F8" s="2"/>
      <c r="G8" s="2"/>
      <c r="H8" s="19"/>
      <c r="I8" s="19"/>
      <c r="J8" s="33" t="s">
        <v>95</v>
      </c>
      <c r="L8" s="120" t="s">
        <v>1224</v>
      </c>
    </row>
    <row r="9" spans="1:14" ht="20.100000000000001" customHeight="1">
      <c r="A9" s="19" t="s">
        <v>239</v>
      </c>
      <c r="B9" s="54" t="s">
        <v>276</v>
      </c>
      <c r="H9" s="19"/>
    </row>
    <row r="10" spans="1:14" ht="12.95" customHeight="1">
      <c r="A10" s="19"/>
      <c r="C10" s="54" t="s">
        <v>240</v>
      </c>
      <c r="H10" s="19"/>
      <c r="I10" s="19"/>
    </row>
    <row r="11" spans="1:14" ht="12.95" customHeight="1">
      <c r="A11" s="19"/>
      <c r="D11" s="54" t="s">
        <v>195</v>
      </c>
      <c r="H11" s="19"/>
      <c r="I11" s="19" t="s">
        <v>172</v>
      </c>
      <c r="J11" s="106">
        <v>-15325438</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-15325438</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106">
        <v>135516342</v>
      </c>
    </row>
    <row r="23" spans="1:10" ht="12.95" customHeight="1">
      <c r="A23" s="19"/>
      <c r="D23" s="54" t="s">
        <v>244</v>
      </c>
      <c r="H23" s="19"/>
      <c r="I23" s="19"/>
      <c r="J23" s="106">
        <v>63455897</v>
      </c>
    </row>
    <row r="24" spans="1:10" ht="12.95" customHeight="1">
      <c r="A24" s="19"/>
      <c r="D24" s="54" t="s">
        <v>197</v>
      </c>
      <c r="H24" s="19"/>
      <c r="I24" s="19"/>
      <c r="J24" s="106">
        <v>-25</v>
      </c>
    </row>
    <row r="25" spans="1:10" ht="12.95" customHeight="1">
      <c r="A25" s="19"/>
      <c r="D25" s="54" t="s">
        <v>245</v>
      </c>
      <c r="H25" s="19"/>
      <c r="I25" s="19"/>
      <c r="J25" s="106">
        <v>1000</v>
      </c>
    </row>
    <row r="26" spans="1:10" ht="12.95" customHeight="1">
      <c r="A26" s="19"/>
      <c r="D26" s="54" t="s">
        <v>246</v>
      </c>
      <c r="H26" s="19"/>
      <c r="I26" s="19"/>
      <c r="J26" s="106">
        <v>0</v>
      </c>
    </row>
    <row r="27" spans="1:10" ht="12.95" customHeight="1">
      <c r="A27" s="19"/>
      <c r="D27" s="54" t="s">
        <v>247</v>
      </c>
      <c r="H27" s="19"/>
      <c r="I27" s="19"/>
      <c r="J27" s="106">
        <v>1812020</v>
      </c>
    </row>
    <row r="28" spans="1:10" ht="20.100000000000001" customHeight="1">
      <c r="A28" s="19"/>
      <c r="E28" s="54"/>
      <c r="F28" s="54" t="s">
        <v>375</v>
      </c>
      <c r="H28" s="19" t="s">
        <v>269</v>
      </c>
      <c r="I28" s="19"/>
      <c r="J28" s="215">
        <f>SUM(J22:J27)</f>
        <v>200785234</v>
      </c>
    </row>
    <row r="29" spans="1:10" ht="20.100000000000001" customHeight="1">
      <c r="A29" s="19" t="s">
        <v>248</v>
      </c>
      <c r="B29" s="54" t="s">
        <v>376</v>
      </c>
      <c r="H29" s="19"/>
      <c r="I29" s="19"/>
      <c r="J29" s="106"/>
    </row>
    <row r="30" spans="1:10" ht="12.95" customHeight="1">
      <c r="A30" s="19"/>
      <c r="C30" s="54" t="s">
        <v>249</v>
      </c>
      <c r="H30" s="19" t="s">
        <v>270</v>
      </c>
      <c r="I30" s="19"/>
      <c r="J30" s="9">
        <f>(J19-J28)</f>
        <v>-216110672</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-33156105</v>
      </c>
    </row>
    <row r="34" spans="1:10" ht="20.100000000000001" customHeight="1">
      <c r="F34" s="54" t="s">
        <v>293</v>
      </c>
      <c r="H34" s="19"/>
      <c r="I34" s="19"/>
      <c r="J34" s="106"/>
    </row>
    <row r="35" spans="1:10" ht="14.1" customHeight="1" thickBot="1">
      <c r="G35" s="54" t="s">
        <v>290</v>
      </c>
      <c r="H35" s="19"/>
      <c r="I35" s="19" t="s">
        <v>172</v>
      </c>
      <c r="J35" s="152">
        <f>J30+J33</f>
        <v>-249266777</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8">
      <selection activeCell="J32" sqref="J32"/>
      <pageMargins left="0.8" right="0.7" top="1" bottom="0.8" header="0.5" footer="0.5"/>
      <pageSetup firstPageNumber="7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8">
      <selection activeCell="J32" sqref="J32"/>
      <pageMargins left="0.8" right="0.7" top="1" bottom="0.8" header="0.5" footer="0.5"/>
      <pageSetup firstPageNumber="7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8">
      <selection activeCell="J32" sqref="J32"/>
      <pageMargins left="0.8" right="0.7" top="1" bottom="0.8" header="0.5" footer="0.5"/>
      <pageSetup firstPageNumber="78"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8">
      <selection activeCell="J32" sqref="J32"/>
      <pageMargins left="0.8" right="0.7" top="1" bottom="0.8" header="0.5" footer="0.5"/>
      <pageSetup firstPageNumber="78"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8">
      <selection activeCell="J32" sqref="J32"/>
      <pageMargins left="0.8" right="0.7" top="1" bottom="0.8" header="0.5" footer="0.5"/>
      <pageSetup firstPageNumber="78"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9">
      <selection activeCell="A40" sqref="A40:G42"/>
      <pageMargins left="0.8" right="0.7" top="1" bottom="0.8" header="0.5" footer="0.5"/>
      <pageSetup firstPageNumber="81"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76" fitToHeight="0" orientation="portrait" blackAndWhite="1" useFirstPageNumber="1" r:id="rId10"/>
  <headerFooter scaleWithDoc="0" alignWithMargins="0">
    <oddFooter>&amp;C&amp;"Times New Roman,Regular"&amp;11&amp;P</odd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4">
    <tabColor theme="2" tint="-0.499984740745262"/>
    <pageSetUpPr autoPageBreaks="0" fitToPage="1"/>
  </sheetPr>
  <dimension ref="A1:Q42"/>
  <sheetViews>
    <sheetView topLeftCell="A10" zoomScaleNormal="100" workbookViewId="0">
      <selection sqref="A1:I1"/>
    </sheetView>
  </sheetViews>
  <sheetFormatPr defaultColWidth="11.85546875" defaultRowHeight="12.95" customHeight="1"/>
  <cols>
    <col min="1" max="6" width="2.28515625" style="4" customWidth="1"/>
    <col min="7" max="7" width="33.57031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6" width="11.85546875" style="4"/>
    <col min="257" max="262" width="2.28515625" style="4" customWidth="1"/>
    <col min="263" max="263" width="49.5703125" style="4" customWidth="1"/>
    <col min="264"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2" width="11.85546875" style="4"/>
    <col min="513" max="518" width="2.28515625" style="4" customWidth="1"/>
    <col min="519" max="519" width="49.5703125" style="4" customWidth="1"/>
    <col min="520"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8" width="11.85546875" style="4"/>
    <col min="769" max="774" width="2.28515625" style="4" customWidth="1"/>
    <col min="775" max="775" width="49.5703125" style="4" customWidth="1"/>
    <col min="776"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4" width="11.85546875" style="4"/>
    <col min="1025" max="1030" width="2.28515625" style="4" customWidth="1"/>
    <col min="1031" max="1031" width="49.5703125" style="4" customWidth="1"/>
    <col min="1032"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80" width="11.85546875" style="4"/>
    <col min="1281" max="1286" width="2.28515625" style="4" customWidth="1"/>
    <col min="1287" max="1287" width="49.5703125" style="4" customWidth="1"/>
    <col min="1288"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6" width="11.85546875" style="4"/>
    <col min="1537" max="1542" width="2.28515625" style="4" customWidth="1"/>
    <col min="1543" max="1543" width="49.5703125" style="4" customWidth="1"/>
    <col min="1544"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2" width="11.85546875" style="4"/>
    <col min="1793" max="1798" width="2.28515625" style="4" customWidth="1"/>
    <col min="1799" max="1799" width="49.5703125" style="4" customWidth="1"/>
    <col min="1800"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8" width="11.85546875" style="4"/>
    <col min="2049" max="2054" width="2.28515625" style="4" customWidth="1"/>
    <col min="2055" max="2055" width="49.5703125" style="4" customWidth="1"/>
    <col min="2056"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4" width="11.85546875" style="4"/>
    <col min="2305" max="2310" width="2.28515625" style="4" customWidth="1"/>
    <col min="2311" max="2311" width="49.5703125" style="4" customWidth="1"/>
    <col min="2312"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60" width="11.85546875" style="4"/>
    <col min="2561" max="2566" width="2.28515625" style="4" customWidth="1"/>
    <col min="2567" max="2567" width="49.5703125" style="4" customWidth="1"/>
    <col min="2568"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6" width="11.85546875" style="4"/>
    <col min="2817" max="2822" width="2.28515625" style="4" customWidth="1"/>
    <col min="2823" max="2823" width="49.5703125" style="4" customWidth="1"/>
    <col min="2824"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2" width="11.85546875" style="4"/>
    <col min="3073" max="3078" width="2.28515625" style="4" customWidth="1"/>
    <col min="3079" max="3079" width="49.5703125" style="4" customWidth="1"/>
    <col min="3080"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8" width="11.85546875" style="4"/>
    <col min="3329" max="3334" width="2.28515625" style="4" customWidth="1"/>
    <col min="3335" max="3335" width="49.5703125" style="4" customWidth="1"/>
    <col min="3336"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4" width="11.85546875" style="4"/>
    <col min="3585" max="3590" width="2.28515625" style="4" customWidth="1"/>
    <col min="3591" max="3591" width="49.5703125" style="4" customWidth="1"/>
    <col min="3592"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40" width="11.85546875" style="4"/>
    <col min="3841" max="3846" width="2.28515625" style="4" customWidth="1"/>
    <col min="3847" max="3847" width="49.5703125" style="4" customWidth="1"/>
    <col min="3848"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6" width="11.85546875" style="4"/>
    <col min="4097" max="4102" width="2.28515625" style="4" customWidth="1"/>
    <col min="4103" max="4103" width="49.5703125" style="4" customWidth="1"/>
    <col min="4104"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2" width="11.85546875" style="4"/>
    <col min="4353" max="4358" width="2.28515625" style="4" customWidth="1"/>
    <col min="4359" max="4359" width="49.5703125" style="4" customWidth="1"/>
    <col min="4360"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8" width="11.85546875" style="4"/>
    <col min="4609" max="4614" width="2.28515625" style="4" customWidth="1"/>
    <col min="4615" max="4615" width="49.5703125" style="4" customWidth="1"/>
    <col min="4616"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4" width="11.85546875" style="4"/>
    <col min="4865" max="4870" width="2.28515625" style="4" customWidth="1"/>
    <col min="4871" max="4871" width="49.5703125" style="4" customWidth="1"/>
    <col min="4872"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20" width="11.85546875" style="4"/>
    <col min="5121" max="5126" width="2.28515625" style="4" customWidth="1"/>
    <col min="5127" max="5127" width="49.5703125" style="4" customWidth="1"/>
    <col min="5128"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6" width="11.85546875" style="4"/>
    <col min="5377" max="5382" width="2.28515625" style="4" customWidth="1"/>
    <col min="5383" max="5383" width="49.5703125" style="4" customWidth="1"/>
    <col min="5384"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2" width="11.85546875" style="4"/>
    <col min="5633" max="5638" width="2.28515625" style="4" customWidth="1"/>
    <col min="5639" max="5639" width="49.5703125" style="4" customWidth="1"/>
    <col min="5640"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8" width="11.85546875" style="4"/>
    <col min="5889" max="5894" width="2.28515625" style="4" customWidth="1"/>
    <col min="5895" max="5895" width="49.5703125" style="4" customWidth="1"/>
    <col min="5896"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4" width="11.85546875" style="4"/>
    <col min="6145" max="6150" width="2.28515625" style="4" customWidth="1"/>
    <col min="6151" max="6151" width="49.5703125" style="4" customWidth="1"/>
    <col min="6152"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400" width="11.85546875" style="4"/>
    <col min="6401" max="6406" width="2.28515625" style="4" customWidth="1"/>
    <col min="6407" max="6407" width="49.5703125" style="4" customWidth="1"/>
    <col min="6408"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6" width="11.85546875" style="4"/>
    <col min="6657" max="6662" width="2.28515625" style="4" customWidth="1"/>
    <col min="6663" max="6663" width="49.5703125" style="4" customWidth="1"/>
    <col min="6664"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2" width="11.85546875" style="4"/>
    <col min="6913" max="6918" width="2.28515625" style="4" customWidth="1"/>
    <col min="6919" max="6919" width="49.5703125" style="4" customWidth="1"/>
    <col min="6920"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8" width="11.85546875" style="4"/>
    <col min="7169" max="7174" width="2.28515625" style="4" customWidth="1"/>
    <col min="7175" max="7175" width="49.5703125" style="4" customWidth="1"/>
    <col min="7176"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4" width="11.85546875" style="4"/>
    <col min="7425" max="7430" width="2.28515625" style="4" customWidth="1"/>
    <col min="7431" max="7431" width="49.5703125" style="4" customWidth="1"/>
    <col min="7432"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80" width="11.85546875" style="4"/>
    <col min="7681" max="7686" width="2.28515625" style="4" customWidth="1"/>
    <col min="7687" max="7687" width="49.5703125" style="4" customWidth="1"/>
    <col min="7688"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6" width="11.85546875" style="4"/>
    <col min="7937" max="7942" width="2.28515625" style="4" customWidth="1"/>
    <col min="7943" max="7943" width="49.5703125" style="4" customWidth="1"/>
    <col min="7944"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2" width="11.85546875" style="4"/>
    <col min="8193" max="8198" width="2.28515625" style="4" customWidth="1"/>
    <col min="8199" max="8199" width="49.5703125" style="4" customWidth="1"/>
    <col min="8200"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8" width="11.85546875" style="4"/>
    <col min="8449" max="8454" width="2.28515625" style="4" customWidth="1"/>
    <col min="8455" max="8455" width="49.5703125" style="4" customWidth="1"/>
    <col min="8456"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4" width="11.85546875" style="4"/>
    <col min="8705" max="8710" width="2.28515625" style="4" customWidth="1"/>
    <col min="8711" max="8711" width="49.5703125" style="4" customWidth="1"/>
    <col min="8712"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60" width="11.85546875" style="4"/>
    <col min="8961" max="8966" width="2.28515625" style="4" customWidth="1"/>
    <col min="8967" max="8967" width="49.5703125" style="4" customWidth="1"/>
    <col min="8968"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6" width="11.85546875" style="4"/>
    <col min="9217" max="9222" width="2.28515625" style="4" customWidth="1"/>
    <col min="9223" max="9223" width="49.5703125" style="4" customWidth="1"/>
    <col min="9224"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2" width="11.85546875" style="4"/>
    <col min="9473" max="9478" width="2.28515625" style="4" customWidth="1"/>
    <col min="9479" max="9479" width="49.5703125" style="4" customWidth="1"/>
    <col min="9480"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8" width="11.85546875" style="4"/>
    <col min="9729" max="9734" width="2.28515625" style="4" customWidth="1"/>
    <col min="9735" max="9735" width="49.5703125" style="4" customWidth="1"/>
    <col min="9736"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4" width="11.85546875" style="4"/>
    <col min="9985" max="9990" width="2.28515625" style="4" customWidth="1"/>
    <col min="9991" max="9991" width="49.5703125" style="4" customWidth="1"/>
    <col min="9992"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40" width="11.85546875" style="4"/>
    <col min="10241" max="10246" width="2.28515625" style="4" customWidth="1"/>
    <col min="10247" max="10247" width="49.5703125" style="4" customWidth="1"/>
    <col min="10248"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6" width="11.85546875" style="4"/>
    <col min="10497" max="10502" width="2.28515625" style="4" customWidth="1"/>
    <col min="10503" max="10503" width="49.5703125" style="4" customWidth="1"/>
    <col min="10504"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2" width="11.85546875" style="4"/>
    <col min="10753" max="10758" width="2.28515625" style="4" customWidth="1"/>
    <col min="10759" max="10759" width="49.5703125" style="4" customWidth="1"/>
    <col min="10760"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8" width="11.85546875" style="4"/>
    <col min="11009" max="11014" width="2.28515625" style="4" customWidth="1"/>
    <col min="11015" max="11015" width="49.5703125" style="4" customWidth="1"/>
    <col min="11016"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4" width="11.85546875" style="4"/>
    <col min="11265" max="11270" width="2.28515625" style="4" customWidth="1"/>
    <col min="11271" max="11271" width="49.5703125" style="4" customWidth="1"/>
    <col min="11272"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20" width="11.85546875" style="4"/>
    <col min="11521" max="11526" width="2.28515625" style="4" customWidth="1"/>
    <col min="11527" max="11527" width="49.5703125" style="4" customWidth="1"/>
    <col min="11528"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6" width="11.85546875" style="4"/>
    <col min="11777" max="11782" width="2.28515625" style="4" customWidth="1"/>
    <col min="11783" max="11783" width="49.5703125" style="4" customWidth="1"/>
    <col min="11784"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2" width="11.85546875" style="4"/>
    <col min="12033" max="12038" width="2.28515625" style="4" customWidth="1"/>
    <col min="12039" max="12039" width="49.5703125" style="4" customWidth="1"/>
    <col min="12040"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8" width="11.85546875" style="4"/>
    <col min="12289" max="12294" width="2.28515625" style="4" customWidth="1"/>
    <col min="12295" max="12295" width="49.5703125" style="4" customWidth="1"/>
    <col min="12296"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4" width="11.85546875" style="4"/>
    <col min="12545" max="12550" width="2.28515625" style="4" customWidth="1"/>
    <col min="12551" max="12551" width="49.5703125" style="4" customWidth="1"/>
    <col min="12552"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800" width="11.85546875" style="4"/>
    <col min="12801" max="12806" width="2.28515625" style="4" customWidth="1"/>
    <col min="12807" max="12807" width="49.5703125" style="4" customWidth="1"/>
    <col min="12808"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6" width="11.85546875" style="4"/>
    <col min="13057" max="13062" width="2.28515625" style="4" customWidth="1"/>
    <col min="13063" max="13063" width="49.5703125" style="4" customWidth="1"/>
    <col min="13064"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2" width="11.85546875" style="4"/>
    <col min="13313" max="13318" width="2.28515625" style="4" customWidth="1"/>
    <col min="13319" max="13319" width="49.5703125" style="4" customWidth="1"/>
    <col min="13320"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8" width="11.85546875" style="4"/>
    <col min="13569" max="13574" width="2.28515625" style="4" customWidth="1"/>
    <col min="13575" max="13575" width="49.5703125" style="4" customWidth="1"/>
    <col min="13576"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4" width="11.85546875" style="4"/>
    <col min="13825" max="13830" width="2.28515625" style="4" customWidth="1"/>
    <col min="13831" max="13831" width="49.5703125" style="4" customWidth="1"/>
    <col min="13832"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80" width="11.85546875" style="4"/>
    <col min="14081" max="14086" width="2.28515625" style="4" customWidth="1"/>
    <col min="14087" max="14087" width="49.5703125" style="4" customWidth="1"/>
    <col min="14088"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6" width="11.85546875" style="4"/>
    <col min="14337" max="14342" width="2.28515625" style="4" customWidth="1"/>
    <col min="14343" max="14343" width="49.5703125" style="4" customWidth="1"/>
    <col min="14344"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2" width="11.85546875" style="4"/>
    <col min="14593" max="14598" width="2.28515625" style="4" customWidth="1"/>
    <col min="14599" max="14599" width="49.5703125" style="4" customWidth="1"/>
    <col min="14600"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8" width="11.85546875" style="4"/>
    <col min="14849" max="14854" width="2.28515625" style="4" customWidth="1"/>
    <col min="14855" max="14855" width="49.5703125" style="4" customWidth="1"/>
    <col min="14856"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4" width="11.85546875" style="4"/>
    <col min="15105" max="15110" width="2.28515625" style="4" customWidth="1"/>
    <col min="15111" max="15111" width="49.5703125" style="4" customWidth="1"/>
    <col min="15112"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60" width="11.85546875" style="4"/>
    <col min="15361" max="15366" width="2.28515625" style="4" customWidth="1"/>
    <col min="15367" max="15367" width="49.5703125" style="4" customWidth="1"/>
    <col min="15368"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6" width="11.85546875" style="4"/>
    <col min="15617" max="15622" width="2.28515625" style="4" customWidth="1"/>
    <col min="15623" max="15623" width="49.5703125" style="4" customWidth="1"/>
    <col min="15624"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2" width="11.85546875" style="4"/>
    <col min="15873" max="15878" width="2.28515625" style="4" customWidth="1"/>
    <col min="15879" max="15879" width="49.5703125" style="4" customWidth="1"/>
    <col min="15880"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8" width="11.85546875" style="4"/>
    <col min="16129" max="16134" width="2.28515625" style="4" customWidth="1"/>
    <col min="16135" max="16135" width="49.5703125" style="4" customWidth="1"/>
    <col min="16136"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7" ht="12.95" customHeight="1">
      <c r="A1" s="1" t="s">
        <v>496</v>
      </c>
      <c r="B1" s="1"/>
      <c r="C1" s="1"/>
      <c r="D1" s="1"/>
      <c r="E1" s="1"/>
      <c r="F1" s="1"/>
      <c r="G1" s="1"/>
      <c r="H1" s="1"/>
      <c r="I1" s="1"/>
      <c r="J1" s="1"/>
      <c r="K1" s="1"/>
      <c r="L1" s="1"/>
      <c r="M1" s="1"/>
      <c r="N1" s="1"/>
      <c r="Q1" s="453"/>
    </row>
    <row r="2" spans="1:17" ht="20.100000000000001" customHeight="1">
      <c r="A2" s="2" t="s">
        <v>274</v>
      </c>
      <c r="B2" s="1"/>
      <c r="C2" s="1"/>
      <c r="D2" s="1"/>
      <c r="E2" s="1"/>
      <c r="F2" s="1"/>
      <c r="G2" s="1"/>
      <c r="H2" s="1"/>
      <c r="I2" s="1"/>
      <c r="J2" s="1"/>
      <c r="K2" s="1"/>
      <c r="L2" s="1"/>
      <c r="M2" s="1"/>
      <c r="N2" s="1"/>
      <c r="Q2" s="455"/>
    </row>
    <row r="3" spans="1:17" ht="20.100000000000001" customHeight="1">
      <c r="A3" s="2" t="s">
        <v>387</v>
      </c>
      <c r="B3" s="1"/>
      <c r="C3" s="1"/>
      <c r="D3" s="1"/>
      <c r="E3" s="1"/>
      <c r="F3" s="1"/>
      <c r="G3" s="1"/>
      <c r="H3" s="1"/>
      <c r="I3" s="1"/>
      <c r="J3" s="1"/>
      <c r="K3" s="1"/>
      <c r="L3" s="1"/>
      <c r="M3" s="1"/>
      <c r="N3" s="1"/>
    </row>
    <row r="4" spans="1:17" ht="20.100000000000001" customHeight="1">
      <c r="A4" s="2" t="s">
        <v>292</v>
      </c>
      <c r="B4" s="1"/>
      <c r="C4" s="1"/>
      <c r="D4" s="1"/>
      <c r="E4" s="1"/>
      <c r="F4" s="1"/>
      <c r="G4" s="1"/>
      <c r="H4" s="1"/>
      <c r="I4" s="1"/>
      <c r="J4" s="1"/>
      <c r="K4" s="1"/>
      <c r="L4" s="1"/>
      <c r="M4" s="1"/>
      <c r="N4" s="1"/>
    </row>
    <row r="5" spans="1:17" ht="20.100000000000001" customHeight="1">
      <c r="A5" s="37" t="s">
        <v>1276</v>
      </c>
      <c r="B5" s="1"/>
      <c r="C5" s="1"/>
      <c r="D5" s="1"/>
      <c r="E5" s="1"/>
      <c r="F5" s="1"/>
      <c r="G5" s="1"/>
      <c r="H5" s="1"/>
      <c r="I5" s="1"/>
      <c r="J5" s="1"/>
      <c r="K5" s="1"/>
      <c r="L5" s="1"/>
      <c r="M5" s="1"/>
      <c r="N5" s="1"/>
    </row>
    <row r="6" spans="1:17" ht="20.100000000000001" customHeight="1">
      <c r="A6" s="37" t="s">
        <v>361</v>
      </c>
      <c r="B6" s="1"/>
      <c r="C6" s="1"/>
      <c r="D6" s="1"/>
      <c r="E6" s="1"/>
      <c r="F6" s="1"/>
      <c r="G6" s="1"/>
      <c r="H6" s="1"/>
      <c r="I6" s="1"/>
      <c r="J6" s="1"/>
      <c r="K6" s="1"/>
      <c r="L6" s="1"/>
      <c r="M6" s="1"/>
      <c r="N6" s="1"/>
      <c r="P6" s="120" t="s">
        <v>1223</v>
      </c>
    </row>
    <row r="7" spans="1:17" ht="20.100000000000001" customHeight="1">
      <c r="A7" s="37"/>
      <c r="B7" s="1"/>
      <c r="C7" s="1"/>
      <c r="D7" s="1"/>
      <c r="E7" s="1"/>
      <c r="F7" s="1"/>
      <c r="G7" s="1"/>
      <c r="H7" s="1"/>
      <c r="I7" s="1"/>
      <c r="J7" s="1"/>
      <c r="K7" s="1"/>
      <c r="L7" s="1"/>
      <c r="M7" s="1"/>
      <c r="N7" s="143" t="s">
        <v>846</v>
      </c>
      <c r="P7" s="120" t="s">
        <v>1224</v>
      </c>
    </row>
    <row r="8" spans="1:17" ht="39" customHeight="1">
      <c r="J8" s="33" t="s">
        <v>53</v>
      </c>
      <c r="K8" s="2"/>
      <c r="L8" s="33" t="s">
        <v>54</v>
      </c>
      <c r="N8" s="33" t="s">
        <v>55</v>
      </c>
    </row>
    <row r="9" spans="1:17" ht="20.100000000000001" customHeight="1">
      <c r="A9" s="19" t="s">
        <v>239</v>
      </c>
      <c r="B9" s="54" t="s">
        <v>276</v>
      </c>
      <c r="J9" s="1"/>
      <c r="K9" s="2"/>
      <c r="L9" s="1"/>
      <c r="N9" s="1"/>
    </row>
    <row r="10" spans="1:17" ht="12.95" customHeight="1">
      <c r="A10" s="19"/>
      <c r="C10" s="54" t="s">
        <v>240</v>
      </c>
    </row>
    <row r="11" spans="1:17" ht="12.95" customHeight="1">
      <c r="A11" s="19"/>
      <c r="D11" s="54" t="s">
        <v>273</v>
      </c>
      <c r="H11" s="19"/>
      <c r="I11" s="19" t="s">
        <v>172</v>
      </c>
      <c r="J11" s="106">
        <v>31510043</v>
      </c>
      <c r="L11" s="106">
        <v>23230435</v>
      </c>
      <c r="M11" s="54"/>
      <c r="N11" s="106">
        <v>1369035</v>
      </c>
    </row>
    <row r="12" spans="1:17" ht="12.95" customHeight="1">
      <c r="A12" s="19"/>
      <c r="D12" s="54" t="s">
        <v>277</v>
      </c>
      <c r="H12" s="19"/>
      <c r="I12" s="19"/>
      <c r="J12" s="106"/>
      <c r="L12" s="106"/>
      <c r="M12" s="54"/>
      <c r="N12" s="106"/>
    </row>
    <row r="13" spans="1:17" ht="12.95" customHeight="1">
      <c r="A13" s="19"/>
      <c r="E13" s="54" t="s">
        <v>278</v>
      </c>
      <c r="F13" s="54"/>
      <c r="H13" s="19"/>
      <c r="I13" s="19"/>
      <c r="J13" s="106">
        <v>0</v>
      </c>
      <c r="L13" s="106">
        <v>0</v>
      </c>
      <c r="M13" s="54"/>
      <c r="N13" s="106">
        <v>0</v>
      </c>
    </row>
    <row r="14" spans="1:17" ht="12.95" customHeight="1">
      <c r="A14" s="19"/>
      <c r="E14" s="54" t="s">
        <v>279</v>
      </c>
      <c r="F14" s="54"/>
      <c r="H14" s="19"/>
      <c r="I14" s="19"/>
      <c r="J14" s="106">
        <v>0</v>
      </c>
      <c r="L14" s="106">
        <v>0</v>
      </c>
      <c r="M14" s="54"/>
      <c r="N14" s="106">
        <v>0</v>
      </c>
    </row>
    <row r="15" spans="1:17" ht="12.95" customHeight="1">
      <c r="A15" s="19"/>
      <c r="E15" s="54" t="s">
        <v>280</v>
      </c>
      <c r="F15" s="54"/>
      <c r="H15" s="19"/>
      <c r="I15" s="19"/>
      <c r="J15" s="106">
        <v>0</v>
      </c>
      <c r="L15" s="106">
        <v>0</v>
      </c>
      <c r="M15" s="54"/>
      <c r="N15" s="106">
        <v>0</v>
      </c>
    </row>
    <row r="16" spans="1:17"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31510043</v>
      </c>
      <c r="L19" s="215">
        <f>SUM(L11:L18)</f>
        <v>23230435</v>
      </c>
      <c r="M19" s="54"/>
      <c r="N19" s="215">
        <f>SUM(N11:N18)</f>
        <v>1369035</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30106877</v>
      </c>
      <c r="L22" s="106">
        <v>17597348</v>
      </c>
      <c r="M22" s="54"/>
      <c r="N22" s="106">
        <v>1211642</v>
      </c>
    </row>
    <row r="23" spans="1:14" ht="12.95" customHeight="1">
      <c r="A23" s="19"/>
      <c r="D23" s="54" t="s">
        <v>758</v>
      </c>
      <c r="H23" s="19"/>
      <c r="I23" s="19"/>
    </row>
    <row r="24" spans="1:14" ht="12.95" customHeight="1">
      <c r="A24" s="19"/>
      <c r="D24" s="54"/>
      <c r="E24" s="4" t="s">
        <v>759</v>
      </c>
      <c r="H24" s="19"/>
      <c r="I24" s="19"/>
      <c r="J24" s="106">
        <v>12977171</v>
      </c>
      <c r="L24" s="106">
        <v>1261329</v>
      </c>
      <c r="M24" s="54"/>
      <c r="N24" s="106">
        <v>252660</v>
      </c>
    </row>
    <row r="25" spans="1:14" ht="12.95" customHeight="1">
      <c r="A25" s="19"/>
      <c r="D25" s="54" t="s">
        <v>197</v>
      </c>
      <c r="H25" s="19"/>
      <c r="I25" s="19"/>
      <c r="J25" s="106">
        <v>4087340</v>
      </c>
      <c r="L25" s="106">
        <v>1394956</v>
      </c>
      <c r="M25" s="54"/>
      <c r="N25" s="106">
        <v>30297</v>
      </c>
    </row>
    <row r="26" spans="1:14" ht="12.95" customHeight="1">
      <c r="A26" s="19"/>
      <c r="D26" s="54" t="s">
        <v>245</v>
      </c>
      <c r="H26" s="19"/>
      <c r="I26" s="19"/>
      <c r="J26" s="106">
        <v>95817</v>
      </c>
      <c r="L26" s="106">
        <v>1000</v>
      </c>
      <c r="M26" s="54"/>
      <c r="N26" s="106">
        <v>40627</v>
      </c>
    </row>
    <row r="27" spans="1:14" ht="12.95" customHeight="1">
      <c r="A27" s="19"/>
      <c r="D27" s="54" t="s">
        <v>246</v>
      </c>
      <c r="H27" s="19"/>
      <c r="I27" s="19"/>
      <c r="J27" s="106">
        <v>0</v>
      </c>
      <c r="L27" s="106">
        <v>0</v>
      </c>
      <c r="M27" s="54"/>
      <c r="N27" s="106">
        <v>0</v>
      </c>
    </row>
    <row r="28" spans="1:14" ht="12.95" customHeight="1">
      <c r="A28" s="19"/>
      <c r="D28" s="54" t="s">
        <v>247</v>
      </c>
      <c r="H28" s="19"/>
      <c r="I28" s="19"/>
      <c r="J28" s="106">
        <v>104837</v>
      </c>
      <c r="L28" s="106">
        <v>86502</v>
      </c>
      <c r="M28" s="54"/>
      <c r="N28" s="106">
        <v>18365</v>
      </c>
    </row>
    <row r="29" spans="1:14" ht="20.100000000000001" customHeight="1">
      <c r="A29" s="19"/>
      <c r="E29" s="54"/>
      <c r="F29" s="54" t="s">
        <v>375</v>
      </c>
      <c r="H29" s="19" t="s">
        <v>269</v>
      </c>
      <c r="I29" s="19"/>
      <c r="J29" s="215">
        <f>SUM(J22:J28)</f>
        <v>47372042</v>
      </c>
      <c r="L29" s="215">
        <f>SUM(L22:L28)</f>
        <v>20341135</v>
      </c>
      <c r="M29" s="54"/>
      <c r="N29" s="215">
        <f>SUM(N22:N28)</f>
        <v>1553591</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-15861999</v>
      </c>
      <c r="L31" s="9">
        <f>(L19-L29)</f>
        <v>2889300</v>
      </c>
      <c r="M31" s="54"/>
      <c r="N31" s="9">
        <f>(N19-N29)</f>
        <v>-184556</v>
      </c>
    </row>
    <row r="32" spans="1:14" ht="20.100000000000001" customHeight="1">
      <c r="A32" s="19" t="s">
        <v>465</v>
      </c>
      <c r="B32" s="54" t="s">
        <v>377</v>
      </c>
      <c r="H32" s="19"/>
      <c r="I32" s="19"/>
      <c r="J32" s="106"/>
      <c r="L32" s="106"/>
      <c r="N32" s="106"/>
    </row>
    <row r="33" spans="1:14" ht="12.95" customHeight="1">
      <c r="C33" s="54" t="s">
        <v>760</v>
      </c>
      <c r="H33" s="19"/>
      <c r="I33" s="19"/>
      <c r="J33" s="106"/>
      <c r="L33" s="106"/>
      <c r="N33" s="106"/>
    </row>
    <row r="34" spans="1:14" ht="12.95" customHeight="1">
      <c r="C34" s="54"/>
      <c r="D34" s="4" t="s">
        <v>762</v>
      </c>
      <c r="H34" s="19"/>
      <c r="I34" s="19"/>
      <c r="J34" s="106"/>
      <c r="L34" s="106"/>
      <c r="N34" s="106"/>
    </row>
    <row r="35" spans="1:14" ht="12.95" customHeight="1">
      <c r="D35" s="54" t="s">
        <v>763</v>
      </c>
      <c r="H35" s="19" t="s">
        <v>271</v>
      </c>
      <c r="I35" s="19"/>
      <c r="J35" s="9">
        <v>-722527</v>
      </c>
      <c r="L35" s="9">
        <v>-326268</v>
      </c>
      <c r="M35" s="54"/>
      <c r="N35" s="9">
        <v>-484724</v>
      </c>
    </row>
    <row r="36" spans="1:14" ht="20.100000000000001" customHeight="1">
      <c r="F36" s="54" t="s">
        <v>765</v>
      </c>
      <c r="H36" s="19"/>
      <c r="I36" s="19"/>
      <c r="J36" s="10"/>
      <c r="L36" s="10"/>
      <c r="N36" s="10"/>
    </row>
    <row r="37" spans="1:14" ht="12.95" customHeight="1">
      <c r="F37" s="54"/>
      <c r="G37" s="4" t="s">
        <v>764</v>
      </c>
      <c r="H37" s="19"/>
      <c r="I37" s="19"/>
      <c r="J37" s="10"/>
      <c r="L37" s="10"/>
      <c r="N37" s="10"/>
    </row>
    <row r="38" spans="1:14" ht="14.1" customHeight="1" thickBot="1">
      <c r="G38" s="54" t="s">
        <v>766</v>
      </c>
      <c r="H38" s="19"/>
      <c r="I38" s="19" t="s">
        <v>172</v>
      </c>
      <c r="J38" s="456">
        <f>+J31+J35</f>
        <v>-16584526</v>
      </c>
      <c r="L38" s="456">
        <f>+L31+L35</f>
        <v>2563032</v>
      </c>
      <c r="M38" s="54"/>
      <c r="N38" s="152">
        <f>+N31+N35</f>
        <v>-669280</v>
      </c>
    </row>
    <row r="39" spans="1:14" ht="12.95" customHeight="1" thickTop="1"/>
    <row r="42" spans="1:14" ht="12.95" customHeight="1">
      <c r="A42" s="4" t="s">
        <v>954</v>
      </c>
    </row>
  </sheetData>
  <customSheetViews>
    <customSheetView guid="{B5CDDD7D-D7D3-4CB2-966B-9F1E454CC0C9}">
      <selection activeCell="J25" sqref="J25"/>
      <pageMargins left="0.8" right="0.7" top="1" bottom="0.8" header="0.5" footer="0.5"/>
      <pageSetup scale="79" firstPageNumber="7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J25" sqref="J25"/>
      <pageMargins left="0.8" right="0.7" top="1" bottom="0.8" header="0.5" footer="0.5"/>
      <pageSetup scale="79" firstPageNumber="79" orientation="portrait" blackAndWhite="1" useFirstPageNumber="1" r:id="rId2"/>
      <headerFooter alignWithMargins="0">
        <oddHeader xml:space="preserve">&amp;L&amp;"Arial,Bold"&amp;9DRAFT   &amp;D   &amp;T &amp;F </oddHeader>
        <oddFooter>&amp;C&amp;"Times New Roman,Regular"&amp;11&amp;P</oddFooter>
      </headerFooter>
    </customSheetView>
    <customSheetView guid="{0E26C343-6E53-43B0-8984-A8A5BAB40ADF}" topLeftCell="A16">
      <selection activeCell="A40" sqref="A40:G41"/>
      <pageMargins left="0.8" right="0.7" top="1" bottom="0.8" header="0.5" footer="0.5"/>
      <pageSetup scale="79" firstPageNumber="79" orientation="portrait" blackAndWhite="1" useFirstPageNumber="1" r:id="rId3"/>
      <headerFooter alignWithMargins="0">
        <oddHeader xml:space="preserve">&amp;L&amp;"Arial,Bold"&amp;9DRAFT   &amp;D   &amp;T &amp;F </oddHeader>
        <oddFooter>&amp;C&amp;"Times New Roman,Regular"&amp;11&amp;P</oddFooter>
      </headerFooter>
    </customSheetView>
  </customSheetViews>
  <pageMargins left="0.8" right="0.7" top="1" bottom="0.8" header="0.5" footer="0.5"/>
  <pageSetup scale="92" firstPageNumber="74" fitToHeight="0" orientation="portrait" blackAndWhite="1" useFirstPageNumber="1" r:id="rId4"/>
  <headerFooter scaleWithDoc="0" alignWithMargins="0">
    <oddFooter>&amp;C&amp;"Times New Roman,Regular"&amp;11&amp;P</odd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65">
    <tabColor theme="2" tint="-0.499984740745262"/>
    <pageSetUpPr autoPageBreaks="0" fitToPage="1"/>
  </sheetPr>
  <dimension ref="A1:P39"/>
  <sheetViews>
    <sheetView topLeftCell="A10" zoomScaleNormal="100" workbookViewId="0">
      <selection sqref="A1:I1"/>
    </sheetView>
  </sheetViews>
  <sheetFormatPr defaultColWidth="11.85546875" defaultRowHeight="12.95" customHeight="1"/>
  <cols>
    <col min="1" max="6" width="2.28515625" style="4" customWidth="1"/>
    <col min="7" max="7" width="42"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256" width="11.85546875" style="4"/>
    <col min="257" max="262" width="2.28515625" style="4" customWidth="1"/>
    <col min="263" max="263" width="48.140625" style="4" customWidth="1"/>
    <col min="264" max="265" width="2.42578125" style="4" customWidth="1"/>
    <col min="266" max="266" width="13.85546875" style="4" customWidth="1"/>
    <col min="267" max="267" width="2.42578125" style="4" customWidth="1"/>
    <col min="268" max="268" width="13.85546875" style="4" customWidth="1"/>
    <col min="269" max="512" width="11.85546875" style="4"/>
    <col min="513" max="518" width="2.28515625" style="4" customWidth="1"/>
    <col min="519" max="519" width="48.140625" style="4" customWidth="1"/>
    <col min="520" max="521" width="2.42578125" style="4" customWidth="1"/>
    <col min="522" max="522" width="13.85546875" style="4" customWidth="1"/>
    <col min="523" max="523" width="2.42578125" style="4" customWidth="1"/>
    <col min="524" max="524" width="13.85546875" style="4" customWidth="1"/>
    <col min="525" max="768" width="11.85546875" style="4"/>
    <col min="769" max="774" width="2.28515625" style="4" customWidth="1"/>
    <col min="775" max="775" width="48.140625" style="4" customWidth="1"/>
    <col min="776" max="777" width="2.42578125" style="4" customWidth="1"/>
    <col min="778" max="778" width="13.85546875" style="4" customWidth="1"/>
    <col min="779" max="779" width="2.42578125" style="4" customWidth="1"/>
    <col min="780" max="780" width="13.85546875" style="4" customWidth="1"/>
    <col min="781" max="1024" width="11.85546875" style="4"/>
    <col min="1025" max="1030" width="2.28515625" style="4" customWidth="1"/>
    <col min="1031" max="1031" width="48.140625" style="4" customWidth="1"/>
    <col min="1032" max="1033" width="2.42578125" style="4" customWidth="1"/>
    <col min="1034" max="1034" width="13.85546875" style="4" customWidth="1"/>
    <col min="1035" max="1035" width="2.42578125" style="4" customWidth="1"/>
    <col min="1036" max="1036" width="13.85546875" style="4" customWidth="1"/>
    <col min="1037" max="1280" width="11.85546875" style="4"/>
    <col min="1281" max="1286" width="2.28515625" style="4" customWidth="1"/>
    <col min="1287" max="1287" width="48.140625" style="4" customWidth="1"/>
    <col min="1288" max="1289" width="2.42578125" style="4" customWidth="1"/>
    <col min="1290" max="1290" width="13.85546875" style="4" customWidth="1"/>
    <col min="1291" max="1291" width="2.42578125" style="4" customWidth="1"/>
    <col min="1292" max="1292" width="13.85546875" style="4" customWidth="1"/>
    <col min="1293" max="1536" width="11.85546875" style="4"/>
    <col min="1537" max="1542" width="2.28515625" style="4" customWidth="1"/>
    <col min="1543" max="1543" width="48.140625" style="4" customWidth="1"/>
    <col min="1544" max="1545" width="2.42578125" style="4" customWidth="1"/>
    <col min="1546" max="1546" width="13.85546875" style="4" customWidth="1"/>
    <col min="1547" max="1547" width="2.42578125" style="4" customWidth="1"/>
    <col min="1548" max="1548" width="13.85546875" style="4" customWidth="1"/>
    <col min="1549" max="1792" width="11.85546875" style="4"/>
    <col min="1793" max="1798" width="2.28515625" style="4" customWidth="1"/>
    <col min="1799" max="1799" width="48.140625" style="4" customWidth="1"/>
    <col min="1800" max="1801" width="2.42578125" style="4" customWidth="1"/>
    <col min="1802" max="1802" width="13.85546875" style="4" customWidth="1"/>
    <col min="1803" max="1803" width="2.42578125" style="4" customWidth="1"/>
    <col min="1804" max="1804" width="13.85546875" style="4" customWidth="1"/>
    <col min="1805" max="2048" width="11.85546875" style="4"/>
    <col min="2049" max="2054" width="2.28515625" style="4" customWidth="1"/>
    <col min="2055" max="2055" width="48.140625" style="4" customWidth="1"/>
    <col min="2056" max="2057" width="2.42578125" style="4" customWidth="1"/>
    <col min="2058" max="2058" width="13.85546875" style="4" customWidth="1"/>
    <col min="2059" max="2059" width="2.42578125" style="4" customWidth="1"/>
    <col min="2060" max="2060" width="13.85546875" style="4" customWidth="1"/>
    <col min="2061" max="2304" width="11.85546875" style="4"/>
    <col min="2305" max="2310" width="2.28515625" style="4" customWidth="1"/>
    <col min="2311" max="2311" width="48.140625" style="4" customWidth="1"/>
    <col min="2312" max="2313" width="2.42578125" style="4" customWidth="1"/>
    <col min="2314" max="2314" width="13.85546875" style="4" customWidth="1"/>
    <col min="2315" max="2315" width="2.42578125" style="4" customWidth="1"/>
    <col min="2316" max="2316" width="13.85546875" style="4" customWidth="1"/>
    <col min="2317" max="2560" width="11.85546875" style="4"/>
    <col min="2561" max="2566" width="2.28515625" style="4" customWidth="1"/>
    <col min="2567" max="2567" width="48.140625" style="4" customWidth="1"/>
    <col min="2568" max="2569" width="2.42578125" style="4" customWidth="1"/>
    <col min="2570" max="2570" width="13.85546875" style="4" customWidth="1"/>
    <col min="2571" max="2571" width="2.42578125" style="4" customWidth="1"/>
    <col min="2572" max="2572" width="13.85546875" style="4" customWidth="1"/>
    <col min="2573" max="2816" width="11.85546875" style="4"/>
    <col min="2817" max="2822" width="2.28515625" style="4" customWidth="1"/>
    <col min="2823" max="2823" width="48.140625" style="4" customWidth="1"/>
    <col min="2824" max="2825" width="2.42578125" style="4" customWidth="1"/>
    <col min="2826" max="2826" width="13.85546875" style="4" customWidth="1"/>
    <col min="2827" max="2827" width="2.42578125" style="4" customWidth="1"/>
    <col min="2828" max="2828" width="13.85546875" style="4" customWidth="1"/>
    <col min="2829" max="3072" width="11.85546875" style="4"/>
    <col min="3073" max="3078" width="2.28515625" style="4" customWidth="1"/>
    <col min="3079" max="3079" width="48.140625" style="4" customWidth="1"/>
    <col min="3080" max="3081" width="2.42578125" style="4" customWidth="1"/>
    <col min="3082" max="3082" width="13.85546875" style="4" customWidth="1"/>
    <col min="3083" max="3083" width="2.42578125" style="4" customWidth="1"/>
    <col min="3084" max="3084" width="13.85546875" style="4" customWidth="1"/>
    <col min="3085" max="3328" width="11.85546875" style="4"/>
    <col min="3329" max="3334" width="2.28515625" style="4" customWidth="1"/>
    <col min="3335" max="3335" width="48.140625" style="4" customWidth="1"/>
    <col min="3336" max="3337" width="2.42578125" style="4" customWidth="1"/>
    <col min="3338" max="3338" width="13.85546875" style="4" customWidth="1"/>
    <col min="3339" max="3339" width="2.42578125" style="4" customWidth="1"/>
    <col min="3340" max="3340" width="13.85546875" style="4" customWidth="1"/>
    <col min="3341" max="3584" width="11.85546875" style="4"/>
    <col min="3585" max="3590" width="2.28515625" style="4" customWidth="1"/>
    <col min="3591" max="3591" width="48.140625" style="4" customWidth="1"/>
    <col min="3592" max="3593" width="2.42578125" style="4" customWidth="1"/>
    <col min="3594" max="3594" width="13.85546875" style="4" customWidth="1"/>
    <col min="3595" max="3595" width="2.42578125" style="4" customWidth="1"/>
    <col min="3596" max="3596" width="13.85546875" style="4" customWidth="1"/>
    <col min="3597" max="3840" width="11.85546875" style="4"/>
    <col min="3841" max="3846" width="2.28515625" style="4" customWidth="1"/>
    <col min="3847" max="3847" width="48.140625" style="4" customWidth="1"/>
    <col min="3848" max="3849" width="2.42578125" style="4" customWidth="1"/>
    <col min="3850" max="3850" width="13.85546875" style="4" customWidth="1"/>
    <col min="3851" max="3851" width="2.42578125" style="4" customWidth="1"/>
    <col min="3852" max="3852" width="13.85546875" style="4" customWidth="1"/>
    <col min="3853" max="4096" width="11.85546875" style="4"/>
    <col min="4097" max="4102" width="2.28515625" style="4" customWidth="1"/>
    <col min="4103" max="4103" width="48.140625" style="4" customWidth="1"/>
    <col min="4104" max="4105" width="2.42578125" style="4" customWidth="1"/>
    <col min="4106" max="4106" width="13.85546875" style="4" customWidth="1"/>
    <col min="4107" max="4107" width="2.42578125" style="4" customWidth="1"/>
    <col min="4108" max="4108" width="13.85546875" style="4" customWidth="1"/>
    <col min="4109" max="4352" width="11.85546875" style="4"/>
    <col min="4353" max="4358" width="2.28515625" style="4" customWidth="1"/>
    <col min="4359" max="4359" width="48.140625" style="4" customWidth="1"/>
    <col min="4360" max="4361" width="2.42578125" style="4" customWidth="1"/>
    <col min="4362" max="4362" width="13.85546875" style="4" customWidth="1"/>
    <col min="4363" max="4363" width="2.42578125" style="4" customWidth="1"/>
    <col min="4364" max="4364" width="13.85546875" style="4" customWidth="1"/>
    <col min="4365" max="4608" width="11.85546875" style="4"/>
    <col min="4609" max="4614" width="2.28515625" style="4" customWidth="1"/>
    <col min="4615" max="4615" width="48.140625" style="4" customWidth="1"/>
    <col min="4616" max="4617" width="2.42578125" style="4" customWidth="1"/>
    <col min="4618" max="4618" width="13.85546875" style="4" customWidth="1"/>
    <col min="4619" max="4619" width="2.42578125" style="4" customWidth="1"/>
    <col min="4620" max="4620" width="13.85546875" style="4" customWidth="1"/>
    <col min="4621" max="4864" width="11.85546875" style="4"/>
    <col min="4865" max="4870" width="2.28515625" style="4" customWidth="1"/>
    <col min="4871" max="4871" width="48.140625" style="4" customWidth="1"/>
    <col min="4872" max="4873" width="2.42578125" style="4" customWidth="1"/>
    <col min="4874" max="4874" width="13.85546875" style="4" customWidth="1"/>
    <col min="4875" max="4875" width="2.42578125" style="4" customWidth="1"/>
    <col min="4876" max="4876" width="13.85546875" style="4" customWidth="1"/>
    <col min="4877" max="5120" width="11.85546875" style="4"/>
    <col min="5121" max="5126" width="2.28515625" style="4" customWidth="1"/>
    <col min="5127" max="5127" width="48.140625" style="4" customWidth="1"/>
    <col min="5128" max="5129" width="2.42578125" style="4" customWidth="1"/>
    <col min="5130" max="5130" width="13.85546875" style="4" customWidth="1"/>
    <col min="5131" max="5131" width="2.42578125" style="4" customWidth="1"/>
    <col min="5132" max="5132" width="13.85546875" style="4" customWidth="1"/>
    <col min="5133" max="5376" width="11.85546875" style="4"/>
    <col min="5377" max="5382" width="2.28515625" style="4" customWidth="1"/>
    <col min="5383" max="5383" width="48.140625" style="4" customWidth="1"/>
    <col min="5384" max="5385" width="2.42578125" style="4" customWidth="1"/>
    <col min="5386" max="5386" width="13.85546875" style="4" customWidth="1"/>
    <col min="5387" max="5387" width="2.42578125" style="4" customWidth="1"/>
    <col min="5388" max="5388" width="13.85546875" style="4" customWidth="1"/>
    <col min="5389" max="5632" width="11.85546875" style="4"/>
    <col min="5633" max="5638" width="2.28515625" style="4" customWidth="1"/>
    <col min="5639" max="5639" width="48.140625" style="4" customWidth="1"/>
    <col min="5640" max="5641" width="2.42578125" style="4" customWidth="1"/>
    <col min="5642" max="5642" width="13.85546875" style="4" customWidth="1"/>
    <col min="5643" max="5643" width="2.42578125" style="4" customWidth="1"/>
    <col min="5644" max="5644" width="13.85546875" style="4" customWidth="1"/>
    <col min="5645" max="5888" width="11.85546875" style="4"/>
    <col min="5889" max="5894" width="2.28515625" style="4" customWidth="1"/>
    <col min="5895" max="5895" width="48.140625" style="4" customWidth="1"/>
    <col min="5896" max="5897" width="2.42578125" style="4" customWidth="1"/>
    <col min="5898" max="5898" width="13.85546875" style="4" customWidth="1"/>
    <col min="5899" max="5899" width="2.42578125" style="4" customWidth="1"/>
    <col min="5900" max="5900" width="13.85546875" style="4" customWidth="1"/>
    <col min="5901" max="6144" width="11.85546875" style="4"/>
    <col min="6145" max="6150" width="2.28515625" style="4" customWidth="1"/>
    <col min="6151" max="6151" width="48.140625" style="4" customWidth="1"/>
    <col min="6152" max="6153" width="2.42578125" style="4" customWidth="1"/>
    <col min="6154" max="6154" width="13.85546875" style="4" customWidth="1"/>
    <col min="6155" max="6155" width="2.42578125" style="4" customWidth="1"/>
    <col min="6156" max="6156" width="13.85546875" style="4" customWidth="1"/>
    <col min="6157" max="6400" width="11.85546875" style="4"/>
    <col min="6401" max="6406" width="2.28515625" style="4" customWidth="1"/>
    <col min="6407" max="6407" width="48.140625" style="4" customWidth="1"/>
    <col min="6408" max="6409" width="2.42578125" style="4" customWidth="1"/>
    <col min="6410" max="6410" width="13.85546875" style="4" customWidth="1"/>
    <col min="6411" max="6411" width="2.42578125" style="4" customWidth="1"/>
    <col min="6412" max="6412" width="13.85546875" style="4" customWidth="1"/>
    <col min="6413" max="6656" width="11.85546875" style="4"/>
    <col min="6657" max="6662" width="2.28515625" style="4" customWidth="1"/>
    <col min="6663" max="6663" width="48.140625" style="4" customWidth="1"/>
    <col min="6664" max="6665" width="2.42578125" style="4" customWidth="1"/>
    <col min="6666" max="6666" width="13.85546875" style="4" customWidth="1"/>
    <col min="6667" max="6667" width="2.42578125" style="4" customWidth="1"/>
    <col min="6668" max="6668" width="13.85546875" style="4" customWidth="1"/>
    <col min="6669" max="6912" width="11.85546875" style="4"/>
    <col min="6913" max="6918" width="2.28515625" style="4" customWidth="1"/>
    <col min="6919" max="6919" width="48.140625" style="4" customWidth="1"/>
    <col min="6920" max="6921" width="2.42578125" style="4" customWidth="1"/>
    <col min="6922" max="6922" width="13.85546875" style="4" customWidth="1"/>
    <col min="6923" max="6923" width="2.42578125" style="4" customWidth="1"/>
    <col min="6924" max="6924" width="13.85546875" style="4" customWidth="1"/>
    <col min="6925" max="7168" width="11.85546875" style="4"/>
    <col min="7169" max="7174" width="2.28515625" style="4" customWidth="1"/>
    <col min="7175" max="7175" width="48.140625" style="4" customWidth="1"/>
    <col min="7176" max="7177" width="2.42578125" style="4" customWidth="1"/>
    <col min="7178" max="7178" width="13.85546875" style="4" customWidth="1"/>
    <col min="7179" max="7179" width="2.42578125" style="4" customWidth="1"/>
    <col min="7180" max="7180" width="13.85546875" style="4" customWidth="1"/>
    <col min="7181" max="7424" width="11.85546875" style="4"/>
    <col min="7425" max="7430" width="2.28515625" style="4" customWidth="1"/>
    <col min="7431" max="7431" width="48.140625" style="4" customWidth="1"/>
    <col min="7432" max="7433" width="2.42578125" style="4" customWidth="1"/>
    <col min="7434" max="7434" width="13.85546875" style="4" customWidth="1"/>
    <col min="7435" max="7435" width="2.42578125" style="4" customWidth="1"/>
    <col min="7436" max="7436" width="13.85546875" style="4" customWidth="1"/>
    <col min="7437" max="7680" width="11.85546875" style="4"/>
    <col min="7681" max="7686" width="2.28515625" style="4" customWidth="1"/>
    <col min="7687" max="7687" width="48.140625" style="4" customWidth="1"/>
    <col min="7688" max="7689" width="2.42578125" style="4" customWidth="1"/>
    <col min="7690" max="7690" width="13.85546875" style="4" customWidth="1"/>
    <col min="7691" max="7691" width="2.42578125" style="4" customWidth="1"/>
    <col min="7692" max="7692" width="13.85546875" style="4" customWidth="1"/>
    <col min="7693" max="7936" width="11.85546875" style="4"/>
    <col min="7937" max="7942" width="2.28515625" style="4" customWidth="1"/>
    <col min="7943" max="7943" width="48.140625" style="4" customWidth="1"/>
    <col min="7944" max="7945" width="2.42578125" style="4" customWidth="1"/>
    <col min="7946" max="7946" width="13.85546875" style="4" customWidth="1"/>
    <col min="7947" max="7947" width="2.42578125" style="4" customWidth="1"/>
    <col min="7948" max="7948" width="13.85546875" style="4" customWidth="1"/>
    <col min="7949" max="8192" width="11.85546875" style="4"/>
    <col min="8193" max="8198" width="2.28515625" style="4" customWidth="1"/>
    <col min="8199" max="8199" width="48.140625" style="4" customWidth="1"/>
    <col min="8200" max="8201" width="2.42578125" style="4" customWidth="1"/>
    <col min="8202" max="8202" width="13.85546875" style="4" customWidth="1"/>
    <col min="8203" max="8203" width="2.42578125" style="4" customWidth="1"/>
    <col min="8204" max="8204" width="13.85546875" style="4" customWidth="1"/>
    <col min="8205" max="8448" width="11.85546875" style="4"/>
    <col min="8449" max="8454" width="2.28515625" style="4" customWidth="1"/>
    <col min="8455" max="8455" width="48.140625" style="4" customWidth="1"/>
    <col min="8456" max="8457" width="2.42578125" style="4" customWidth="1"/>
    <col min="8458" max="8458" width="13.85546875" style="4" customWidth="1"/>
    <col min="8459" max="8459" width="2.42578125" style="4" customWidth="1"/>
    <col min="8460" max="8460" width="13.85546875" style="4" customWidth="1"/>
    <col min="8461" max="8704" width="11.85546875" style="4"/>
    <col min="8705" max="8710" width="2.28515625" style="4" customWidth="1"/>
    <col min="8711" max="8711" width="48.140625" style="4" customWidth="1"/>
    <col min="8712" max="8713" width="2.42578125" style="4" customWidth="1"/>
    <col min="8714" max="8714" width="13.85546875" style="4" customWidth="1"/>
    <col min="8715" max="8715" width="2.42578125" style="4" customWidth="1"/>
    <col min="8716" max="8716" width="13.85546875" style="4" customWidth="1"/>
    <col min="8717" max="8960" width="11.85546875" style="4"/>
    <col min="8961" max="8966" width="2.28515625" style="4" customWidth="1"/>
    <col min="8967" max="8967" width="48.140625" style="4" customWidth="1"/>
    <col min="8968" max="8969" width="2.42578125" style="4" customWidth="1"/>
    <col min="8970" max="8970" width="13.85546875" style="4" customWidth="1"/>
    <col min="8971" max="8971" width="2.42578125" style="4" customWidth="1"/>
    <col min="8972" max="8972" width="13.85546875" style="4" customWidth="1"/>
    <col min="8973" max="9216" width="11.85546875" style="4"/>
    <col min="9217" max="9222" width="2.28515625" style="4" customWidth="1"/>
    <col min="9223" max="9223" width="48.140625" style="4" customWidth="1"/>
    <col min="9224" max="9225" width="2.42578125" style="4" customWidth="1"/>
    <col min="9226" max="9226" width="13.85546875" style="4" customWidth="1"/>
    <col min="9227" max="9227" width="2.42578125" style="4" customWidth="1"/>
    <col min="9228" max="9228" width="13.85546875" style="4" customWidth="1"/>
    <col min="9229" max="9472" width="11.85546875" style="4"/>
    <col min="9473" max="9478" width="2.28515625" style="4" customWidth="1"/>
    <col min="9479" max="9479" width="48.140625" style="4" customWidth="1"/>
    <col min="9480" max="9481" width="2.42578125" style="4" customWidth="1"/>
    <col min="9482" max="9482" width="13.85546875" style="4" customWidth="1"/>
    <col min="9483" max="9483" width="2.42578125" style="4" customWidth="1"/>
    <col min="9484" max="9484" width="13.85546875" style="4" customWidth="1"/>
    <col min="9485" max="9728" width="11.85546875" style="4"/>
    <col min="9729" max="9734" width="2.28515625" style="4" customWidth="1"/>
    <col min="9735" max="9735" width="48.140625" style="4" customWidth="1"/>
    <col min="9736" max="9737" width="2.42578125" style="4" customWidth="1"/>
    <col min="9738" max="9738" width="13.85546875" style="4" customWidth="1"/>
    <col min="9739" max="9739" width="2.42578125" style="4" customWidth="1"/>
    <col min="9740" max="9740" width="13.85546875" style="4" customWidth="1"/>
    <col min="9741" max="9984" width="11.85546875" style="4"/>
    <col min="9985" max="9990" width="2.28515625" style="4" customWidth="1"/>
    <col min="9991" max="9991" width="48.140625" style="4" customWidth="1"/>
    <col min="9992" max="9993" width="2.42578125" style="4" customWidth="1"/>
    <col min="9994" max="9994" width="13.85546875" style="4" customWidth="1"/>
    <col min="9995" max="9995" width="2.42578125" style="4" customWidth="1"/>
    <col min="9996" max="9996" width="13.85546875" style="4" customWidth="1"/>
    <col min="9997" max="10240" width="11.85546875" style="4"/>
    <col min="10241" max="10246" width="2.28515625" style="4" customWidth="1"/>
    <col min="10247" max="10247" width="48.140625" style="4" customWidth="1"/>
    <col min="10248" max="10249" width="2.42578125" style="4" customWidth="1"/>
    <col min="10250" max="10250" width="13.85546875" style="4" customWidth="1"/>
    <col min="10251" max="10251" width="2.42578125" style="4" customWidth="1"/>
    <col min="10252" max="10252" width="13.85546875" style="4" customWidth="1"/>
    <col min="10253" max="10496" width="11.85546875" style="4"/>
    <col min="10497" max="10502" width="2.28515625" style="4" customWidth="1"/>
    <col min="10503" max="10503" width="48.140625" style="4" customWidth="1"/>
    <col min="10504" max="10505" width="2.42578125" style="4" customWidth="1"/>
    <col min="10506" max="10506" width="13.85546875" style="4" customWidth="1"/>
    <col min="10507" max="10507" width="2.42578125" style="4" customWidth="1"/>
    <col min="10508" max="10508" width="13.85546875" style="4" customWidth="1"/>
    <col min="10509" max="10752" width="11.85546875" style="4"/>
    <col min="10753" max="10758" width="2.28515625" style="4" customWidth="1"/>
    <col min="10759" max="10759" width="48.140625" style="4" customWidth="1"/>
    <col min="10760" max="10761" width="2.42578125" style="4" customWidth="1"/>
    <col min="10762" max="10762" width="13.85546875" style="4" customWidth="1"/>
    <col min="10763" max="10763" width="2.42578125" style="4" customWidth="1"/>
    <col min="10764" max="10764" width="13.85546875" style="4" customWidth="1"/>
    <col min="10765" max="11008" width="11.85546875" style="4"/>
    <col min="11009" max="11014" width="2.28515625" style="4" customWidth="1"/>
    <col min="11015" max="11015" width="48.140625" style="4" customWidth="1"/>
    <col min="11016" max="11017" width="2.42578125" style="4" customWidth="1"/>
    <col min="11018" max="11018" width="13.85546875" style="4" customWidth="1"/>
    <col min="11019" max="11019" width="2.42578125" style="4" customWidth="1"/>
    <col min="11020" max="11020" width="13.85546875" style="4" customWidth="1"/>
    <col min="11021" max="11264" width="11.85546875" style="4"/>
    <col min="11265" max="11270" width="2.28515625" style="4" customWidth="1"/>
    <col min="11271" max="11271" width="48.140625" style="4" customWidth="1"/>
    <col min="11272" max="11273" width="2.42578125" style="4" customWidth="1"/>
    <col min="11274" max="11274" width="13.85546875" style="4" customWidth="1"/>
    <col min="11275" max="11275" width="2.42578125" style="4" customWidth="1"/>
    <col min="11276" max="11276" width="13.85546875" style="4" customWidth="1"/>
    <col min="11277" max="11520" width="11.85546875" style="4"/>
    <col min="11521" max="11526" width="2.28515625" style="4" customWidth="1"/>
    <col min="11527" max="11527" width="48.140625" style="4" customWidth="1"/>
    <col min="11528" max="11529" width="2.42578125" style="4" customWidth="1"/>
    <col min="11530" max="11530" width="13.85546875" style="4" customWidth="1"/>
    <col min="11531" max="11531" width="2.42578125" style="4" customWidth="1"/>
    <col min="11532" max="11532" width="13.85546875" style="4" customWidth="1"/>
    <col min="11533" max="11776" width="11.85546875" style="4"/>
    <col min="11777" max="11782" width="2.28515625" style="4" customWidth="1"/>
    <col min="11783" max="11783" width="48.140625" style="4" customWidth="1"/>
    <col min="11784" max="11785" width="2.42578125" style="4" customWidth="1"/>
    <col min="11786" max="11786" width="13.85546875" style="4" customWidth="1"/>
    <col min="11787" max="11787" width="2.42578125" style="4" customWidth="1"/>
    <col min="11788" max="11788" width="13.85546875" style="4" customWidth="1"/>
    <col min="11789" max="12032" width="11.85546875" style="4"/>
    <col min="12033" max="12038" width="2.28515625" style="4" customWidth="1"/>
    <col min="12039" max="12039" width="48.140625" style="4" customWidth="1"/>
    <col min="12040" max="12041" width="2.42578125" style="4" customWidth="1"/>
    <col min="12042" max="12042" width="13.85546875" style="4" customWidth="1"/>
    <col min="12043" max="12043" width="2.42578125" style="4" customWidth="1"/>
    <col min="12044" max="12044" width="13.85546875" style="4" customWidth="1"/>
    <col min="12045" max="12288" width="11.85546875" style="4"/>
    <col min="12289" max="12294" width="2.28515625" style="4" customWidth="1"/>
    <col min="12295" max="12295" width="48.140625" style="4" customWidth="1"/>
    <col min="12296" max="12297" width="2.42578125" style="4" customWidth="1"/>
    <col min="12298" max="12298" width="13.85546875" style="4" customWidth="1"/>
    <col min="12299" max="12299" width="2.42578125" style="4" customWidth="1"/>
    <col min="12300" max="12300" width="13.85546875" style="4" customWidth="1"/>
    <col min="12301" max="12544" width="11.85546875" style="4"/>
    <col min="12545" max="12550" width="2.28515625" style="4" customWidth="1"/>
    <col min="12551" max="12551" width="48.140625" style="4" customWidth="1"/>
    <col min="12552" max="12553" width="2.42578125" style="4" customWidth="1"/>
    <col min="12554" max="12554" width="13.85546875" style="4" customWidth="1"/>
    <col min="12555" max="12555" width="2.42578125" style="4" customWidth="1"/>
    <col min="12556" max="12556" width="13.85546875" style="4" customWidth="1"/>
    <col min="12557" max="12800" width="11.85546875" style="4"/>
    <col min="12801" max="12806" width="2.28515625" style="4" customWidth="1"/>
    <col min="12807" max="12807" width="48.140625" style="4" customWidth="1"/>
    <col min="12808" max="12809" width="2.42578125" style="4" customWidth="1"/>
    <col min="12810" max="12810" width="13.85546875" style="4" customWidth="1"/>
    <col min="12811" max="12811" width="2.42578125" style="4" customWidth="1"/>
    <col min="12812" max="12812" width="13.85546875" style="4" customWidth="1"/>
    <col min="12813" max="13056" width="11.85546875" style="4"/>
    <col min="13057" max="13062" width="2.28515625" style="4" customWidth="1"/>
    <col min="13063" max="13063" width="48.140625" style="4" customWidth="1"/>
    <col min="13064" max="13065" width="2.42578125" style="4" customWidth="1"/>
    <col min="13066" max="13066" width="13.85546875" style="4" customWidth="1"/>
    <col min="13067" max="13067" width="2.42578125" style="4" customWidth="1"/>
    <col min="13068" max="13068" width="13.85546875" style="4" customWidth="1"/>
    <col min="13069" max="13312" width="11.85546875" style="4"/>
    <col min="13313" max="13318" width="2.28515625" style="4" customWidth="1"/>
    <col min="13319" max="13319" width="48.140625" style="4" customWidth="1"/>
    <col min="13320" max="13321" width="2.42578125" style="4" customWidth="1"/>
    <col min="13322" max="13322" width="13.85546875" style="4" customWidth="1"/>
    <col min="13323" max="13323" width="2.42578125" style="4" customWidth="1"/>
    <col min="13324" max="13324" width="13.85546875" style="4" customWidth="1"/>
    <col min="13325" max="13568" width="11.85546875" style="4"/>
    <col min="13569" max="13574" width="2.28515625" style="4" customWidth="1"/>
    <col min="13575" max="13575" width="48.140625" style="4" customWidth="1"/>
    <col min="13576" max="13577" width="2.42578125" style="4" customWidth="1"/>
    <col min="13578" max="13578" width="13.85546875" style="4" customWidth="1"/>
    <col min="13579" max="13579" width="2.42578125" style="4" customWidth="1"/>
    <col min="13580" max="13580" width="13.85546875" style="4" customWidth="1"/>
    <col min="13581" max="13824" width="11.85546875" style="4"/>
    <col min="13825" max="13830" width="2.28515625" style="4" customWidth="1"/>
    <col min="13831" max="13831" width="48.140625" style="4" customWidth="1"/>
    <col min="13832" max="13833" width="2.42578125" style="4" customWidth="1"/>
    <col min="13834" max="13834" width="13.85546875" style="4" customWidth="1"/>
    <col min="13835" max="13835" width="2.42578125" style="4" customWidth="1"/>
    <col min="13836" max="13836" width="13.85546875" style="4" customWidth="1"/>
    <col min="13837" max="14080" width="11.85546875" style="4"/>
    <col min="14081" max="14086" width="2.28515625" style="4" customWidth="1"/>
    <col min="14087" max="14087" width="48.140625" style="4" customWidth="1"/>
    <col min="14088" max="14089" width="2.42578125" style="4" customWidth="1"/>
    <col min="14090" max="14090" width="13.85546875" style="4" customWidth="1"/>
    <col min="14091" max="14091" width="2.42578125" style="4" customWidth="1"/>
    <col min="14092" max="14092" width="13.85546875" style="4" customWidth="1"/>
    <col min="14093" max="14336" width="11.85546875" style="4"/>
    <col min="14337" max="14342" width="2.28515625" style="4" customWidth="1"/>
    <col min="14343" max="14343" width="48.140625" style="4" customWidth="1"/>
    <col min="14344" max="14345" width="2.42578125" style="4" customWidth="1"/>
    <col min="14346" max="14346" width="13.85546875" style="4" customWidth="1"/>
    <col min="14347" max="14347" width="2.42578125" style="4" customWidth="1"/>
    <col min="14348" max="14348" width="13.85546875" style="4" customWidth="1"/>
    <col min="14349" max="14592" width="11.85546875" style="4"/>
    <col min="14593" max="14598" width="2.28515625" style="4" customWidth="1"/>
    <col min="14599" max="14599" width="48.140625" style="4" customWidth="1"/>
    <col min="14600" max="14601" width="2.42578125" style="4" customWidth="1"/>
    <col min="14602" max="14602" width="13.85546875" style="4" customWidth="1"/>
    <col min="14603" max="14603" width="2.42578125" style="4" customWidth="1"/>
    <col min="14604" max="14604" width="13.85546875" style="4" customWidth="1"/>
    <col min="14605" max="14848" width="11.85546875" style="4"/>
    <col min="14849" max="14854" width="2.28515625" style="4" customWidth="1"/>
    <col min="14855" max="14855" width="48.140625" style="4" customWidth="1"/>
    <col min="14856" max="14857" width="2.42578125" style="4" customWidth="1"/>
    <col min="14858" max="14858" width="13.85546875" style="4" customWidth="1"/>
    <col min="14859" max="14859" width="2.42578125" style="4" customWidth="1"/>
    <col min="14860" max="14860" width="13.85546875" style="4" customWidth="1"/>
    <col min="14861" max="15104" width="11.85546875" style="4"/>
    <col min="15105" max="15110" width="2.28515625" style="4" customWidth="1"/>
    <col min="15111" max="15111" width="48.140625" style="4" customWidth="1"/>
    <col min="15112" max="15113" width="2.42578125" style="4" customWidth="1"/>
    <col min="15114" max="15114" width="13.85546875" style="4" customWidth="1"/>
    <col min="15115" max="15115" width="2.42578125" style="4" customWidth="1"/>
    <col min="15116" max="15116" width="13.85546875" style="4" customWidth="1"/>
    <col min="15117" max="15360" width="11.85546875" style="4"/>
    <col min="15361" max="15366" width="2.28515625" style="4" customWidth="1"/>
    <col min="15367" max="15367" width="48.140625" style="4" customWidth="1"/>
    <col min="15368" max="15369" width="2.42578125" style="4" customWidth="1"/>
    <col min="15370" max="15370" width="13.85546875" style="4" customWidth="1"/>
    <col min="15371" max="15371" width="2.42578125" style="4" customWidth="1"/>
    <col min="15372" max="15372" width="13.85546875" style="4" customWidth="1"/>
    <col min="15373" max="15616" width="11.85546875" style="4"/>
    <col min="15617" max="15622" width="2.28515625" style="4" customWidth="1"/>
    <col min="15623" max="15623" width="48.140625" style="4" customWidth="1"/>
    <col min="15624" max="15625" width="2.42578125" style="4" customWidth="1"/>
    <col min="15626" max="15626" width="13.85546875" style="4" customWidth="1"/>
    <col min="15627" max="15627" width="2.42578125" style="4" customWidth="1"/>
    <col min="15628" max="15628" width="13.85546875" style="4" customWidth="1"/>
    <col min="15629" max="15872" width="11.85546875" style="4"/>
    <col min="15873" max="15878" width="2.28515625" style="4" customWidth="1"/>
    <col min="15879" max="15879" width="48.140625" style="4" customWidth="1"/>
    <col min="15880" max="15881" width="2.42578125" style="4" customWidth="1"/>
    <col min="15882" max="15882" width="13.85546875" style="4" customWidth="1"/>
    <col min="15883" max="15883" width="2.42578125" style="4" customWidth="1"/>
    <col min="15884" max="15884" width="13.85546875" style="4" customWidth="1"/>
    <col min="15885" max="16128" width="11.85546875" style="4"/>
    <col min="16129" max="16134" width="2.28515625" style="4" customWidth="1"/>
    <col min="16135" max="16135" width="48.140625" style="4" customWidth="1"/>
    <col min="16136" max="16137" width="2.42578125" style="4" customWidth="1"/>
    <col min="16138" max="16138" width="13.85546875" style="4" customWidth="1"/>
    <col min="16139" max="16139" width="2.42578125" style="4" customWidth="1"/>
    <col min="16140" max="16140" width="13.85546875" style="4" customWidth="1"/>
    <col min="16141" max="16384" width="11.85546875" style="4"/>
  </cols>
  <sheetData>
    <row r="1" spans="1:16" ht="12.95" customHeight="1">
      <c r="A1" s="1" t="s">
        <v>496</v>
      </c>
      <c r="B1" s="2"/>
      <c r="C1" s="1"/>
      <c r="D1" s="1"/>
      <c r="E1" s="1"/>
      <c r="F1" s="1"/>
      <c r="G1" s="1"/>
      <c r="H1" s="1"/>
      <c r="I1" s="1"/>
      <c r="J1" s="1"/>
      <c r="K1" s="2"/>
      <c r="L1" s="1"/>
      <c r="P1" s="453"/>
    </row>
    <row r="2" spans="1:16" ht="20.100000000000001" customHeight="1">
      <c r="A2" s="2" t="s">
        <v>274</v>
      </c>
      <c r="B2" s="2"/>
      <c r="C2" s="1"/>
      <c r="D2" s="1"/>
      <c r="E2" s="1"/>
      <c r="F2" s="1"/>
      <c r="G2" s="1"/>
      <c r="H2" s="1"/>
      <c r="I2" s="1"/>
      <c r="J2" s="1"/>
      <c r="K2" s="2"/>
      <c r="L2" s="1"/>
    </row>
    <row r="3" spans="1:16" ht="20.100000000000001" customHeight="1">
      <c r="A3" s="2" t="s">
        <v>398</v>
      </c>
      <c r="B3" s="2"/>
      <c r="C3" s="1"/>
      <c r="D3" s="1"/>
      <c r="E3" s="1"/>
      <c r="F3" s="1"/>
      <c r="G3" s="1"/>
      <c r="H3" s="1"/>
      <c r="I3" s="1"/>
      <c r="J3" s="1"/>
      <c r="K3" s="2"/>
      <c r="L3" s="1"/>
    </row>
    <row r="4" spans="1:16" ht="20.100000000000001" customHeight="1">
      <c r="A4" s="2" t="s">
        <v>284</v>
      </c>
      <c r="B4" s="2"/>
      <c r="C4" s="1"/>
      <c r="D4" s="1"/>
      <c r="E4" s="1"/>
      <c r="F4" s="1"/>
      <c r="G4" s="1"/>
      <c r="H4" s="1"/>
      <c r="I4" s="1"/>
      <c r="J4" s="1"/>
      <c r="K4" s="2"/>
      <c r="L4" s="1"/>
    </row>
    <row r="5" spans="1:16" ht="20.100000000000001" customHeight="1">
      <c r="A5" s="37" t="s">
        <v>1276</v>
      </c>
      <c r="B5" s="2"/>
      <c r="C5" s="1"/>
      <c r="D5" s="1"/>
      <c r="E5" s="1"/>
      <c r="F5" s="1"/>
      <c r="G5" s="1"/>
      <c r="H5" s="1"/>
      <c r="I5" s="1"/>
      <c r="J5" s="1"/>
      <c r="K5" s="2"/>
      <c r="L5" s="1"/>
    </row>
    <row r="6" spans="1:16" ht="20.100000000000001" customHeight="1">
      <c r="A6" s="37" t="s">
        <v>361</v>
      </c>
      <c r="B6" s="2"/>
      <c r="C6" s="1"/>
      <c r="D6" s="1"/>
      <c r="E6" s="1"/>
      <c r="F6" s="1"/>
      <c r="G6" s="1"/>
      <c r="H6" s="1"/>
      <c r="I6" s="1"/>
      <c r="J6" s="1"/>
      <c r="K6" s="2"/>
      <c r="L6" s="1"/>
      <c r="P6" s="120" t="s">
        <v>1223</v>
      </c>
    </row>
    <row r="7" spans="1:16" ht="20.100000000000001" customHeight="1">
      <c r="A7" s="37"/>
      <c r="B7" s="2"/>
      <c r="C7" s="1"/>
      <c r="D7" s="1"/>
      <c r="E7" s="1"/>
      <c r="F7" s="1"/>
      <c r="G7" s="1"/>
      <c r="H7" s="1"/>
      <c r="I7" s="1"/>
      <c r="J7" s="1"/>
      <c r="K7" s="2"/>
      <c r="L7" s="143" t="s">
        <v>848</v>
      </c>
      <c r="P7" s="120" t="s">
        <v>1224</v>
      </c>
    </row>
    <row r="8" spans="1:16" ht="39" customHeight="1">
      <c r="A8" s="37"/>
      <c r="B8" s="2"/>
      <c r="C8" s="1"/>
      <c r="D8" s="1"/>
      <c r="E8" s="1"/>
      <c r="F8" s="1"/>
      <c r="G8" s="1"/>
      <c r="H8" s="3"/>
      <c r="I8" s="3"/>
      <c r="J8" s="33" t="s">
        <v>53</v>
      </c>
      <c r="L8" s="33" t="s">
        <v>54</v>
      </c>
      <c r="N8" s="32"/>
    </row>
    <row r="9" spans="1:16" ht="20.100000000000001" customHeight="1">
      <c r="A9" s="19" t="s">
        <v>239</v>
      </c>
      <c r="B9" s="54" t="s">
        <v>276</v>
      </c>
      <c r="H9" s="19"/>
    </row>
    <row r="10" spans="1:16" ht="12.95" customHeight="1">
      <c r="A10" s="19"/>
      <c r="C10" s="54" t="s">
        <v>240</v>
      </c>
      <c r="H10" s="19"/>
      <c r="I10" s="19"/>
    </row>
    <row r="11" spans="1:16" ht="12.95" customHeight="1">
      <c r="A11" s="19"/>
      <c r="D11" s="54" t="s">
        <v>273</v>
      </c>
      <c r="H11" s="19"/>
      <c r="I11" s="19" t="s">
        <v>172</v>
      </c>
      <c r="J11" s="106">
        <v>12768</v>
      </c>
      <c r="K11" s="19"/>
      <c r="L11" s="106">
        <v>172451</v>
      </c>
      <c r="N11" s="106"/>
    </row>
    <row r="12" spans="1:16" ht="12.95" customHeight="1">
      <c r="A12" s="19"/>
      <c r="D12" s="54" t="s">
        <v>277</v>
      </c>
      <c r="H12" s="19"/>
      <c r="I12" s="19"/>
      <c r="J12" s="106"/>
      <c r="K12" s="19"/>
      <c r="L12" s="106"/>
      <c r="N12" s="106"/>
    </row>
    <row r="13" spans="1:16" ht="12.95" customHeight="1">
      <c r="A13" s="19"/>
      <c r="E13" s="54" t="s">
        <v>278</v>
      </c>
      <c r="F13" s="54"/>
      <c r="H13" s="19"/>
      <c r="I13" s="19"/>
      <c r="J13" s="106">
        <v>0</v>
      </c>
      <c r="K13" s="19"/>
      <c r="L13" s="106">
        <v>0</v>
      </c>
      <c r="N13" s="106"/>
    </row>
    <row r="14" spans="1:16" ht="12.95" customHeight="1">
      <c r="A14" s="19"/>
      <c r="E14" s="54" t="s">
        <v>279</v>
      </c>
      <c r="F14" s="54"/>
      <c r="H14" s="19"/>
      <c r="I14" s="19"/>
      <c r="J14" s="106">
        <v>0</v>
      </c>
      <c r="K14" s="19"/>
      <c r="L14" s="106">
        <v>0</v>
      </c>
      <c r="N14" s="106"/>
    </row>
    <row r="15" spans="1:16" ht="12.95" customHeight="1">
      <c r="A15" s="19"/>
      <c r="E15" s="54" t="s">
        <v>280</v>
      </c>
      <c r="F15" s="54"/>
      <c r="H15" s="19"/>
      <c r="I15" s="19"/>
      <c r="J15" s="106">
        <v>0</v>
      </c>
      <c r="K15" s="19"/>
      <c r="L15" s="106">
        <v>0</v>
      </c>
      <c r="N15" s="106"/>
    </row>
    <row r="16" spans="1:16" ht="12.95" customHeight="1">
      <c r="A16" s="19"/>
      <c r="E16" s="54" t="s">
        <v>16</v>
      </c>
      <c r="F16" s="54"/>
      <c r="H16" s="19"/>
      <c r="I16" s="19"/>
      <c r="J16" s="106">
        <v>0</v>
      </c>
      <c r="K16" s="19"/>
      <c r="L16" s="106">
        <v>0</v>
      </c>
      <c r="N16" s="106"/>
    </row>
    <row r="17" spans="1:14" ht="12.95" customHeight="1">
      <c r="A17" s="19"/>
      <c r="E17" s="54" t="s">
        <v>241</v>
      </c>
      <c r="F17" s="54"/>
      <c r="H17" s="19"/>
      <c r="I17" s="19"/>
      <c r="J17" s="106">
        <v>0</v>
      </c>
      <c r="K17" s="19"/>
      <c r="L17" s="106">
        <v>0</v>
      </c>
      <c r="N17" s="106"/>
    </row>
    <row r="18" spans="1:14" ht="12.95" customHeight="1">
      <c r="A18" s="19"/>
      <c r="D18" s="54" t="s">
        <v>242</v>
      </c>
      <c r="H18" s="19"/>
      <c r="I18" s="19"/>
      <c r="J18" s="106">
        <v>0</v>
      </c>
      <c r="K18" s="19"/>
      <c r="L18" s="106">
        <v>0</v>
      </c>
      <c r="N18" s="106"/>
    </row>
    <row r="19" spans="1:14" ht="20.100000000000001" customHeight="1">
      <c r="A19" s="19"/>
      <c r="F19" s="54" t="s">
        <v>373</v>
      </c>
      <c r="H19" s="19" t="s">
        <v>272</v>
      </c>
      <c r="I19" s="19"/>
      <c r="J19" s="215">
        <f>SUM(J11:J18)</f>
        <v>12768</v>
      </c>
      <c r="K19" s="19"/>
      <c r="L19" s="215">
        <f>SUM(L11:L18)</f>
        <v>172451</v>
      </c>
      <c r="N19" s="106"/>
    </row>
    <row r="20" spans="1:14" ht="20.100000000000001" customHeight="1">
      <c r="A20" s="19" t="s">
        <v>243</v>
      </c>
      <c r="B20" s="54" t="s">
        <v>374</v>
      </c>
      <c r="H20" s="19"/>
      <c r="I20" s="19"/>
      <c r="J20" s="106"/>
      <c r="K20" s="19"/>
      <c r="L20" s="106"/>
      <c r="N20" s="106"/>
    </row>
    <row r="21" spans="1:14" ht="12.95" customHeight="1">
      <c r="A21" s="19"/>
      <c r="C21" s="54" t="s">
        <v>240</v>
      </c>
      <c r="H21" s="19"/>
      <c r="I21" s="19"/>
      <c r="J21" s="106"/>
      <c r="K21" s="19"/>
      <c r="L21" s="106"/>
      <c r="N21" s="106"/>
    </row>
    <row r="22" spans="1:14" ht="12.95" customHeight="1">
      <c r="A22" s="19"/>
      <c r="D22" s="54" t="s">
        <v>439</v>
      </c>
      <c r="H22" s="19"/>
      <c r="I22" s="19"/>
      <c r="J22" s="106">
        <v>28497</v>
      </c>
      <c r="K22" s="19"/>
      <c r="L22" s="106">
        <v>151257</v>
      </c>
      <c r="N22" s="106"/>
    </row>
    <row r="23" spans="1:14" ht="12.95" customHeight="1">
      <c r="A23" s="19"/>
      <c r="D23" s="54" t="s">
        <v>244</v>
      </c>
      <c r="H23" s="19"/>
      <c r="I23" s="19"/>
      <c r="J23" s="106">
        <v>0</v>
      </c>
      <c r="K23" s="19"/>
      <c r="L23" s="106">
        <v>40523</v>
      </c>
      <c r="N23" s="106"/>
    </row>
    <row r="24" spans="1:14" ht="12.95" customHeight="1">
      <c r="A24" s="19"/>
      <c r="D24" s="54" t="s">
        <v>197</v>
      </c>
      <c r="H24" s="19"/>
      <c r="I24" s="19"/>
      <c r="J24" s="106">
        <v>0</v>
      </c>
      <c r="K24" s="19"/>
      <c r="L24" s="106">
        <v>0</v>
      </c>
      <c r="N24" s="106"/>
    </row>
    <row r="25" spans="1:14" ht="12.95" customHeight="1">
      <c r="A25" s="19"/>
      <c r="D25" s="54" t="s">
        <v>245</v>
      </c>
      <c r="H25" s="19"/>
      <c r="I25" s="19"/>
      <c r="J25" s="106">
        <v>0</v>
      </c>
      <c r="K25" s="19"/>
      <c r="L25" s="106">
        <v>0</v>
      </c>
      <c r="N25" s="106"/>
    </row>
    <row r="26" spans="1:14" ht="12.95" customHeight="1">
      <c r="A26" s="19"/>
      <c r="D26" s="54" t="s">
        <v>246</v>
      </c>
      <c r="H26" s="19"/>
      <c r="I26" s="19"/>
      <c r="J26" s="106">
        <v>0</v>
      </c>
      <c r="K26" s="19"/>
      <c r="L26" s="106">
        <v>0</v>
      </c>
      <c r="N26" s="106"/>
    </row>
    <row r="27" spans="1:14" ht="12.95" customHeight="1">
      <c r="A27" s="19"/>
      <c r="D27" s="54" t="s">
        <v>247</v>
      </c>
      <c r="H27" s="19"/>
      <c r="I27" s="19"/>
      <c r="J27" s="106">
        <v>0</v>
      </c>
      <c r="K27" s="19"/>
      <c r="L27" s="106">
        <v>12850</v>
      </c>
      <c r="N27" s="106"/>
    </row>
    <row r="28" spans="1:14" ht="20.100000000000001" customHeight="1">
      <c r="A28" s="19"/>
      <c r="E28" s="54"/>
      <c r="F28" s="54" t="s">
        <v>375</v>
      </c>
      <c r="H28" s="19" t="s">
        <v>269</v>
      </c>
      <c r="I28" s="19"/>
      <c r="J28" s="215">
        <f>SUM(J22:J27)</f>
        <v>28497</v>
      </c>
      <c r="K28" s="19"/>
      <c r="L28" s="215">
        <f>SUM(L22:L27)</f>
        <v>204630</v>
      </c>
      <c r="N28" s="106"/>
    </row>
    <row r="29" spans="1:14" ht="20.100000000000001" customHeight="1">
      <c r="A29" s="19" t="s">
        <v>248</v>
      </c>
      <c r="B29" s="54" t="s">
        <v>376</v>
      </c>
      <c r="H29" s="19"/>
      <c r="I29" s="19"/>
      <c r="J29" s="106"/>
      <c r="K29" s="19"/>
      <c r="L29" s="106"/>
      <c r="N29" s="106"/>
    </row>
    <row r="30" spans="1:14" ht="12.95" customHeight="1">
      <c r="A30" s="19"/>
      <c r="C30" s="54" t="s">
        <v>249</v>
      </c>
      <c r="H30" s="19" t="s">
        <v>270</v>
      </c>
      <c r="I30" s="19"/>
      <c r="J30" s="9">
        <f>(J19-J28)</f>
        <v>-15729</v>
      </c>
      <c r="K30" s="19"/>
      <c r="L30" s="9">
        <f>(L19-L28)</f>
        <v>-32179</v>
      </c>
      <c r="N30" s="106"/>
    </row>
    <row r="31" spans="1:14" ht="20.100000000000001" customHeight="1">
      <c r="A31" s="19" t="s">
        <v>465</v>
      </c>
      <c r="B31" s="54" t="s">
        <v>377</v>
      </c>
      <c r="H31" s="19"/>
      <c r="I31" s="19"/>
      <c r="J31" s="106"/>
      <c r="K31" s="19"/>
      <c r="L31" s="106"/>
      <c r="N31" s="106"/>
    </row>
    <row r="32" spans="1:14" ht="12.95" customHeight="1">
      <c r="C32" s="54" t="s">
        <v>466</v>
      </c>
      <c r="H32" s="19"/>
      <c r="I32" s="19"/>
      <c r="J32" s="106"/>
      <c r="K32" s="19"/>
      <c r="L32" s="106"/>
      <c r="N32" s="106"/>
    </row>
    <row r="33" spans="1:14" ht="12.95" customHeight="1">
      <c r="D33" s="54" t="s">
        <v>438</v>
      </c>
      <c r="H33" s="19" t="s">
        <v>271</v>
      </c>
      <c r="I33" s="19"/>
      <c r="J33" s="9">
        <v>-2586827</v>
      </c>
      <c r="K33" s="19"/>
      <c r="L33" s="9">
        <v>-89176</v>
      </c>
      <c r="N33" s="106"/>
    </row>
    <row r="34" spans="1:14" ht="20.100000000000001" customHeight="1">
      <c r="B34" s="54"/>
      <c r="C34" s="54"/>
      <c r="F34" s="54" t="s">
        <v>681</v>
      </c>
      <c r="I34" s="19"/>
      <c r="J34" s="10"/>
      <c r="K34" s="19"/>
      <c r="L34" s="10"/>
      <c r="N34" s="10"/>
    </row>
    <row r="35" spans="1:14" ht="14.1" customHeight="1" thickBot="1">
      <c r="B35" s="54"/>
      <c r="D35" s="54"/>
      <c r="G35" s="54" t="s">
        <v>680</v>
      </c>
      <c r="I35" s="19" t="s">
        <v>172</v>
      </c>
      <c r="J35" s="152">
        <f>+J30+J33</f>
        <v>-2602556</v>
      </c>
      <c r="K35" s="19"/>
      <c r="L35" s="152">
        <f>+L30+L33</f>
        <v>-121355</v>
      </c>
      <c r="N35" s="106"/>
    </row>
    <row r="36" spans="1:14" ht="12.95" customHeight="1" thickTop="1"/>
    <row r="39" spans="1:14" ht="12.95" customHeight="1">
      <c r="A39" s="4" t="s">
        <v>954</v>
      </c>
      <c r="L39" s="8"/>
    </row>
  </sheetData>
  <customSheetViews>
    <customSheetView guid="{B5CDDD7D-D7D3-4CB2-966B-9F1E454CC0C9}">
      <pageMargins left="0.8" right="0.7" top="1" bottom="0.8" header="0.5" footer="0.5"/>
      <pageSetup scale="94" firstPageNumber="8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4" firstPageNumber="8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94" firstPageNumber="8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3">
      <selection activeCell="L31" sqref="L31"/>
      <pageMargins left="0.8" right="0.7" top="1" bottom="0.8" header="0.5" footer="0.5"/>
      <pageSetup scale="94" firstPageNumber="7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3">
      <selection activeCell="L31" sqref="L31"/>
      <pageMargins left="0.8" right="0.7" top="1" bottom="0.8" header="0.5" footer="0.5"/>
      <pageSetup scale="94" firstPageNumber="7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3">
      <selection activeCell="L31" sqref="L31"/>
      <pageMargins left="0.8" right="0.7" top="1" bottom="0.8" header="0.5" footer="0.5"/>
      <pageSetup scale="94" firstPageNumber="79"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3">
      <selection activeCell="L31" sqref="L31"/>
      <pageMargins left="0.8" right="0.7" top="1" bottom="0.8" header="0.5" footer="0.5"/>
      <pageSetup scale="94" firstPageNumber="79"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3">
      <selection activeCell="L31" sqref="L31"/>
      <pageMargins left="0.8" right="0.7" top="1" bottom="0.8" header="0.5" footer="0.5"/>
      <pageSetup scale="94" firstPageNumber="79"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9">
      <selection activeCell="A40" sqref="A40:G42"/>
      <pageMargins left="0.8" right="0.7" top="1" bottom="0.8" header="0.5" footer="0.5"/>
      <pageSetup scale="94" firstPageNumber="82"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77" fitToHeight="0" orientation="portrait" blackAndWhite="1" useFirstPageNumber="1" r:id="rId10"/>
  <headerFooter scaleWithDoc="0" alignWithMargins="0">
    <oddFooter>&amp;C&amp;"Times New Roman,Regular"&amp;11&amp;P</odd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6">
    <tabColor theme="2" tint="-0.499984740745262"/>
    <pageSetUpPr autoPageBreaks="0" fitToPage="1"/>
  </sheetPr>
  <dimension ref="A1:R41"/>
  <sheetViews>
    <sheetView topLeftCell="A8" zoomScaleNormal="100" workbookViewId="0">
      <selection sqref="A1:I1"/>
    </sheetView>
  </sheetViews>
  <sheetFormatPr defaultColWidth="11.85546875" defaultRowHeight="12.95" customHeight="1"/>
  <cols>
    <col min="1" max="6" width="2.28515625" style="4" customWidth="1"/>
    <col min="7" max="7" width="33.285156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4" width="11.85546875" style="4"/>
    <col min="255" max="260" width="2.28515625" style="4" customWidth="1"/>
    <col min="261" max="261" width="50" style="4" customWidth="1"/>
    <col min="262" max="263" width="2.42578125" style="4" customWidth="1"/>
    <col min="264" max="264" width="13.85546875" style="4" customWidth="1"/>
    <col min="265"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0" width="11.85546875" style="4"/>
    <col min="511" max="516" width="2.28515625" style="4" customWidth="1"/>
    <col min="517" max="517" width="50" style="4" customWidth="1"/>
    <col min="518" max="519" width="2.42578125" style="4" customWidth="1"/>
    <col min="520" max="520" width="13.85546875" style="4" customWidth="1"/>
    <col min="521"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6" width="11.85546875" style="4"/>
    <col min="767" max="772" width="2.28515625" style="4" customWidth="1"/>
    <col min="773" max="773" width="50" style="4" customWidth="1"/>
    <col min="774" max="775" width="2.42578125" style="4" customWidth="1"/>
    <col min="776" max="776" width="13.85546875" style="4" customWidth="1"/>
    <col min="777"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2" width="11.85546875" style="4"/>
    <col min="1023" max="1028" width="2.28515625" style="4" customWidth="1"/>
    <col min="1029" max="1029" width="50" style="4" customWidth="1"/>
    <col min="1030" max="1031" width="2.42578125" style="4" customWidth="1"/>
    <col min="1032" max="1032" width="13.85546875" style="4" customWidth="1"/>
    <col min="1033"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78" width="11.85546875" style="4"/>
    <col min="1279" max="1284" width="2.28515625" style="4" customWidth="1"/>
    <col min="1285" max="1285" width="50" style="4" customWidth="1"/>
    <col min="1286" max="1287" width="2.42578125" style="4" customWidth="1"/>
    <col min="1288" max="1288" width="13.85546875" style="4" customWidth="1"/>
    <col min="1289"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4" width="11.85546875" style="4"/>
    <col min="1535" max="1540" width="2.28515625" style="4" customWidth="1"/>
    <col min="1541" max="1541" width="50" style="4" customWidth="1"/>
    <col min="1542" max="1543" width="2.42578125" style="4" customWidth="1"/>
    <col min="1544" max="1544" width="13.85546875" style="4" customWidth="1"/>
    <col min="1545"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0" width="11.85546875" style="4"/>
    <col min="1791" max="1796" width="2.28515625" style="4" customWidth="1"/>
    <col min="1797" max="1797" width="50" style="4" customWidth="1"/>
    <col min="1798" max="1799" width="2.42578125" style="4" customWidth="1"/>
    <col min="1800" max="1800" width="13.85546875" style="4" customWidth="1"/>
    <col min="1801"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6" width="11.85546875" style="4"/>
    <col min="2047" max="2052" width="2.28515625" style="4" customWidth="1"/>
    <col min="2053" max="2053" width="50" style="4" customWidth="1"/>
    <col min="2054" max="2055" width="2.42578125" style="4" customWidth="1"/>
    <col min="2056" max="2056" width="13.85546875" style="4" customWidth="1"/>
    <col min="2057"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2" width="11.85546875" style="4"/>
    <col min="2303" max="2308" width="2.28515625" style="4" customWidth="1"/>
    <col min="2309" max="2309" width="50" style="4" customWidth="1"/>
    <col min="2310" max="2311" width="2.42578125" style="4" customWidth="1"/>
    <col min="2312" max="2312" width="13.85546875" style="4" customWidth="1"/>
    <col min="2313"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58" width="11.85546875" style="4"/>
    <col min="2559" max="2564" width="2.28515625" style="4" customWidth="1"/>
    <col min="2565" max="2565" width="50" style="4" customWidth="1"/>
    <col min="2566" max="2567" width="2.42578125" style="4" customWidth="1"/>
    <col min="2568" max="2568" width="13.85546875" style="4" customWidth="1"/>
    <col min="2569"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4" width="11.85546875" style="4"/>
    <col min="2815" max="2820" width="2.28515625" style="4" customWidth="1"/>
    <col min="2821" max="2821" width="50" style="4" customWidth="1"/>
    <col min="2822" max="2823" width="2.42578125" style="4" customWidth="1"/>
    <col min="2824" max="2824" width="13.85546875" style="4" customWidth="1"/>
    <col min="2825"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0" width="11.85546875" style="4"/>
    <col min="3071" max="3076" width="2.28515625" style="4" customWidth="1"/>
    <col min="3077" max="3077" width="50" style="4" customWidth="1"/>
    <col min="3078" max="3079" width="2.42578125" style="4" customWidth="1"/>
    <col min="3080" max="3080" width="13.85546875" style="4" customWidth="1"/>
    <col min="3081"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6" width="11.85546875" style="4"/>
    <col min="3327" max="3332" width="2.28515625" style="4" customWidth="1"/>
    <col min="3333" max="3333" width="50" style="4" customWidth="1"/>
    <col min="3334" max="3335" width="2.42578125" style="4" customWidth="1"/>
    <col min="3336" max="3336" width="13.85546875" style="4" customWidth="1"/>
    <col min="3337"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2" width="11.85546875" style="4"/>
    <col min="3583" max="3588" width="2.28515625" style="4" customWidth="1"/>
    <col min="3589" max="3589" width="50" style="4" customWidth="1"/>
    <col min="3590" max="3591" width="2.42578125" style="4" customWidth="1"/>
    <col min="3592" max="3592" width="13.85546875" style="4" customWidth="1"/>
    <col min="3593"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38" width="11.85546875" style="4"/>
    <col min="3839" max="3844" width="2.28515625" style="4" customWidth="1"/>
    <col min="3845" max="3845" width="50" style="4" customWidth="1"/>
    <col min="3846" max="3847" width="2.42578125" style="4" customWidth="1"/>
    <col min="3848" max="3848" width="13.85546875" style="4" customWidth="1"/>
    <col min="3849"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4" width="11.85546875" style="4"/>
    <col min="4095" max="4100" width="2.28515625" style="4" customWidth="1"/>
    <col min="4101" max="4101" width="50" style="4" customWidth="1"/>
    <col min="4102" max="4103" width="2.42578125" style="4" customWidth="1"/>
    <col min="4104" max="4104" width="13.85546875" style="4" customWidth="1"/>
    <col min="4105"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0" width="11.85546875" style="4"/>
    <col min="4351" max="4356" width="2.28515625" style="4" customWidth="1"/>
    <col min="4357" max="4357" width="50" style="4" customWidth="1"/>
    <col min="4358" max="4359" width="2.42578125" style="4" customWidth="1"/>
    <col min="4360" max="4360" width="13.85546875" style="4" customWidth="1"/>
    <col min="4361"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6" width="11.85546875" style="4"/>
    <col min="4607" max="4612" width="2.28515625" style="4" customWidth="1"/>
    <col min="4613" max="4613" width="50" style="4" customWidth="1"/>
    <col min="4614" max="4615" width="2.42578125" style="4" customWidth="1"/>
    <col min="4616" max="4616" width="13.85546875" style="4" customWidth="1"/>
    <col min="4617"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2" width="11.85546875" style="4"/>
    <col min="4863" max="4868" width="2.28515625" style="4" customWidth="1"/>
    <col min="4869" max="4869" width="50" style="4" customWidth="1"/>
    <col min="4870" max="4871" width="2.42578125" style="4" customWidth="1"/>
    <col min="4872" max="4872" width="13.85546875" style="4" customWidth="1"/>
    <col min="4873"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18" width="11.85546875" style="4"/>
    <col min="5119" max="5124" width="2.28515625" style="4" customWidth="1"/>
    <col min="5125" max="5125" width="50" style="4" customWidth="1"/>
    <col min="5126" max="5127" width="2.42578125" style="4" customWidth="1"/>
    <col min="5128" max="5128" width="13.85546875" style="4" customWidth="1"/>
    <col min="5129"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4" width="11.85546875" style="4"/>
    <col min="5375" max="5380" width="2.28515625" style="4" customWidth="1"/>
    <col min="5381" max="5381" width="50" style="4" customWidth="1"/>
    <col min="5382" max="5383" width="2.42578125" style="4" customWidth="1"/>
    <col min="5384" max="5384" width="13.85546875" style="4" customWidth="1"/>
    <col min="5385"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0" width="11.85546875" style="4"/>
    <col min="5631" max="5636" width="2.28515625" style="4" customWidth="1"/>
    <col min="5637" max="5637" width="50" style="4" customWidth="1"/>
    <col min="5638" max="5639" width="2.42578125" style="4" customWidth="1"/>
    <col min="5640" max="5640" width="13.85546875" style="4" customWidth="1"/>
    <col min="5641"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6" width="11.85546875" style="4"/>
    <col min="5887" max="5892" width="2.28515625" style="4" customWidth="1"/>
    <col min="5893" max="5893" width="50" style="4" customWidth="1"/>
    <col min="5894" max="5895" width="2.42578125" style="4" customWidth="1"/>
    <col min="5896" max="5896" width="13.85546875" style="4" customWidth="1"/>
    <col min="5897"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2" width="11.85546875" style="4"/>
    <col min="6143" max="6148" width="2.28515625" style="4" customWidth="1"/>
    <col min="6149" max="6149" width="50" style="4" customWidth="1"/>
    <col min="6150" max="6151" width="2.42578125" style="4" customWidth="1"/>
    <col min="6152" max="6152" width="13.85546875" style="4" customWidth="1"/>
    <col min="6153"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398" width="11.85546875" style="4"/>
    <col min="6399" max="6404" width="2.28515625" style="4" customWidth="1"/>
    <col min="6405" max="6405" width="50" style="4" customWidth="1"/>
    <col min="6406" max="6407" width="2.42578125" style="4" customWidth="1"/>
    <col min="6408" max="6408" width="13.85546875" style="4" customWidth="1"/>
    <col min="6409"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4" width="11.85546875" style="4"/>
    <col min="6655" max="6660" width="2.28515625" style="4" customWidth="1"/>
    <col min="6661" max="6661" width="50" style="4" customWidth="1"/>
    <col min="6662" max="6663" width="2.42578125" style="4" customWidth="1"/>
    <col min="6664" max="6664" width="13.85546875" style="4" customWidth="1"/>
    <col min="6665"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0" width="11.85546875" style="4"/>
    <col min="6911" max="6916" width="2.28515625" style="4" customWidth="1"/>
    <col min="6917" max="6917" width="50" style="4" customWidth="1"/>
    <col min="6918" max="6919" width="2.42578125" style="4" customWidth="1"/>
    <col min="6920" max="6920" width="13.85546875" style="4" customWidth="1"/>
    <col min="6921"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6" width="11.85546875" style="4"/>
    <col min="7167" max="7172" width="2.28515625" style="4" customWidth="1"/>
    <col min="7173" max="7173" width="50" style="4" customWidth="1"/>
    <col min="7174" max="7175" width="2.42578125" style="4" customWidth="1"/>
    <col min="7176" max="7176" width="13.85546875" style="4" customWidth="1"/>
    <col min="7177"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2" width="11.85546875" style="4"/>
    <col min="7423" max="7428" width="2.28515625" style="4" customWidth="1"/>
    <col min="7429" max="7429" width="50" style="4" customWidth="1"/>
    <col min="7430" max="7431" width="2.42578125" style="4" customWidth="1"/>
    <col min="7432" max="7432" width="13.85546875" style="4" customWidth="1"/>
    <col min="7433"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78" width="11.85546875" style="4"/>
    <col min="7679" max="7684" width="2.28515625" style="4" customWidth="1"/>
    <col min="7685" max="7685" width="50" style="4" customWidth="1"/>
    <col min="7686" max="7687" width="2.42578125" style="4" customWidth="1"/>
    <col min="7688" max="7688" width="13.85546875" style="4" customWidth="1"/>
    <col min="7689"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4" width="11.85546875" style="4"/>
    <col min="7935" max="7940" width="2.28515625" style="4" customWidth="1"/>
    <col min="7941" max="7941" width="50" style="4" customWidth="1"/>
    <col min="7942" max="7943" width="2.42578125" style="4" customWidth="1"/>
    <col min="7944" max="7944" width="13.85546875" style="4" customWidth="1"/>
    <col min="7945"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0" width="11.85546875" style="4"/>
    <col min="8191" max="8196" width="2.28515625" style="4" customWidth="1"/>
    <col min="8197" max="8197" width="50" style="4" customWidth="1"/>
    <col min="8198" max="8199" width="2.42578125" style="4" customWidth="1"/>
    <col min="8200" max="8200" width="13.85546875" style="4" customWidth="1"/>
    <col min="8201"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6" width="11.85546875" style="4"/>
    <col min="8447" max="8452" width="2.28515625" style="4" customWidth="1"/>
    <col min="8453" max="8453" width="50" style="4" customWidth="1"/>
    <col min="8454" max="8455" width="2.42578125" style="4" customWidth="1"/>
    <col min="8456" max="8456" width="13.85546875" style="4" customWidth="1"/>
    <col min="8457"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2" width="11.85546875" style="4"/>
    <col min="8703" max="8708" width="2.28515625" style="4" customWidth="1"/>
    <col min="8709" max="8709" width="50" style="4" customWidth="1"/>
    <col min="8710" max="8711" width="2.42578125" style="4" customWidth="1"/>
    <col min="8712" max="8712" width="13.85546875" style="4" customWidth="1"/>
    <col min="8713"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58" width="11.85546875" style="4"/>
    <col min="8959" max="8964" width="2.28515625" style="4" customWidth="1"/>
    <col min="8965" max="8965" width="50" style="4" customWidth="1"/>
    <col min="8966" max="8967" width="2.42578125" style="4" customWidth="1"/>
    <col min="8968" max="8968" width="13.85546875" style="4" customWidth="1"/>
    <col min="8969"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4" width="11.85546875" style="4"/>
    <col min="9215" max="9220" width="2.28515625" style="4" customWidth="1"/>
    <col min="9221" max="9221" width="50" style="4" customWidth="1"/>
    <col min="9222" max="9223" width="2.42578125" style="4" customWidth="1"/>
    <col min="9224" max="9224" width="13.85546875" style="4" customWidth="1"/>
    <col min="9225"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0" width="11.85546875" style="4"/>
    <col min="9471" max="9476" width="2.28515625" style="4" customWidth="1"/>
    <col min="9477" max="9477" width="50" style="4" customWidth="1"/>
    <col min="9478" max="9479" width="2.42578125" style="4" customWidth="1"/>
    <col min="9480" max="9480" width="13.85546875" style="4" customWidth="1"/>
    <col min="9481"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6" width="11.85546875" style="4"/>
    <col min="9727" max="9732" width="2.28515625" style="4" customWidth="1"/>
    <col min="9733" max="9733" width="50" style="4" customWidth="1"/>
    <col min="9734" max="9735" width="2.42578125" style="4" customWidth="1"/>
    <col min="9736" max="9736" width="13.85546875" style="4" customWidth="1"/>
    <col min="9737"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2" width="11.85546875" style="4"/>
    <col min="9983" max="9988" width="2.28515625" style="4" customWidth="1"/>
    <col min="9989" max="9989" width="50" style="4" customWidth="1"/>
    <col min="9990" max="9991" width="2.42578125" style="4" customWidth="1"/>
    <col min="9992" max="9992" width="13.85546875" style="4" customWidth="1"/>
    <col min="9993"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38" width="11.85546875" style="4"/>
    <col min="10239" max="10244" width="2.28515625" style="4" customWidth="1"/>
    <col min="10245" max="10245" width="50" style="4" customWidth="1"/>
    <col min="10246" max="10247" width="2.42578125" style="4" customWidth="1"/>
    <col min="10248" max="10248" width="13.85546875" style="4" customWidth="1"/>
    <col min="10249"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4" width="11.85546875" style="4"/>
    <col min="10495" max="10500" width="2.28515625" style="4" customWidth="1"/>
    <col min="10501" max="10501" width="50" style="4" customWidth="1"/>
    <col min="10502" max="10503" width="2.42578125" style="4" customWidth="1"/>
    <col min="10504" max="10504" width="13.85546875" style="4" customWidth="1"/>
    <col min="10505"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0" width="11.85546875" style="4"/>
    <col min="10751" max="10756" width="2.28515625" style="4" customWidth="1"/>
    <col min="10757" max="10757" width="50" style="4" customWidth="1"/>
    <col min="10758" max="10759" width="2.42578125" style="4" customWidth="1"/>
    <col min="10760" max="10760" width="13.85546875" style="4" customWidth="1"/>
    <col min="10761"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6" width="11.85546875" style="4"/>
    <col min="11007" max="11012" width="2.28515625" style="4" customWidth="1"/>
    <col min="11013" max="11013" width="50" style="4" customWidth="1"/>
    <col min="11014" max="11015" width="2.42578125" style="4" customWidth="1"/>
    <col min="11016" max="11016" width="13.85546875" style="4" customWidth="1"/>
    <col min="11017"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2" width="11.85546875" style="4"/>
    <col min="11263" max="11268" width="2.28515625" style="4" customWidth="1"/>
    <col min="11269" max="11269" width="50" style="4" customWidth="1"/>
    <col min="11270" max="11271" width="2.42578125" style="4" customWidth="1"/>
    <col min="11272" max="11272" width="13.85546875" style="4" customWidth="1"/>
    <col min="11273"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18" width="11.85546875" style="4"/>
    <col min="11519" max="11524" width="2.28515625" style="4" customWidth="1"/>
    <col min="11525" max="11525" width="50" style="4" customWidth="1"/>
    <col min="11526" max="11527" width="2.42578125" style="4" customWidth="1"/>
    <col min="11528" max="11528" width="13.85546875" style="4" customWidth="1"/>
    <col min="11529"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4" width="11.85546875" style="4"/>
    <col min="11775" max="11780" width="2.28515625" style="4" customWidth="1"/>
    <col min="11781" max="11781" width="50" style="4" customWidth="1"/>
    <col min="11782" max="11783" width="2.42578125" style="4" customWidth="1"/>
    <col min="11784" max="11784" width="13.85546875" style="4" customWidth="1"/>
    <col min="11785"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0" width="11.85546875" style="4"/>
    <col min="12031" max="12036" width="2.28515625" style="4" customWidth="1"/>
    <col min="12037" max="12037" width="50" style="4" customWidth="1"/>
    <col min="12038" max="12039" width="2.42578125" style="4" customWidth="1"/>
    <col min="12040" max="12040" width="13.85546875" style="4" customWidth="1"/>
    <col min="12041"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6" width="11.85546875" style="4"/>
    <col min="12287" max="12292" width="2.28515625" style="4" customWidth="1"/>
    <col min="12293" max="12293" width="50" style="4" customWidth="1"/>
    <col min="12294" max="12295" width="2.42578125" style="4" customWidth="1"/>
    <col min="12296" max="12296" width="13.85546875" style="4" customWidth="1"/>
    <col min="12297"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2" width="11.85546875" style="4"/>
    <col min="12543" max="12548" width="2.28515625" style="4" customWidth="1"/>
    <col min="12549" max="12549" width="50" style="4" customWidth="1"/>
    <col min="12550" max="12551" width="2.42578125" style="4" customWidth="1"/>
    <col min="12552" max="12552" width="13.85546875" style="4" customWidth="1"/>
    <col min="12553"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798" width="11.85546875" style="4"/>
    <col min="12799" max="12804" width="2.28515625" style="4" customWidth="1"/>
    <col min="12805" max="12805" width="50" style="4" customWidth="1"/>
    <col min="12806" max="12807" width="2.42578125" style="4" customWidth="1"/>
    <col min="12808" max="12808" width="13.85546875" style="4" customWidth="1"/>
    <col min="12809"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4" width="11.85546875" style="4"/>
    <col min="13055" max="13060" width="2.28515625" style="4" customWidth="1"/>
    <col min="13061" max="13061" width="50" style="4" customWidth="1"/>
    <col min="13062" max="13063" width="2.42578125" style="4" customWidth="1"/>
    <col min="13064" max="13064" width="13.85546875" style="4" customWidth="1"/>
    <col min="13065"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0" width="11.85546875" style="4"/>
    <col min="13311" max="13316" width="2.28515625" style="4" customWidth="1"/>
    <col min="13317" max="13317" width="50" style="4" customWidth="1"/>
    <col min="13318" max="13319" width="2.42578125" style="4" customWidth="1"/>
    <col min="13320" max="13320" width="13.85546875" style="4" customWidth="1"/>
    <col min="13321"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6" width="11.85546875" style="4"/>
    <col min="13567" max="13572" width="2.28515625" style="4" customWidth="1"/>
    <col min="13573" max="13573" width="50" style="4" customWidth="1"/>
    <col min="13574" max="13575" width="2.42578125" style="4" customWidth="1"/>
    <col min="13576" max="13576" width="13.85546875" style="4" customWidth="1"/>
    <col min="13577"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2" width="11.85546875" style="4"/>
    <col min="13823" max="13828" width="2.28515625" style="4" customWidth="1"/>
    <col min="13829" max="13829" width="50" style="4" customWidth="1"/>
    <col min="13830" max="13831" width="2.42578125" style="4" customWidth="1"/>
    <col min="13832" max="13832" width="13.85546875" style="4" customWidth="1"/>
    <col min="13833"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78" width="11.85546875" style="4"/>
    <col min="14079" max="14084" width="2.28515625" style="4" customWidth="1"/>
    <col min="14085" max="14085" width="50" style="4" customWidth="1"/>
    <col min="14086" max="14087" width="2.42578125" style="4" customWidth="1"/>
    <col min="14088" max="14088" width="13.85546875" style="4" customWidth="1"/>
    <col min="14089"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4" width="11.85546875" style="4"/>
    <col min="14335" max="14340" width="2.28515625" style="4" customWidth="1"/>
    <col min="14341" max="14341" width="50" style="4" customWidth="1"/>
    <col min="14342" max="14343" width="2.42578125" style="4" customWidth="1"/>
    <col min="14344" max="14344" width="13.85546875" style="4" customWidth="1"/>
    <col min="14345"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0" width="11.85546875" style="4"/>
    <col min="14591" max="14596" width="2.28515625" style="4" customWidth="1"/>
    <col min="14597" max="14597" width="50" style="4" customWidth="1"/>
    <col min="14598" max="14599" width="2.42578125" style="4" customWidth="1"/>
    <col min="14600" max="14600" width="13.85546875" style="4" customWidth="1"/>
    <col min="14601"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6" width="11.85546875" style="4"/>
    <col min="14847" max="14852" width="2.28515625" style="4" customWidth="1"/>
    <col min="14853" max="14853" width="50" style="4" customWidth="1"/>
    <col min="14854" max="14855" width="2.42578125" style="4" customWidth="1"/>
    <col min="14856" max="14856" width="13.85546875" style="4" customWidth="1"/>
    <col min="14857"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2" width="11.85546875" style="4"/>
    <col min="15103" max="15108" width="2.28515625" style="4" customWidth="1"/>
    <col min="15109" max="15109" width="50" style="4" customWidth="1"/>
    <col min="15110" max="15111" width="2.42578125" style="4" customWidth="1"/>
    <col min="15112" max="15112" width="13.85546875" style="4" customWidth="1"/>
    <col min="15113"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58" width="11.85546875" style="4"/>
    <col min="15359" max="15364" width="2.28515625" style="4" customWidth="1"/>
    <col min="15365" max="15365" width="50" style="4" customWidth="1"/>
    <col min="15366" max="15367" width="2.42578125" style="4" customWidth="1"/>
    <col min="15368" max="15368" width="13.85546875" style="4" customWidth="1"/>
    <col min="15369"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4" width="11.85546875" style="4"/>
    <col min="15615" max="15620" width="2.28515625" style="4" customWidth="1"/>
    <col min="15621" max="15621" width="50" style="4" customWidth="1"/>
    <col min="15622" max="15623" width="2.42578125" style="4" customWidth="1"/>
    <col min="15624" max="15624" width="13.85546875" style="4" customWidth="1"/>
    <col min="15625"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0" width="11.85546875" style="4"/>
    <col min="15871" max="15876" width="2.28515625" style="4" customWidth="1"/>
    <col min="15877" max="15877" width="50" style="4" customWidth="1"/>
    <col min="15878" max="15879" width="2.42578125" style="4" customWidth="1"/>
    <col min="15880" max="15880" width="13.85546875" style="4" customWidth="1"/>
    <col min="15881"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6" width="11.85546875" style="4"/>
    <col min="16127" max="16132" width="2.28515625" style="4" customWidth="1"/>
    <col min="16133" max="16133" width="50" style="4" customWidth="1"/>
    <col min="16134" max="16135" width="2.42578125" style="4" customWidth="1"/>
    <col min="16136" max="16136" width="13.85546875" style="4" customWidth="1"/>
    <col min="16137"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8" ht="12.95" customHeight="1">
      <c r="A1" s="1" t="s">
        <v>496</v>
      </c>
      <c r="B1" s="2"/>
      <c r="C1" s="1"/>
      <c r="D1" s="1"/>
      <c r="E1" s="1"/>
      <c r="F1" s="1"/>
      <c r="G1" s="1"/>
      <c r="H1" s="1"/>
      <c r="I1" s="1"/>
      <c r="J1" s="1"/>
      <c r="K1" s="2"/>
      <c r="L1" s="1"/>
      <c r="M1" s="1"/>
      <c r="N1" s="1"/>
      <c r="R1" s="453"/>
    </row>
    <row r="2" spans="1:18" ht="20.100000000000001" customHeight="1">
      <c r="A2" s="2" t="s">
        <v>274</v>
      </c>
      <c r="B2" s="2"/>
      <c r="C2" s="1"/>
      <c r="D2" s="1"/>
      <c r="E2" s="1"/>
      <c r="F2" s="1"/>
      <c r="G2" s="1"/>
      <c r="H2" s="1"/>
      <c r="I2" s="1"/>
      <c r="J2" s="1"/>
      <c r="K2" s="2"/>
      <c r="L2" s="1"/>
      <c r="M2" s="1"/>
      <c r="N2" s="1"/>
    </row>
    <row r="3" spans="1:18" ht="20.100000000000001" customHeight="1">
      <c r="A3" s="2" t="s">
        <v>398</v>
      </c>
      <c r="B3" s="2"/>
      <c r="C3" s="1"/>
      <c r="D3" s="1"/>
      <c r="E3" s="1"/>
      <c r="F3" s="1"/>
      <c r="G3" s="1"/>
      <c r="H3" s="1"/>
      <c r="I3" s="1"/>
      <c r="J3" s="1"/>
      <c r="K3" s="2"/>
      <c r="L3" s="1"/>
      <c r="M3" s="1"/>
      <c r="N3" s="1"/>
    </row>
    <row r="4" spans="1:18" ht="20.100000000000001" customHeight="1">
      <c r="A4" s="2" t="s">
        <v>285</v>
      </c>
      <c r="B4" s="2"/>
      <c r="C4" s="1"/>
      <c r="D4" s="1"/>
      <c r="E4" s="1"/>
      <c r="F4" s="1"/>
      <c r="G4" s="1"/>
      <c r="H4" s="1"/>
      <c r="I4" s="1"/>
      <c r="J4" s="1"/>
      <c r="K4" s="2"/>
      <c r="L4" s="1"/>
      <c r="M4" s="1"/>
      <c r="N4" s="1"/>
    </row>
    <row r="5" spans="1:18" ht="20.100000000000001" customHeight="1">
      <c r="A5" s="37" t="s">
        <v>1276</v>
      </c>
      <c r="B5" s="2"/>
      <c r="C5" s="1"/>
      <c r="D5" s="1"/>
      <c r="E5" s="1"/>
      <c r="F5" s="1"/>
      <c r="G5" s="1"/>
      <c r="H5" s="1"/>
      <c r="I5" s="1"/>
      <c r="J5" s="1"/>
      <c r="K5" s="2"/>
      <c r="L5" s="1"/>
      <c r="M5" s="1"/>
      <c r="N5" s="1"/>
    </row>
    <row r="6" spans="1:18" ht="20.100000000000001" customHeight="1">
      <c r="A6" s="37" t="s">
        <v>361</v>
      </c>
      <c r="B6" s="2"/>
      <c r="C6" s="1"/>
      <c r="D6" s="1"/>
      <c r="E6" s="1"/>
      <c r="F6" s="1"/>
      <c r="G6" s="1"/>
      <c r="H6" s="1"/>
      <c r="I6" s="1"/>
      <c r="J6" s="1"/>
      <c r="K6" s="2"/>
      <c r="L6" s="1"/>
      <c r="M6" s="1"/>
      <c r="N6" s="1"/>
      <c r="P6" s="120" t="s">
        <v>1223</v>
      </c>
    </row>
    <row r="7" spans="1:18" ht="20.100000000000001" customHeight="1">
      <c r="A7" s="37"/>
      <c r="B7" s="2"/>
      <c r="C7" s="1"/>
      <c r="D7" s="1"/>
      <c r="E7" s="1"/>
      <c r="F7" s="1"/>
      <c r="G7" s="1"/>
      <c r="H7" s="1"/>
      <c r="I7" s="1"/>
      <c r="J7" s="1"/>
      <c r="K7" s="2"/>
      <c r="L7" s="1"/>
      <c r="M7" s="1"/>
      <c r="N7" s="143" t="s">
        <v>848</v>
      </c>
      <c r="P7" s="120" t="s">
        <v>1224</v>
      </c>
    </row>
    <row r="8" spans="1:18" ht="39" customHeight="1">
      <c r="A8" s="37"/>
      <c r="B8" s="2"/>
      <c r="C8" s="1"/>
      <c r="D8" s="1"/>
      <c r="E8" s="1"/>
      <c r="F8" s="1"/>
      <c r="G8" s="1"/>
      <c r="H8" s="3"/>
      <c r="I8" s="3"/>
      <c r="J8" s="33" t="s">
        <v>53</v>
      </c>
      <c r="L8" s="33" t="s">
        <v>54</v>
      </c>
      <c r="N8" s="33" t="s">
        <v>55</v>
      </c>
    </row>
    <row r="9" spans="1:18" ht="20.100000000000001" customHeight="1">
      <c r="A9" s="19" t="s">
        <v>239</v>
      </c>
      <c r="B9" s="54" t="s">
        <v>276</v>
      </c>
      <c r="H9" s="19"/>
    </row>
    <row r="10" spans="1:18" ht="12.95" customHeight="1">
      <c r="A10" s="19"/>
      <c r="C10" s="54" t="s">
        <v>240</v>
      </c>
      <c r="H10" s="19"/>
      <c r="I10" s="19"/>
    </row>
    <row r="11" spans="1:18" ht="12.95" customHeight="1">
      <c r="A11" s="19"/>
      <c r="D11" s="54" t="s">
        <v>273</v>
      </c>
      <c r="H11" s="19"/>
      <c r="I11" s="19" t="s">
        <v>172</v>
      </c>
      <c r="J11" s="106">
        <v>4346858</v>
      </c>
      <c r="L11" s="106">
        <v>2201391</v>
      </c>
      <c r="M11" s="54"/>
      <c r="N11" s="106">
        <v>224715</v>
      </c>
    </row>
    <row r="12" spans="1:18" ht="12.95" customHeight="1">
      <c r="A12" s="19"/>
      <c r="D12" s="54" t="s">
        <v>277</v>
      </c>
      <c r="H12" s="19"/>
      <c r="I12" s="19"/>
      <c r="J12" s="106"/>
      <c r="L12" s="106"/>
      <c r="M12" s="54"/>
      <c r="N12" s="106"/>
    </row>
    <row r="13" spans="1:18" ht="12.95" customHeight="1">
      <c r="A13" s="19"/>
      <c r="E13" s="54" t="s">
        <v>278</v>
      </c>
      <c r="F13" s="54"/>
      <c r="H13" s="19"/>
      <c r="I13" s="19"/>
      <c r="J13" s="106">
        <v>0</v>
      </c>
      <c r="L13" s="106">
        <v>0</v>
      </c>
      <c r="M13" s="54"/>
      <c r="N13" s="106">
        <v>0</v>
      </c>
    </row>
    <row r="14" spans="1:18" ht="12.95" customHeight="1">
      <c r="A14" s="19"/>
      <c r="E14" s="54" t="s">
        <v>279</v>
      </c>
      <c r="F14" s="54"/>
      <c r="H14" s="19"/>
      <c r="I14" s="19"/>
      <c r="J14" s="106">
        <v>0</v>
      </c>
      <c r="L14" s="106">
        <v>0</v>
      </c>
      <c r="M14" s="54"/>
      <c r="N14" s="106">
        <v>0</v>
      </c>
    </row>
    <row r="15" spans="1:18" ht="12.95" customHeight="1">
      <c r="A15" s="19"/>
      <c r="E15" s="54" t="s">
        <v>280</v>
      </c>
      <c r="F15" s="54"/>
      <c r="H15" s="19"/>
      <c r="I15" s="19"/>
      <c r="J15" s="106">
        <v>0</v>
      </c>
      <c r="L15" s="106">
        <v>0</v>
      </c>
      <c r="M15" s="54"/>
      <c r="N15" s="106">
        <v>0</v>
      </c>
    </row>
    <row r="16" spans="1:18"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4346858</v>
      </c>
      <c r="L19" s="215">
        <f>SUM(L11:L18)</f>
        <v>2201391</v>
      </c>
      <c r="M19" s="54"/>
      <c r="N19" s="215">
        <f>SUM(N11:N18)</f>
        <v>224715</v>
      </c>
    </row>
    <row r="20" spans="1:14" ht="20.100000000000001" customHeight="1">
      <c r="A20" s="19" t="s">
        <v>243</v>
      </c>
      <c r="B20" s="54" t="s">
        <v>375</v>
      </c>
      <c r="H20" s="19"/>
      <c r="I20" s="19"/>
      <c r="J20" s="106"/>
      <c r="L20" s="106"/>
      <c r="N20" s="106"/>
    </row>
    <row r="21" spans="1:14" ht="12.95" customHeight="1">
      <c r="A21" s="19"/>
      <c r="C21" s="54" t="s">
        <v>240</v>
      </c>
      <c r="H21" s="19"/>
      <c r="I21" s="19"/>
    </row>
    <row r="22" spans="1:14" ht="12.95" customHeight="1">
      <c r="A22" s="19"/>
      <c r="D22" s="54" t="s">
        <v>439</v>
      </c>
      <c r="H22" s="19"/>
      <c r="I22" s="19"/>
      <c r="J22" s="106">
        <v>2692596</v>
      </c>
      <c r="L22" s="106">
        <v>1594495</v>
      </c>
      <c r="N22" s="106">
        <v>69957</v>
      </c>
    </row>
    <row r="23" spans="1:14" ht="12.95" customHeight="1">
      <c r="A23" s="19"/>
      <c r="D23" s="54" t="s">
        <v>767</v>
      </c>
      <c r="H23" s="19"/>
      <c r="I23" s="19"/>
    </row>
    <row r="24" spans="1:14" ht="12.95" customHeight="1">
      <c r="A24" s="19"/>
      <c r="D24" s="54"/>
      <c r="E24" s="4" t="s">
        <v>759</v>
      </c>
      <c r="H24" s="19"/>
      <c r="I24" s="19"/>
      <c r="J24" s="106">
        <v>742856</v>
      </c>
      <c r="L24" s="106">
        <v>311130</v>
      </c>
      <c r="N24" s="106">
        <v>40688</v>
      </c>
    </row>
    <row r="25" spans="1:14" ht="12.95" customHeight="1">
      <c r="A25" s="19"/>
      <c r="D25" s="54" t="s">
        <v>197</v>
      </c>
      <c r="H25" s="19"/>
      <c r="I25" s="19"/>
      <c r="J25" s="106">
        <v>713277</v>
      </c>
      <c r="L25" s="106">
        <v>48403</v>
      </c>
      <c r="M25" s="54"/>
      <c r="N25" s="106">
        <v>33795</v>
      </c>
    </row>
    <row r="26" spans="1:14" ht="12.95" customHeight="1">
      <c r="A26" s="19"/>
      <c r="D26" s="54" t="s">
        <v>245</v>
      </c>
      <c r="H26" s="19"/>
      <c r="I26" s="19"/>
      <c r="J26" s="106">
        <v>0</v>
      </c>
      <c r="L26" s="106">
        <v>0</v>
      </c>
      <c r="M26" s="54"/>
      <c r="N26" s="106">
        <v>0</v>
      </c>
    </row>
    <row r="27" spans="1:14" ht="12.95" customHeight="1">
      <c r="A27" s="19"/>
      <c r="D27" s="54" t="s">
        <v>246</v>
      </c>
      <c r="H27" s="19"/>
      <c r="I27" s="19"/>
      <c r="J27" s="106">
        <v>0</v>
      </c>
      <c r="L27" s="106">
        <v>0</v>
      </c>
      <c r="M27" s="54"/>
      <c r="N27" s="106">
        <v>0</v>
      </c>
    </row>
    <row r="28" spans="1:14" ht="12.95" customHeight="1">
      <c r="A28" s="19"/>
      <c r="D28" s="54" t="s">
        <v>247</v>
      </c>
      <c r="H28" s="19"/>
      <c r="I28" s="19"/>
      <c r="J28" s="106">
        <v>39041</v>
      </c>
      <c r="L28" s="106">
        <v>17499</v>
      </c>
      <c r="M28" s="54"/>
      <c r="N28" s="106">
        <v>3487</v>
      </c>
    </row>
    <row r="29" spans="1:14" ht="20.100000000000001" customHeight="1">
      <c r="A29" s="19"/>
      <c r="E29" s="54"/>
      <c r="F29" s="54" t="s">
        <v>375</v>
      </c>
      <c r="H29" s="19" t="s">
        <v>269</v>
      </c>
      <c r="I29" s="19"/>
      <c r="J29" s="215">
        <f>SUM(J22:J28)</f>
        <v>4187770</v>
      </c>
      <c r="L29" s="215">
        <f>SUM(L22:L28)</f>
        <v>1971527</v>
      </c>
      <c r="M29" s="54"/>
      <c r="N29" s="215">
        <f>SUM(N22:N28)</f>
        <v>147927</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159088</v>
      </c>
      <c r="L31" s="9">
        <f>(L19-L29)</f>
        <v>229864</v>
      </c>
      <c r="M31" s="54"/>
      <c r="N31" s="9">
        <f>(N19-N29)</f>
        <v>76788</v>
      </c>
    </row>
    <row r="32" spans="1:14" ht="20.100000000000001" customHeight="1">
      <c r="A32" s="19" t="s">
        <v>465</v>
      </c>
      <c r="B32" s="54" t="s">
        <v>377</v>
      </c>
      <c r="H32" s="19"/>
      <c r="I32" s="19"/>
      <c r="J32" s="106"/>
      <c r="L32" s="106"/>
      <c r="N32" s="106"/>
    </row>
    <row r="33" spans="1:14" ht="12.95" customHeight="1">
      <c r="C33" s="54" t="s">
        <v>768</v>
      </c>
      <c r="H33" s="19"/>
      <c r="I33" s="19"/>
      <c r="J33" s="106"/>
      <c r="L33" s="106"/>
      <c r="N33" s="106"/>
    </row>
    <row r="34" spans="1:14" ht="12.95" customHeight="1">
      <c r="C34" s="54"/>
      <c r="D34" s="4" t="s">
        <v>769</v>
      </c>
      <c r="H34" s="19"/>
      <c r="I34" s="19"/>
      <c r="J34" s="106"/>
      <c r="L34" s="106"/>
      <c r="N34" s="106"/>
    </row>
    <row r="35" spans="1:14" ht="12.95" customHeight="1">
      <c r="D35" s="54" t="s">
        <v>761</v>
      </c>
      <c r="H35" s="19" t="s">
        <v>271</v>
      </c>
      <c r="I35" s="19"/>
      <c r="J35" s="9">
        <v>-789598</v>
      </c>
      <c r="L35" s="9">
        <v>-313508</v>
      </c>
      <c r="M35" s="54"/>
      <c r="N35" s="9">
        <v>3399</v>
      </c>
    </row>
    <row r="36" spans="1:14" ht="20.100000000000001" customHeight="1">
      <c r="B36" s="54"/>
      <c r="F36" s="54" t="s">
        <v>770</v>
      </c>
      <c r="H36" s="19"/>
      <c r="I36" s="19"/>
      <c r="J36" s="106"/>
      <c r="L36" s="106"/>
      <c r="N36" s="106"/>
    </row>
    <row r="37" spans="1:14" ht="12.95" customHeight="1">
      <c r="B37" s="54"/>
      <c r="G37" s="54" t="s">
        <v>771</v>
      </c>
      <c r="H37" s="19"/>
      <c r="I37" s="19"/>
      <c r="J37" s="106"/>
      <c r="L37" s="106"/>
      <c r="N37" s="106"/>
    </row>
    <row r="38" spans="1:14" ht="14.1" customHeight="1" thickBot="1">
      <c r="B38" s="54"/>
      <c r="G38" s="54" t="s">
        <v>772</v>
      </c>
      <c r="H38" s="19"/>
      <c r="I38" s="19" t="s">
        <v>172</v>
      </c>
      <c r="J38" s="152">
        <f>+J31+J35</f>
        <v>-630510</v>
      </c>
      <c r="L38" s="152">
        <f>+L31+L35</f>
        <v>-83644</v>
      </c>
      <c r="M38" s="54"/>
      <c r="N38" s="152">
        <f>+N31+N35</f>
        <v>80187</v>
      </c>
    </row>
    <row r="39" spans="1:14" ht="39" customHeight="1" thickTop="1"/>
    <row r="41" spans="1:14" ht="12.95" customHeight="1">
      <c r="A41" s="4" t="s">
        <v>954</v>
      </c>
    </row>
  </sheetData>
  <customSheetViews>
    <customSheetView guid="{B5CDDD7D-D7D3-4CB2-966B-9F1E454CC0C9}">
      <pageMargins left="0.8" right="0.7" top="1" bottom="0.8" header="0.5" footer="0.5"/>
      <pageSetup scale="68" firstPageNumber="8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68" firstPageNumber="8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68" firstPageNumber="8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J33" sqref="J33"/>
      <pageMargins left="0.8" right="0.7" top="1" bottom="0.8" header="0.5" footer="0.5"/>
      <pageSetup scale="68" firstPageNumber="8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J33" sqref="J33"/>
      <pageMargins left="0.8" right="0.7" top="1" bottom="0.8" header="0.5" footer="0.5"/>
      <pageSetup scale="68" firstPageNumber="8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J33" sqref="J33"/>
      <pageMargins left="0.8" right="0.7" top="1" bottom="0.8" header="0.5" footer="0.5"/>
      <pageSetup scale="68" firstPageNumber="8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J33" sqref="J33"/>
      <pageMargins left="0.8" right="0.7" top="1" bottom="0.8" header="0.5" footer="0.5"/>
      <pageSetup scale="68" firstPageNumber="8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J33" sqref="J33"/>
      <pageMargins left="0.8" right="0.7" top="1" bottom="0.8" header="0.5" footer="0.5"/>
      <pageSetup scale="68" firstPageNumber="8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6">
      <selection activeCell="A40" sqref="A40:G42"/>
      <pageMargins left="0.8" right="0.7" top="1" bottom="0.8" header="0.5" footer="0.5"/>
      <pageSetup scale="68" firstPageNumber="8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2" firstPageNumber="78" fitToHeight="0" orientation="portrait" blackAndWhite="1" useFirstPageNumber="1" r:id="rId10"/>
  <headerFooter scaleWithDoc="0" alignWithMargins="0">
    <oddFooter>&amp;C&amp;"Times New Roman,Regular"&amp;11&amp;P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3" tint="0.79998168889431442"/>
  </sheetPr>
  <dimension ref="A1:N62"/>
  <sheetViews>
    <sheetView workbookViewId="0">
      <selection activeCell="G27" sqref="G27"/>
    </sheetView>
  </sheetViews>
  <sheetFormatPr defaultRowHeight="12.95" customHeight="1"/>
  <cols>
    <col min="1" max="6" width="2.28515625" style="4" customWidth="1"/>
    <col min="7" max="7" width="60.42578125" style="4" customWidth="1"/>
    <col min="8" max="8" width="2.42578125" style="4" customWidth="1"/>
    <col min="9" max="9" width="13.85546875" style="4" customWidth="1"/>
    <col min="10" max="10" width="2.7109375" style="4" customWidth="1"/>
    <col min="11" max="11" width="13.85546875" style="4" customWidth="1"/>
    <col min="12" max="12" width="2.7109375" style="4" customWidth="1"/>
    <col min="13" max="13" width="13.85546875" style="4" customWidth="1"/>
    <col min="14" max="256" width="9.140625" style="4"/>
    <col min="257" max="262" width="2.28515625" style="4" customWidth="1"/>
    <col min="263" max="263" width="58.7109375" style="4" customWidth="1"/>
    <col min="264" max="264" width="2.42578125" style="4" customWidth="1"/>
    <col min="265" max="265" width="13.85546875" style="4" customWidth="1"/>
    <col min="266" max="266" width="3.28515625" style="4" customWidth="1"/>
    <col min="267" max="267" width="13.85546875" style="4" customWidth="1"/>
    <col min="268" max="268" width="3.28515625" style="4" customWidth="1"/>
    <col min="269" max="269" width="13.85546875" style="4" customWidth="1"/>
    <col min="270" max="512" width="9.140625" style="4"/>
    <col min="513" max="518" width="2.28515625" style="4" customWidth="1"/>
    <col min="519" max="519" width="58.7109375" style="4" customWidth="1"/>
    <col min="520" max="520" width="2.42578125" style="4" customWidth="1"/>
    <col min="521" max="521" width="13.85546875" style="4" customWidth="1"/>
    <col min="522" max="522" width="3.28515625" style="4" customWidth="1"/>
    <col min="523" max="523" width="13.85546875" style="4" customWidth="1"/>
    <col min="524" max="524" width="3.28515625" style="4" customWidth="1"/>
    <col min="525" max="525" width="13.85546875" style="4" customWidth="1"/>
    <col min="526" max="768" width="9.140625" style="4"/>
    <col min="769" max="774" width="2.28515625" style="4" customWidth="1"/>
    <col min="775" max="775" width="58.7109375" style="4" customWidth="1"/>
    <col min="776" max="776" width="2.42578125" style="4" customWidth="1"/>
    <col min="777" max="777" width="13.85546875" style="4" customWidth="1"/>
    <col min="778" max="778" width="3.28515625" style="4" customWidth="1"/>
    <col min="779" max="779" width="13.85546875" style="4" customWidth="1"/>
    <col min="780" max="780" width="3.28515625" style="4" customWidth="1"/>
    <col min="781" max="781" width="13.85546875" style="4" customWidth="1"/>
    <col min="782" max="1024" width="9.140625" style="4"/>
    <col min="1025" max="1030" width="2.28515625" style="4" customWidth="1"/>
    <col min="1031" max="1031" width="58.7109375" style="4" customWidth="1"/>
    <col min="1032" max="1032" width="2.42578125" style="4" customWidth="1"/>
    <col min="1033" max="1033" width="13.85546875" style="4" customWidth="1"/>
    <col min="1034" max="1034" width="3.28515625" style="4" customWidth="1"/>
    <col min="1035" max="1035" width="13.85546875" style="4" customWidth="1"/>
    <col min="1036" max="1036" width="3.28515625" style="4" customWidth="1"/>
    <col min="1037" max="1037" width="13.85546875" style="4" customWidth="1"/>
    <col min="1038" max="1280" width="9.140625" style="4"/>
    <col min="1281" max="1286" width="2.28515625" style="4" customWidth="1"/>
    <col min="1287" max="1287" width="58.7109375" style="4" customWidth="1"/>
    <col min="1288" max="1288" width="2.42578125" style="4" customWidth="1"/>
    <col min="1289" max="1289" width="13.85546875" style="4" customWidth="1"/>
    <col min="1290" max="1290" width="3.28515625" style="4" customWidth="1"/>
    <col min="1291" max="1291" width="13.85546875" style="4" customWidth="1"/>
    <col min="1292" max="1292" width="3.28515625" style="4" customWidth="1"/>
    <col min="1293" max="1293" width="13.85546875" style="4" customWidth="1"/>
    <col min="1294" max="1536" width="9.140625" style="4"/>
    <col min="1537" max="1542" width="2.28515625" style="4" customWidth="1"/>
    <col min="1543" max="1543" width="58.7109375" style="4" customWidth="1"/>
    <col min="1544" max="1544" width="2.42578125" style="4" customWidth="1"/>
    <col min="1545" max="1545" width="13.85546875" style="4" customWidth="1"/>
    <col min="1546" max="1546" width="3.28515625" style="4" customWidth="1"/>
    <col min="1547" max="1547" width="13.85546875" style="4" customWidth="1"/>
    <col min="1548" max="1548" width="3.28515625" style="4" customWidth="1"/>
    <col min="1549" max="1549" width="13.85546875" style="4" customWidth="1"/>
    <col min="1550" max="1792" width="9.140625" style="4"/>
    <col min="1793" max="1798" width="2.28515625" style="4" customWidth="1"/>
    <col min="1799" max="1799" width="58.7109375" style="4" customWidth="1"/>
    <col min="1800" max="1800" width="2.42578125" style="4" customWidth="1"/>
    <col min="1801" max="1801" width="13.85546875" style="4" customWidth="1"/>
    <col min="1802" max="1802" width="3.28515625" style="4" customWidth="1"/>
    <col min="1803" max="1803" width="13.85546875" style="4" customWidth="1"/>
    <col min="1804" max="1804" width="3.28515625" style="4" customWidth="1"/>
    <col min="1805" max="1805" width="13.85546875" style="4" customWidth="1"/>
    <col min="1806" max="2048" width="9.140625" style="4"/>
    <col min="2049" max="2054" width="2.28515625" style="4" customWidth="1"/>
    <col min="2055" max="2055" width="58.7109375" style="4" customWidth="1"/>
    <col min="2056" max="2056" width="2.42578125" style="4" customWidth="1"/>
    <col min="2057" max="2057" width="13.85546875" style="4" customWidth="1"/>
    <col min="2058" max="2058" width="3.28515625" style="4" customWidth="1"/>
    <col min="2059" max="2059" width="13.85546875" style="4" customWidth="1"/>
    <col min="2060" max="2060" width="3.28515625" style="4" customWidth="1"/>
    <col min="2061" max="2061" width="13.85546875" style="4" customWidth="1"/>
    <col min="2062" max="2304" width="9.140625" style="4"/>
    <col min="2305" max="2310" width="2.28515625" style="4" customWidth="1"/>
    <col min="2311" max="2311" width="58.7109375" style="4" customWidth="1"/>
    <col min="2312" max="2312" width="2.42578125" style="4" customWidth="1"/>
    <col min="2313" max="2313" width="13.85546875" style="4" customWidth="1"/>
    <col min="2314" max="2314" width="3.28515625" style="4" customWidth="1"/>
    <col min="2315" max="2315" width="13.85546875" style="4" customWidth="1"/>
    <col min="2316" max="2316" width="3.28515625" style="4" customWidth="1"/>
    <col min="2317" max="2317" width="13.85546875" style="4" customWidth="1"/>
    <col min="2318" max="2560" width="9.140625" style="4"/>
    <col min="2561" max="2566" width="2.28515625" style="4" customWidth="1"/>
    <col min="2567" max="2567" width="58.7109375" style="4" customWidth="1"/>
    <col min="2568" max="2568" width="2.42578125" style="4" customWidth="1"/>
    <col min="2569" max="2569" width="13.85546875" style="4" customWidth="1"/>
    <col min="2570" max="2570" width="3.28515625" style="4" customWidth="1"/>
    <col min="2571" max="2571" width="13.85546875" style="4" customWidth="1"/>
    <col min="2572" max="2572" width="3.28515625" style="4" customWidth="1"/>
    <col min="2573" max="2573" width="13.85546875" style="4" customWidth="1"/>
    <col min="2574" max="2816" width="9.140625" style="4"/>
    <col min="2817" max="2822" width="2.28515625" style="4" customWidth="1"/>
    <col min="2823" max="2823" width="58.7109375" style="4" customWidth="1"/>
    <col min="2824" max="2824" width="2.42578125" style="4" customWidth="1"/>
    <col min="2825" max="2825" width="13.85546875" style="4" customWidth="1"/>
    <col min="2826" max="2826" width="3.28515625" style="4" customWidth="1"/>
    <col min="2827" max="2827" width="13.85546875" style="4" customWidth="1"/>
    <col min="2828" max="2828" width="3.28515625" style="4" customWidth="1"/>
    <col min="2829" max="2829" width="13.85546875" style="4" customWidth="1"/>
    <col min="2830" max="3072" width="9.140625" style="4"/>
    <col min="3073" max="3078" width="2.28515625" style="4" customWidth="1"/>
    <col min="3079" max="3079" width="58.7109375" style="4" customWidth="1"/>
    <col min="3080" max="3080" width="2.42578125" style="4" customWidth="1"/>
    <col min="3081" max="3081" width="13.85546875" style="4" customWidth="1"/>
    <col min="3082" max="3082" width="3.28515625" style="4" customWidth="1"/>
    <col min="3083" max="3083" width="13.85546875" style="4" customWidth="1"/>
    <col min="3084" max="3084" width="3.28515625" style="4" customWidth="1"/>
    <col min="3085" max="3085" width="13.85546875" style="4" customWidth="1"/>
    <col min="3086" max="3328" width="9.140625" style="4"/>
    <col min="3329" max="3334" width="2.28515625" style="4" customWidth="1"/>
    <col min="3335" max="3335" width="58.7109375" style="4" customWidth="1"/>
    <col min="3336" max="3336" width="2.42578125" style="4" customWidth="1"/>
    <col min="3337" max="3337" width="13.85546875" style="4" customWidth="1"/>
    <col min="3338" max="3338" width="3.28515625" style="4" customWidth="1"/>
    <col min="3339" max="3339" width="13.85546875" style="4" customWidth="1"/>
    <col min="3340" max="3340" width="3.28515625" style="4" customWidth="1"/>
    <col min="3341" max="3341" width="13.85546875" style="4" customWidth="1"/>
    <col min="3342" max="3584" width="9.140625" style="4"/>
    <col min="3585" max="3590" width="2.28515625" style="4" customWidth="1"/>
    <col min="3591" max="3591" width="58.7109375" style="4" customWidth="1"/>
    <col min="3592" max="3592" width="2.42578125" style="4" customWidth="1"/>
    <col min="3593" max="3593" width="13.85546875" style="4" customWidth="1"/>
    <col min="3594" max="3594" width="3.28515625" style="4" customWidth="1"/>
    <col min="3595" max="3595" width="13.85546875" style="4" customWidth="1"/>
    <col min="3596" max="3596" width="3.28515625" style="4" customWidth="1"/>
    <col min="3597" max="3597" width="13.85546875" style="4" customWidth="1"/>
    <col min="3598" max="3840" width="9.140625" style="4"/>
    <col min="3841" max="3846" width="2.28515625" style="4" customWidth="1"/>
    <col min="3847" max="3847" width="58.7109375" style="4" customWidth="1"/>
    <col min="3848" max="3848" width="2.42578125" style="4" customWidth="1"/>
    <col min="3849" max="3849" width="13.85546875" style="4" customWidth="1"/>
    <col min="3850" max="3850" width="3.28515625" style="4" customWidth="1"/>
    <col min="3851" max="3851" width="13.85546875" style="4" customWidth="1"/>
    <col min="3852" max="3852" width="3.28515625" style="4" customWidth="1"/>
    <col min="3853" max="3853" width="13.85546875" style="4" customWidth="1"/>
    <col min="3854" max="4096" width="9.140625" style="4"/>
    <col min="4097" max="4102" width="2.28515625" style="4" customWidth="1"/>
    <col min="4103" max="4103" width="58.7109375" style="4" customWidth="1"/>
    <col min="4104" max="4104" width="2.42578125" style="4" customWidth="1"/>
    <col min="4105" max="4105" width="13.85546875" style="4" customWidth="1"/>
    <col min="4106" max="4106" width="3.28515625" style="4" customWidth="1"/>
    <col min="4107" max="4107" width="13.85546875" style="4" customWidth="1"/>
    <col min="4108" max="4108" width="3.28515625" style="4" customWidth="1"/>
    <col min="4109" max="4109" width="13.85546875" style="4" customWidth="1"/>
    <col min="4110" max="4352" width="9.140625" style="4"/>
    <col min="4353" max="4358" width="2.28515625" style="4" customWidth="1"/>
    <col min="4359" max="4359" width="58.7109375" style="4" customWidth="1"/>
    <col min="4360" max="4360" width="2.42578125" style="4" customWidth="1"/>
    <col min="4361" max="4361" width="13.85546875" style="4" customWidth="1"/>
    <col min="4362" max="4362" width="3.28515625" style="4" customWidth="1"/>
    <col min="4363" max="4363" width="13.85546875" style="4" customWidth="1"/>
    <col min="4364" max="4364" width="3.28515625" style="4" customWidth="1"/>
    <col min="4365" max="4365" width="13.85546875" style="4" customWidth="1"/>
    <col min="4366" max="4608" width="9.140625" style="4"/>
    <col min="4609" max="4614" width="2.28515625" style="4" customWidth="1"/>
    <col min="4615" max="4615" width="58.7109375" style="4" customWidth="1"/>
    <col min="4616" max="4616" width="2.42578125" style="4" customWidth="1"/>
    <col min="4617" max="4617" width="13.85546875" style="4" customWidth="1"/>
    <col min="4618" max="4618" width="3.28515625" style="4" customWidth="1"/>
    <col min="4619" max="4619" width="13.85546875" style="4" customWidth="1"/>
    <col min="4620" max="4620" width="3.28515625" style="4" customWidth="1"/>
    <col min="4621" max="4621" width="13.85546875" style="4" customWidth="1"/>
    <col min="4622" max="4864" width="9.140625" style="4"/>
    <col min="4865" max="4870" width="2.28515625" style="4" customWidth="1"/>
    <col min="4871" max="4871" width="58.7109375" style="4" customWidth="1"/>
    <col min="4872" max="4872" width="2.42578125" style="4" customWidth="1"/>
    <col min="4873" max="4873" width="13.85546875" style="4" customWidth="1"/>
    <col min="4874" max="4874" width="3.28515625" style="4" customWidth="1"/>
    <col min="4875" max="4875" width="13.85546875" style="4" customWidth="1"/>
    <col min="4876" max="4876" width="3.28515625" style="4" customWidth="1"/>
    <col min="4877" max="4877" width="13.85546875" style="4" customWidth="1"/>
    <col min="4878" max="5120" width="9.140625" style="4"/>
    <col min="5121" max="5126" width="2.28515625" style="4" customWidth="1"/>
    <col min="5127" max="5127" width="58.7109375" style="4" customWidth="1"/>
    <col min="5128" max="5128" width="2.42578125" style="4" customWidth="1"/>
    <col min="5129" max="5129" width="13.85546875" style="4" customWidth="1"/>
    <col min="5130" max="5130" width="3.28515625" style="4" customWidth="1"/>
    <col min="5131" max="5131" width="13.85546875" style="4" customWidth="1"/>
    <col min="5132" max="5132" width="3.28515625" style="4" customWidth="1"/>
    <col min="5133" max="5133" width="13.85546875" style="4" customWidth="1"/>
    <col min="5134" max="5376" width="9.140625" style="4"/>
    <col min="5377" max="5382" width="2.28515625" style="4" customWidth="1"/>
    <col min="5383" max="5383" width="58.7109375" style="4" customWidth="1"/>
    <col min="5384" max="5384" width="2.42578125" style="4" customWidth="1"/>
    <col min="5385" max="5385" width="13.85546875" style="4" customWidth="1"/>
    <col min="5386" max="5386" width="3.28515625" style="4" customWidth="1"/>
    <col min="5387" max="5387" width="13.85546875" style="4" customWidth="1"/>
    <col min="5388" max="5388" width="3.28515625" style="4" customWidth="1"/>
    <col min="5389" max="5389" width="13.85546875" style="4" customWidth="1"/>
    <col min="5390" max="5632" width="9.140625" style="4"/>
    <col min="5633" max="5638" width="2.28515625" style="4" customWidth="1"/>
    <col min="5639" max="5639" width="58.7109375" style="4" customWidth="1"/>
    <col min="5640" max="5640" width="2.42578125" style="4" customWidth="1"/>
    <col min="5641" max="5641" width="13.85546875" style="4" customWidth="1"/>
    <col min="5642" max="5642" width="3.28515625" style="4" customWidth="1"/>
    <col min="5643" max="5643" width="13.85546875" style="4" customWidth="1"/>
    <col min="5644" max="5644" width="3.28515625" style="4" customWidth="1"/>
    <col min="5645" max="5645" width="13.85546875" style="4" customWidth="1"/>
    <col min="5646" max="5888" width="9.140625" style="4"/>
    <col min="5889" max="5894" width="2.28515625" style="4" customWidth="1"/>
    <col min="5895" max="5895" width="58.7109375" style="4" customWidth="1"/>
    <col min="5896" max="5896" width="2.42578125" style="4" customWidth="1"/>
    <col min="5897" max="5897" width="13.85546875" style="4" customWidth="1"/>
    <col min="5898" max="5898" width="3.28515625" style="4" customWidth="1"/>
    <col min="5899" max="5899" width="13.85546875" style="4" customWidth="1"/>
    <col min="5900" max="5900" width="3.28515625" style="4" customWidth="1"/>
    <col min="5901" max="5901" width="13.85546875" style="4" customWidth="1"/>
    <col min="5902" max="6144" width="9.140625" style="4"/>
    <col min="6145" max="6150" width="2.28515625" style="4" customWidth="1"/>
    <col min="6151" max="6151" width="58.7109375" style="4" customWidth="1"/>
    <col min="6152" max="6152" width="2.42578125" style="4" customWidth="1"/>
    <col min="6153" max="6153" width="13.85546875" style="4" customWidth="1"/>
    <col min="6154" max="6154" width="3.28515625" style="4" customWidth="1"/>
    <col min="6155" max="6155" width="13.85546875" style="4" customWidth="1"/>
    <col min="6156" max="6156" width="3.28515625" style="4" customWidth="1"/>
    <col min="6157" max="6157" width="13.85546875" style="4" customWidth="1"/>
    <col min="6158" max="6400" width="9.140625" style="4"/>
    <col min="6401" max="6406" width="2.28515625" style="4" customWidth="1"/>
    <col min="6407" max="6407" width="58.7109375" style="4" customWidth="1"/>
    <col min="6408" max="6408" width="2.42578125" style="4" customWidth="1"/>
    <col min="6409" max="6409" width="13.85546875" style="4" customWidth="1"/>
    <col min="6410" max="6410" width="3.28515625" style="4" customWidth="1"/>
    <col min="6411" max="6411" width="13.85546875" style="4" customWidth="1"/>
    <col min="6412" max="6412" width="3.28515625" style="4" customWidth="1"/>
    <col min="6413" max="6413" width="13.85546875" style="4" customWidth="1"/>
    <col min="6414" max="6656" width="9.140625" style="4"/>
    <col min="6657" max="6662" width="2.28515625" style="4" customWidth="1"/>
    <col min="6663" max="6663" width="58.7109375" style="4" customWidth="1"/>
    <col min="6664" max="6664" width="2.42578125" style="4" customWidth="1"/>
    <col min="6665" max="6665" width="13.85546875" style="4" customWidth="1"/>
    <col min="6666" max="6666" width="3.28515625" style="4" customWidth="1"/>
    <col min="6667" max="6667" width="13.85546875" style="4" customWidth="1"/>
    <col min="6668" max="6668" width="3.28515625" style="4" customWidth="1"/>
    <col min="6669" max="6669" width="13.85546875" style="4" customWidth="1"/>
    <col min="6670" max="6912" width="9.140625" style="4"/>
    <col min="6913" max="6918" width="2.28515625" style="4" customWidth="1"/>
    <col min="6919" max="6919" width="58.7109375" style="4" customWidth="1"/>
    <col min="6920" max="6920" width="2.42578125" style="4" customWidth="1"/>
    <col min="6921" max="6921" width="13.85546875" style="4" customWidth="1"/>
    <col min="6922" max="6922" width="3.28515625" style="4" customWidth="1"/>
    <col min="6923" max="6923" width="13.85546875" style="4" customWidth="1"/>
    <col min="6924" max="6924" width="3.28515625" style="4" customWidth="1"/>
    <col min="6925" max="6925" width="13.85546875" style="4" customWidth="1"/>
    <col min="6926" max="7168" width="9.140625" style="4"/>
    <col min="7169" max="7174" width="2.28515625" style="4" customWidth="1"/>
    <col min="7175" max="7175" width="58.7109375" style="4" customWidth="1"/>
    <col min="7176" max="7176" width="2.42578125" style="4" customWidth="1"/>
    <col min="7177" max="7177" width="13.85546875" style="4" customWidth="1"/>
    <col min="7178" max="7178" width="3.28515625" style="4" customWidth="1"/>
    <col min="7179" max="7179" width="13.85546875" style="4" customWidth="1"/>
    <col min="7180" max="7180" width="3.28515625" style="4" customWidth="1"/>
    <col min="7181" max="7181" width="13.85546875" style="4" customWidth="1"/>
    <col min="7182" max="7424" width="9.140625" style="4"/>
    <col min="7425" max="7430" width="2.28515625" style="4" customWidth="1"/>
    <col min="7431" max="7431" width="58.7109375" style="4" customWidth="1"/>
    <col min="7432" max="7432" width="2.42578125" style="4" customWidth="1"/>
    <col min="7433" max="7433" width="13.85546875" style="4" customWidth="1"/>
    <col min="7434" max="7434" width="3.28515625" style="4" customWidth="1"/>
    <col min="7435" max="7435" width="13.85546875" style="4" customWidth="1"/>
    <col min="7436" max="7436" width="3.28515625" style="4" customWidth="1"/>
    <col min="7437" max="7437" width="13.85546875" style="4" customWidth="1"/>
    <col min="7438" max="7680" width="9.140625" style="4"/>
    <col min="7681" max="7686" width="2.28515625" style="4" customWidth="1"/>
    <col min="7687" max="7687" width="58.7109375" style="4" customWidth="1"/>
    <col min="7688" max="7688" width="2.42578125" style="4" customWidth="1"/>
    <col min="7689" max="7689" width="13.85546875" style="4" customWidth="1"/>
    <col min="7690" max="7690" width="3.28515625" style="4" customWidth="1"/>
    <col min="7691" max="7691" width="13.85546875" style="4" customWidth="1"/>
    <col min="7692" max="7692" width="3.28515625" style="4" customWidth="1"/>
    <col min="7693" max="7693" width="13.85546875" style="4" customWidth="1"/>
    <col min="7694" max="7936" width="9.140625" style="4"/>
    <col min="7937" max="7942" width="2.28515625" style="4" customWidth="1"/>
    <col min="7943" max="7943" width="58.7109375" style="4" customWidth="1"/>
    <col min="7944" max="7944" width="2.42578125" style="4" customWidth="1"/>
    <col min="7945" max="7945" width="13.85546875" style="4" customWidth="1"/>
    <col min="7946" max="7946" width="3.28515625" style="4" customWidth="1"/>
    <col min="7947" max="7947" width="13.85546875" style="4" customWidth="1"/>
    <col min="7948" max="7948" width="3.28515625" style="4" customWidth="1"/>
    <col min="7949" max="7949" width="13.85546875" style="4" customWidth="1"/>
    <col min="7950" max="8192" width="9.140625" style="4"/>
    <col min="8193" max="8198" width="2.28515625" style="4" customWidth="1"/>
    <col min="8199" max="8199" width="58.7109375" style="4" customWidth="1"/>
    <col min="8200" max="8200" width="2.42578125" style="4" customWidth="1"/>
    <col min="8201" max="8201" width="13.85546875" style="4" customWidth="1"/>
    <col min="8202" max="8202" width="3.28515625" style="4" customWidth="1"/>
    <col min="8203" max="8203" width="13.85546875" style="4" customWidth="1"/>
    <col min="8204" max="8204" width="3.28515625" style="4" customWidth="1"/>
    <col min="8205" max="8205" width="13.85546875" style="4" customWidth="1"/>
    <col min="8206" max="8448" width="9.140625" style="4"/>
    <col min="8449" max="8454" width="2.28515625" style="4" customWidth="1"/>
    <col min="8455" max="8455" width="58.7109375" style="4" customWidth="1"/>
    <col min="8456" max="8456" width="2.42578125" style="4" customWidth="1"/>
    <col min="8457" max="8457" width="13.85546875" style="4" customWidth="1"/>
    <col min="8458" max="8458" width="3.28515625" style="4" customWidth="1"/>
    <col min="8459" max="8459" width="13.85546875" style="4" customWidth="1"/>
    <col min="8460" max="8460" width="3.28515625" style="4" customWidth="1"/>
    <col min="8461" max="8461" width="13.85546875" style="4" customWidth="1"/>
    <col min="8462" max="8704" width="9.140625" style="4"/>
    <col min="8705" max="8710" width="2.28515625" style="4" customWidth="1"/>
    <col min="8711" max="8711" width="58.7109375" style="4" customWidth="1"/>
    <col min="8712" max="8712" width="2.42578125" style="4" customWidth="1"/>
    <col min="8713" max="8713" width="13.85546875" style="4" customWidth="1"/>
    <col min="8714" max="8714" width="3.28515625" style="4" customWidth="1"/>
    <col min="8715" max="8715" width="13.85546875" style="4" customWidth="1"/>
    <col min="8716" max="8716" width="3.28515625" style="4" customWidth="1"/>
    <col min="8717" max="8717" width="13.85546875" style="4" customWidth="1"/>
    <col min="8718" max="8960" width="9.140625" style="4"/>
    <col min="8961" max="8966" width="2.28515625" style="4" customWidth="1"/>
    <col min="8967" max="8967" width="58.7109375" style="4" customWidth="1"/>
    <col min="8968" max="8968" width="2.42578125" style="4" customWidth="1"/>
    <col min="8969" max="8969" width="13.85546875" style="4" customWidth="1"/>
    <col min="8970" max="8970" width="3.28515625" style="4" customWidth="1"/>
    <col min="8971" max="8971" width="13.85546875" style="4" customWidth="1"/>
    <col min="8972" max="8972" width="3.28515625" style="4" customWidth="1"/>
    <col min="8973" max="8973" width="13.85546875" style="4" customWidth="1"/>
    <col min="8974" max="9216" width="9.140625" style="4"/>
    <col min="9217" max="9222" width="2.28515625" style="4" customWidth="1"/>
    <col min="9223" max="9223" width="58.7109375" style="4" customWidth="1"/>
    <col min="9224" max="9224" width="2.42578125" style="4" customWidth="1"/>
    <col min="9225" max="9225" width="13.85546875" style="4" customWidth="1"/>
    <col min="9226" max="9226" width="3.28515625" style="4" customWidth="1"/>
    <col min="9227" max="9227" width="13.85546875" style="4" customWidth="1"/>
    <col min="9228" max="9228" width="3.28515625" style="4" customWidth="1"/>
    <col min="9229" max="9229" width="13.85546875" style="4" customWidth="1"/>
    <col min="9230" max="9472" width="9.140625" style="4"/>
    <col min="9473" max="9478" width="2.28515625" style="4" customWidth="1"/>
    <col min="9479" max="9479" width="58.7109375" style="4" customWidth="1"/>
    <col min="9480" max="9480" width="2.42578125" style="4" customWidth="1"/>
    <col min="9481" max="9481" width="13.85546875" style="4" customWidth="1"/>
    <col min="9482" max="9482" width="3.28515625" style="4" customWidth="1"/>
    <col min="9483" max="9483" width="13.85546875" style="4" customWidth="1"/>
    <col min="9484" max="9484" width="3.28515625" style="4" customWidth="1"/>
    <col min="9485" max="9485" width="13.85546875" style="4" customWidth="1"/>
    <col min="9486" max="9728" width="9.140625" style="4"/>
    <col min="9729" max="9734" width="2.28515625" style="4" customWidth="1"/>
    <col min="9735" max="9735" width="58.7109375" style="4" customWidth="1"/>
    <col min="9736" max="9736" width="2.42578125" style="4" customWidth="1"/>
    <col min="9737" max="9737" width="13.85546875" style="4" customWidth="1"/>
    <col min="9738" max="9738" width="3.28515625" style="4" customWidth="1"/>
    <col min="9739" max="9739" width="13.85546875" style="4" customWidth="1"/>
    <col min="9740" max="9740" width="3.28515625" style="4" customWidth="1"/>
    <col min="9741" max="9741" width="13.85546875" style="4" customWidth="1"/>
    <col min="9742" max="9984" width="9.140625" style="4"/>
    <col min="9985" max="9990" width="2.28515625" style="4" customWidth="1"/>
    <col min="9991" max="9991" width="58.7109375" style="4" customWidth="1"/>
    <col min="9992" max="9992" width="2.42578125" style="4" customWidth="1"/>
    <col min="9993" max="9993" width="13.85546875" style="4" customWidth="1"/>
    <col min="9994" max="9994" width="3.28515625" style="4" customWidth="1"/>
    <col min="9995" max="9995" width="13.85546875" style="4" customWidth="1"/>
    <col min="9996" max="9996" width="3.28515625" style="4" customWidth="1"/>
    <col min="9997" max="9997" width="13.85546875" style="4" customWidth="1"/>
    <col min="9998" max="10240" width="9.140625" style="4"/>
    <col min="10241" max="10246" width="2.28515625" style="4" customWidth="1"/>
    <col min="10247" max="10247" width="58.7109375" style="4" customWidth="1"/>
    <col min="10248" max="10248" width="2.42578125" style="4" customWidth="1"/>
    <col min="10249" max="10249" width="13.85546875" style="4" customWidth="1"/>
    <col min="10250" max="10250" width="3.28515625" style="4" customWidth="1"/>
    <col min="10251" max="10251" width="13.85546875" style="4" customWidth="1"/>
    <col min="10252" max="10252" width="3.28515625" style="4" customWidth="1"/>
    <col min="10253" max="10253" width="13.85546875" style="4" customWidth="1"/>
    <col min="10254" max="10496" width="9.140625" style="4"/>
    <col min="10497" max="10502" width="2.28515625" style="4" customWidth="1"/>
    <col min="10503" max="10503" width="58.7109375" style="4" customWidth="1"/>
    <col min="10504" max="10504" width="2.42578125" style="4" customWidth="1"/>
    <col min="10505" max="10505" width="13.85546875" style="4" customWidth="1"/>
    <col min="10506" max="10506" width="3.28515625" style="4" customWidth="1"/>
    <col min="10507" max="10507" width="13.85546875" style="4" customWidth="1"/>
    <col min="10508" max="10508" width="3.28515625" style="4" customWidth="1"/>
    <col min="10509" max="10509" width="13.85546875" style="4" customWidth="1"/>
    <col min="10510" max="10752" width="9.140625" style="4"/>
    <col min="10753" max="10758" width="2.28515625" style="4" customWidth="1"/>
    <col min="10759" max="10759" width="58.7109375" style="4" customWidth="1"/>
    <col min="10760" max="10760" width="2.42578125" style="4" customWidth="1"/>
    <col min="10761" max="10761" width="13.85546875" style="4" customWidth="1"/>
    <col min="10762" max="10762" width="3.28515625" style="4" customWidth="1"/>
    <col min="10763" max="10763" width="13.85546875" style="4" customWidth="1"/>
    <col min="10764" max="10764" width="3.28515625" style="4" customWidth="1"/>
    <col min="10765" max="10765" width="13.85546875" style="4" customWidth="1"/>
    <col min="10766" max="11008" width="9.140625" style="4"/>
    <col min="11009" max="11014" width="2.28515625" style="4" customWidth="1"/>
    <col min="11015" max="11015" width="58.7109375" style="4" customWidth="1"/>
    <col min="11016" max="11016" width="2.42578125" style="4" customWidth="1"/>
    <col min="11017" max="11017" width="13.85546875" style="4" customWidth="1"/>
    <col min="11018" max="11018" width="3.28515625" style="4" customWidth="1"/>
    <col min="11019" max="11019" width="13.85546875" style="4" customWidth="1"/>
    <col min="11020" max="11020" width="3.28515625" style="4" customWidth="1"/>
    <col min="11021" max="11021" width="13.85546875" style="4" customWidth="1"/>
    <col min="11022" max="11264" width="9.140625" style="4"/>
    <col min="11265" max="11270" width="2.28515625" style="4" customWidth="1"/>
    <col min="11271" max="11271" width="58.7109375" style="4" customWidth="1"/>
    <col min="11272" max="11272" width="2.42578125" style="4" customWidth="1"/>
    <col min="11273" max="11273" width="13.85546875" style="4" customWidth="1"/>
    <col min="11274" max="11274" width="3.28515625" style="4" customWidth="1"/>
    <col min="11275" max="11275" width="13.85546875" style="4" customWidth="1"/>
    <col min="11276" max="11276" width="3.28515625" style="4" customWidth="1"/>
    <col min="11277" max="11277" width="13.85546875" style="4" customWidth="1"/>
    <col min="11278" max="11520" width="9.140625" style="4"/>
    <col min="11521" max="11526" width="2.28515625" style="4" customWidth="1"/>
    <col min="11527" max="11527" width="58.7109375" style="4" customWidth="1"/>
    <col min="11528" max="11528" width="2.42578125" style="4" customWidth="1"/>
    <col min="11529" max="11529" width="13.85546875" style="4" customWidth="1"/>
    <col min="11530" max="11530" width="3.28515625" style="4" customWidth="1"/>
    <col min="11531" max="11531" width="13.85546875" style="4" customWidth="1"/>
    <col min="11532" max="11532" width="3.28515625" style="4" customWidth="1"/>
    <col min="11533" max="11533" width="13.85546875" style="4" customWidth="1"/>
    <col min="11534" max="11776" width="9.140625" style="4"/>
    <col min="11777" max="11782" width="2.28515625" style="4" customWidth="1"/>
    <col min="11783" max="11783" width="58.7109375" style="4" customWidth="1"/>
    <col min="11784" max="11784" width="2.42578125" style="4" customWidth="1"/>
    <col min="11785" max="11785" width="13.85546875" style="4" customWidth="1"/>
    <col min="11786" max="11786" width="3.28515625" style="4" customWidth="1"/>
    <col min="11787" max="11787" width="13.85546875" style="4" customWidth="1"/>
    <col min="11788" max="11788" width="3.28515625" style="4" customWidth="1"/>
    <col min="11789" max="11789" width="13.85546875" style="4" customWidth="1"/>
    <col min="11790" max="12032" width="9.140625" style="4"/>
    <col min="12033" max="12038" width="2.28515625" style="4" customWidth="1"/>
    <col min="12039" max="12039" width="58.7109375" style="4" customWidth="1"/>
    <col min="12040" max="12040" width="2.42578125" style="4" customWidth="1"/>
    <col min="12041" max="12041" width="13.85546875" style="4" customWidth="1"/>
    <col min="12042" max="12042" width="3.28515625" style="4" customWidth="1"/>
    <col min="12043" max="12043" width="13.85546875" style="4" customWidth="1"/>
    <col min="12044" max="12044" width="3.28515625" style="4" customWidth="1"/>
    <col min="12045" max="12045" width="13.85546875" style="4" customWidth="1"/>
    <col min="12046" max="12288" width="9.140625" style="4"/>
    <col min="12289" max="12294" width="2.28515625" style="4" customWidth="1"/>
    <col min="12295" max="12295" width="58.7109375" style="4" customWidth="1"/>
    <col min="12296" max="12296" width="2.42578125" style="4" customWidth="1"/>
    <col min="12297" max="12297" width="13.85546875" style="4" customWidth="1"/>
    <col min="12298" max="12298" width="3.28515625" style="4" customWidth="1"/>
    <col min="12299" max="12299" width="13.85546875" style="4" customWidth="1"/>
    <col min="12300" max="12300" width="3.28515625" style="4" customWidth="1"/>
    <col min="12301" max="12301" width="13.85546875" style="4" customWidth="1"/>
    <col min="12302" max="12544" width="9.140625" style="4"/>
    <col min="12545" max="12550" width="2.28515625" style="4" customWidth="1"/>
    <col min="12551" max="12551" width="58.7109375" style="4" customWidth="1"/>
    <col min="12552" max="12552" width="2.42578125" style="4" customWidth="1"/>
    <col min="12553" max="12553" width="13.85546875" style="4" customWidth="1"/>
    <col min="12554" max="12554" width="3.28515625" style="4" customWidth="1"/>
    <col min="12555" max="12555" width="13.85546875" style="4" customWidth="1"/>
    <col min="12556" max="12556" width="3.28515625" style="4" customWidth="1"/>
    <col min="12557" max="12557" width="13.85546875" style="4" customWidth="1"/>
    <col min="12558" max="12800" width="9.140625" style="4"/>
    <col min="12801" max="12806" width="2.28515625" style="4" customWidth="1"/>
    <col min="12807" max="12807" width="58.7109375" style="4" customWidth="1"/>
    <col min="12808" max="12808" width="2.42578125" style="4" customWidth="1"/>
    <col min="12809" max="12809" width="13.85546875" style="4" customWidth="1"/>
    <col min="12810" max="12810" width="3.28515625" style="4" customWidth="1"/>
    <col min="12811" max="12811" width="13.85546875" style="4" customWidth="1"/>
    <col min="12812" max="12812" width="3.28515625" style="4" customWidth="1"/>
    <col min="12813" max="12813" width="13.85546875" style="4" customWidth="1"/>
    <col min="12814" max="13056" width="9.140625" style="4"/>
    <col min="13057" max="13062" width="2.28515625" style="4" customWidth="1"/>
    <col min="13063" max="13063" width="58.7109375" style="4" customWidth="1"/>
    <col min="13064" max="13064" width="2.42578125" style="4" customWidth="1"/>
    <col min="13065" max="13065" width="13.85546875" style="4" customWidth="1"/>
    <col min="13066" max="13066" width="3.28515625" style="4" customWidth="1"/>
    <col min="13067" max="13067" width="13.85546875" style="4" customWidth="1"/>
    <col min="13068" max="13068" width="3.28515625" style="4" customWidth="1"/>
    <col min="13069" max="13069" width="13.85546875" style="4" customWidth="1"/>
    <col min="13070" max="13312" width="9.140625" style="4"/>
    <col min="13313" max="13318" width="2.28515625" style="4" customWidth="1"/>
    <col min="13319" max="13319" width="58.7109375" style="4" customWidth="1"/>
    <col min="13320" max="13320" width="2.42578125" style="4" customWidth="1"/>
    <col min="13321" max="13321" width="13.85546875" style="4" customWidth="1"/>
    <col min="13322" max="13322" width="3.28515625" style="4" customWidth="1"/>
    <col min="13323" max="13323" width="13.85546875" style="4" customWidth="1"/>
    <col min="13324" max="13324" width="3.28515625" style="4" customWidth="1"/>
    <col min="13325" max="13325" width="13.85546875" style="4" customWidth="1"/>
    <col min="13326" max="13568" width="9.140625" style="4"/>
    <col min="13569" max="13574" width="2.28515625" style="4" customWidth="1"/>
    <col min="13575" max="13575" width="58.7109375" style="4" customWidth="1"/>
    <col min="13576" max="13576" width="2.42578125" style="4" customWidth="1"/>
    <col min="13577" max="13577" width="13.85546875" style="4" customWidth="1"/>
    <col min="13578" max="13578" width="3.28515625" style="4" customWidth="1"/>
    <col min="13579" max="13579" width="13.85546875" style="4" customWidth="1"/>
    <col min="13580" max="13580" width="3.28515625" style="4" customWidth="1"/>
    <col min="13581" max="13581" width="13.85546875" style="4" customWidth="1"/>
    <col min="13582" max="13824" width="9.140625" style="4"/>
    <col min="13825" max="13830" width="2.28515625" style="4" customWidth="1"/>
    <col min="13831" max="13831" width="58.7109375" style="4" customWidth="1"/>
    <col min="13832" max="13832" width="2.42578125" style="4" customWidth="1"/>
    <col min="13833" max="13833" width="13.85546875" style="4" customWidth="1"/>
    <col min="13834" max="13834" width="3.28515625" style="4" customWidth="1"/>
    <col min="13835" max="13835" width="13.85546875" style="4" customWidth="1"/>
    <col min="13836" max="13836" width="3.28515625" style="4" customWidth="1"/>
    <col min="13837" max="13837" width="13.85546875" style="4" customWidth="1"/>
    <col min="13838" max="14080" width="9.140625" style="4"/>
    <col min="14081" max="14086" width="2.28515625" style="4" customWidth="1"/>
    <col min="14087" max="14087" width="58.7109375" style="4" customWidth="1"/>
    <col min="14088" max="14088" width="2.42578125" style="4" customWidth="1"/>
    <col min="14089" max="14089" width="13.85546875" style="4" customWidth="1"/>
    <col min="14090" max="14090" width="3.28515625" style="4" customWidth="1"/>
    <col min="14091" max="14091" width="13.85546875" style="4" customWidth="1"/>
    <col min="14092" max="14092" width="3.28515625" style="4" customWidth="1"/>
    <col min="14093" max="14093" width="13.85546875" style="4" customWidth="1"/>
    <col min="14094" max="14336" width="9.140625" style="4"/>
    <col min="14337" max="14342" width="2.28515625" style="4" customWidth="1"/>
    <col min="14343" max="14343" width="58.7109375" style="4" customWidth="1"/>
    <col min="14344" max="14344" width="2.42578125" style="4" customWidth="1"/>
    <col min="14345" max="14345" width="13.85546875" style="4" customWidth="1"/>
    <col min="14346" max="14346" width="3.28515625" style="4" customWidth="1"/>
    <col min="14347" max="14347" width="13.85546875" style="4" customWidth="1"/>
    <col min="14348" max="14348" width="3.28515625" style="4" customWidth="1"/>
    <col min="14349" max="14349" width="13.85546875" style="4" customWidth="1"/>
    <col min="14350" max="14592" width="9.140625" style="4"/>
    <col min="14593" max="14598" width="2.28515625" style="4" customWidth="1"/>
    <col min="14599" max="14599" width="58.7109375" style="4" customWidth="1"/>
    <col min="14600" max="14600" width="2.42578125" style="4" customWidth="1"/>
    <col min="14601" max="14601" width="13.85546875" style="4" customWidth="1"/>
    <col min="14602" max="14602" width="3.28515625" style="4" customWidth="1"/>
    <col min="14603" max="14603" width="13.85546875" style="4" customWidth="1"/>
    <col min="14604" max="14604" width="3.28515625" style="4" customWidth="1"/>
    <col min="14605" max="14605" width="13.85546875" style="4" customWidth="1"/>
    <col min="14606" max="14848" width="9.140625" style="4"/>
    <col min="14849" max="14854" width="2.28515625" style="4" customWidth="1"/>
    <col min="14855" max="14855" width="58.7109375" style="4" customWidth="1"/>
    <col min="14856" max="14856" width="2.42578125" style="4" customWidth="1"/>
    <col min="14857" max="14857" width="13.85546875" style="4" customWidth="1"/>
    <col min="14858" max="14858" width="3.28515625" style="4" customWidth="1"/>
    <col min="14859" max="14859" width="13.85546875" style="4" customWidth="1"/>
    <col min="14860" max="14860" width="3.28515625" style="4" customWidth="1"/>
    <col min="14861" max="14861" width="13.85546875" style="4" customWidth="1"/>
    <col min="14862" max="15104" width="9.140625" style="4"/>
    <col min="15105" max="15110" width="2.28515625" style="4" customWidth="1"/>
    <col min="15111" max="15111" width="58.7109375" style="4" customWidth="1"/>
    <col min="15112" max="15112" width="2.42578125" style="4" customWidth="1"/>
    <col min="15113" max="15113" width="13.85546875" style="4" customWidth="1"/>
    <col min="15114" max="15114" width="3.28515625" style="4" customWidth="1"/>
    <col min="15115" max="15115" width="13.85546875" style="4" customWidth="1"/>
    <col min="15116" max="15116" width="3.28515625" style="4" customWidth="1"/>
    <col min="15117" max="15117" width="13.85546875" style="4" customWidth="1"/>
    <col min="15118" max="15360" width="9.140625" style="4"/>
    <col min="15361" max="15366" width="2.28515625" style="4" customWidth="1"/>
    <col min="15367" max="15367" width="58.7109375" style="4" customWidth="1"/>
    <col min="15368" max="15368" width="2.42578125" style="4" customWidth="1"/>
    <col min="15369" max="15369" width="13.85546875" style="4" customWidth="1"/>
    <col min="15370" max="15370" width="3.28515625" style="4" customWidth="1"/>
    <col min="15371" max="15371" width="13.85546875" style="4" customWidth="1"/>
    <col min="15372" max="15372" width="3.28515625" style="4" customWidth="1"/>
    <col min="15373" max="15373" width="13.85546875" style="4" customWidth="1"/>
    <col min="15374" max="15616" width="9.140625" style="4"/>
    <col min="15617" max="15622" width="2.28515625" style="4" customWidth="1"/>
    <col min="15623" max="15623" width="58.7109375" style="4" customWidth="1"/>
    <col min="15624" max="15624" width="2.42578125" style="4" customWidth="1"/>
    <col min="15625" max="15625" width="13.85546875" style="4" customWidth="1"/>
    <col min="15626" max="15626" width="3.28515625" style="4" customWidth="1"/>
    <col min="15627" max="15627" width="13.85546875" style="4" customWidth="1"/>
    <col min="15628" max="15628" width="3.28515625" style="4" customWidth="1"/>
    <col min="15629" max="15629" width="13.85546875" style="4" customWidth="1"/>
    <col min="15630" max="15872" width="9.140625" style="4"/>
    <col min="15873" max="15878" width="2.28515625" style="4" customWidth="1"/>
    <col min="15879" max="15879" width="58.7109375" style="4" customWidth="1"/>
    <col min="15880" max="15880" width="2.42578125" style="4" customWidth="1"/>
    <col min="15881" max="15881" width="13.85546875" style="4" customWidth="1"/>
    <col min="15882" max="15882" width="3.28515625" style="4" customWidth="1"/>
    <col min="15883" max="15883" width="13.85546875" style="4" customWidth="1"/>
    <col min="15884" max="15884" width="3.28515625" style="4" customWidth="1"/>
    <col min="15885" max="15885" width="13.85546875" style="4" customWidth="1"/>
    <col min="15886" max="16128" width="9.140625" style="4"/>
    <col min="16129" max="16134" width="2.28515625" style="4" customWidth="1"/>
    <col min="16135" max="16135" width="58.7109375" style="4" customWidth="1"/>
    <col min="16136" max="16136" width="2.42578125" style="4" customWidth="1"/>
    <col min="16137" max="16137" width="13.85546875" style="4" customWidth="1"/>
    <col min="16138" max="16138" width="3.28515625" style="4" customWidth="1"/>
    <col min="16139" max="16139" width="13.85546875" style="4" customWidth="1"/>
    <col min="16140" max="16140" width="3.28515625" style="4" customWidth="1"/>
    <col min="16141" max="16141" width="13.85546875" style="4" customWidth="1"/>
    <col min="16142" max="16384" width="9.140625" style="4"/>
  </cols>
  <sheetData>
    <row r="1" spans="1:14" ht="12.95" customHeight="1">
      <c r="A1" s="318" t="s">
        <v>496</v>
      </c>
      <c r="B1" s="319"/>
      <c r="C1" s="319"/>
      <c r="D1" s="319"/>
      <c r="E1" s="319"/>
      <c r="F1" s="319"/>
      <c r="G1" s="319"/>
      <c r="H1" s="318"/>
      <c r="I1" s="318"/>
      <c r="J1" s="318"/>
      <c r="K1" s="318"/>
      <c r="L1" s="318"/>
      <c r="M1" s="318"/>
    </row>
    <row r="2" spans="1:14" ht="20.100000000000001" customHeight="1">
      <c r="A2" s="319" t="s">
        <v>613</v>
      </c>
      <c r="B2" s="319"/>
      <c r="C2" s="319"/>
      <c r="D2" s="319"/>
      <c r="E2" s="319"/>
      <c r="F2" s="319"/>
      <c r="G2" s="319"/>
      <c r="H2" s="318"/>
      <c r="I2" s="318"/>
      <c r="J2" s="318"/>
      <c r="K2" s="318"/>
      <c r="L2" s="318"/>
      <c r="M2" s="318"/>
    </row>
    <row r="3" spans="1:14" ht="12.95" customHeight="1">
      <c r="A3" s="319" t="s">
        <v>949</v>
      </c>
      <c r="B3" s="319"/>
      <c r="C3" s="319"/>
      <c r="D3" s="319"/>
      <c r="E3" s="319"/>
      <c r="F3" s="319"/>
      <c r="G3" s="319"/>
      <c r="H3" s="318"/>
      <c r="I3" s="318"/>
      <c r="J3" s="318"/>
      <c r="K3" s="318"/>
      <c r="L3" s="318"/>
      <c r="M3" s="318"/>
    </row>
    <row r="4" spans="1:14" ht="20.100000000000001" customHeight="1">
      <c r="A4" s="319" t="s">
        <v>974</v>
      </c>
      <c r="B4" s="319"/>
      <c r="C4" s="319"/>
      <c r="D4" s="319"/>
      <c r="E4" s="319"/>
      <c r="F4" s="319"/>
      <c r="G4" s="319"/>
      <c r="H4" s="318"/>
      <c r="I4" s="318"/>
      <c r="J4" s="318"/>
      <c r="K4" s="318"/>
      <c r="L4" s="318"/>
      <c r="M4" s="318"/>
    </row>
    <row r="5" spans="1:14" s="11" customFormat="1" ht="20.100000000000001" customHeight="1">
      <c r="A5" s="319" t="s">
        <v>15</v>
      </c>
      <c r="B5" s="319"/>
      <c r="C5" s="319"/>
      <c r="D5" s="319"/>
      <c r="E5" s="319"/>
      <c r="F5" s="319"/>
      <c r="G5" s="319"/>
      <c r="H5" s="319"/>
      <c r="I5" s="319"/>
      <c r="J5" s="319"/>
      <c r="K5" s="319"/>
      <c r="L5" s="319"/>
      <c r="M5" s="319"/>
    </row>
    <row r="6" spans="1:14" s="11" customFormat="1" ht="20.100000000000001" customHeight="1">
      <c r="A6" s="319"/>
      <c r="B6" s="319"/>
      <c r="C6" s="319"/>
      <c r="D6" s="319"/>
      <c r="E6" s="319"/>
      <c r="F6" s="319"/>
      <c r="G6" s="319"/>
      <c r="H6" s="319"/>
      <c r="I6" s="319"/>
      <c r="J6" s="319"/>
      <c r="K6" s="319"/>
      <c r="L6" s="319"/>
      <c r="M6" s="320" t="s">
        <v>833</v>
      </c>
    </row>
    <row r="7" spans="1:14" ht="39" customHeight="1">
      <c r="A7" s="321"/>
      <c r="B7" s="321"/>
      <c r="C7" s="321"/>
      <c r="D7" s="321"/>
      <c r="E7" s="321"/>
      <c r="F7" s="321"/>
      <c r="G7" s="321"/>
      <c r="H7" s="322"/>
      <c r="I7" s="322"/>
      <c r="J7" s="322"/>
      <c r="K7" s="322"/>
      <c r="L7" s="321"/>
      <c r="M7" s="323" t="s">
        <v>497</v>
      </c>
    </row>
    <row r="8" spans="1:14" ht="12.95" customHeight="1">
      <c r="A8" s="321"/>
      <c r="B8" s="321"/>
      <c r="C8" s="321"/>
      <c r="D8" s="321"/>
      <c r="E8" s="321"/>
      <c r="F8" s="321"/>
      <c r="G8" s="321"/>
      <c r="H8" s="322"/>
      <c r="I8" s="324">
        <v>2014</v>
      </c>
      <c r="J8" s="322"/>
      <c r="K8" s="324">
        <v>2013</v>
      </c>
      <c r="L8" s="321"/>
      <c r="M8" s="324" t="s">
        <v>498</v>
      </c>
    </row>
    <row r="9" spans="1:14" ht="20.100000000000001" customHeight="1">
      <c r="A9" s="321" t="s">
        <v>473</v>
      </c>
      <c r="B9" s="321"/>
      <c r="C9" s="321"/>
      <c r="D9" s="321"/>
      <c r="E9" s="321"/>
      <c r="F9" s="321"/>
      <c r="G9" s="321"/>
      <c r="H9" s="322"/>
      <c r="I9" s="322"/>
      <c r="J9" s="322"/>
      <c r="K9" s="322"/>
      <c r="L9" s="321"/>
      <c r="M9" s="321"/>
    </row>
    <row r="10" spans="1:14" ht="12.95" customHeight="1">
      <c r="A10" s="321"/>
      <c r="B10" s="321" t="s">
        <v>518</v>
      </c>
      <c r="C10" s="321"/>
      <c r="D10" s="321"/>
      <c r="E10" s="321"/>
      <c r="F10" s="321"/>
      <c r="G10" s="321"/>
      <c r="H10" s="325" t="s">
        <v>172</v>
      </c>
      <c r="I10" s="326">
        <v>1040399</v>
      </c>
      <c r="J10" s="321"/>
      <c r="K10" s="326">
        <v>989502</v>
      </c>
      <c r="L10" s="321" t="s">
        <v>1164</v>
      </c>
      <c r="M10" s="327">
        <f t="shared" ref="M10:M18" si="0">I10-K10</f>
        <v>50897</v>
      </c>
    </row>
    <row r="11" spans="1:14" ht="12.95" customHeight="1">
      <c r="A11" s="321"/>
      <c r="B11" s="321" t="s">
        <v>44</v>
      </c>
      <c r="C11" s="321"/>
      <c r="D11" s="321"/>
      <c r="E11" s="321"/>
      <c r="F11" s="321"/>
      <c r="G11" s="321"/>
      <c r="H11" s="321"/>
      <c r="I11" s="326">
        <v>14645</v>
      </c>
      <c r="J11" s="321"/>
      <c r="K11" s="326">
        <v>16830</v>
      </c>
      <c r="L11" s="321"/>
      <c r="M11" s="327">
        <f t="shared" si="0"/>
        <v>-2185</v>
      </c>
      <c r="N11" s="200"/>
    </row>
    <row r="12" spans="1:14" ht="12.95" customHeight="1">
      <c r="A12" s="321"/>
      <c r="B12" s="321" t="s">
        <v>485</v>
      </c>
      <c r="C12" s="321"/>
      <c r="D12" s="321"/>
      <c r="E12" s="321"/>
      <c r="F12" s="321"/>
      <c r="G12" s="321"/>
      <c r="H12" s="321"/>
      <c r="I12" s="326">
        <v>654637</v>
      </c>
      <c r="J12" s="321"/>
      <c r="K12" s="326">
        <v>692225</v>
      </c>
      <c r="L12" s="321" t="s">
        <v>1164</v>
      </c>
      <c r="M12" s="327">
        <f t="shared" si="0"/>
        <v>-37588</v>
      </c>
      <c r="N12" s="200"/>
    </row>
    <row r="13" spans="1:14" ht="12.95" customHeight="1">
      <c r="A13" s="321"/>
      <c r="B13" s="321" t="s">
        <v>91</v>
      </c>
      <c r="C13" s="321"/>
      <c r="D13" s="321"/>
      <c r="E13" s="321"/>
      <c r="F13" s="321"/>
      <c r="G13" s="321"/>
      <c r="H13" s="321"/>
      <c r="I13" s="326">
        <v>86306</v>
      </c>
      <c r="J13" s="321"/>
      <c r="K13" s="326">
        <v>92836</v>
      </c>
      <c r="L13" s="321"/>
      <c r="M13" s="327">
        <f t="shared" si="0"/>
        <v>-6530</v>
      </c>
      <c r="N13" s="200"/>
    </row>
    <row r="14" spans="1:14" ht="12.95" customHeight="1">
      <c r="A14" s="321"/>
      <c r="B14" s="321" t="s">
        <v>655</v>
      </c>
      <c r="C14" s="321"/>
      <c r="D14" s="321"/>
      <c r="E14" s="321"/>
      <c r="F14" s="321"/>
      <c r="G14" s="321"/>
      <c r="H14" s="321"/>
      <c r="I14" s="326">
        <v>141524</v>
      </c>
      <c r="J14" s="321"/>
      <c r="K14" s="326">
        <v>150577</v>
      </c>
      <c r="L14" s="321"/>
      <c r="M14" s="327">
        <f t="shared" si="0"/>
        <v>-9053</v>
      </c>
      <c r="N14" s="200"/>
    </row>
    <row r="15" spans="1:14" ht="12.95" customHeight="1">
      <c r="A15" s="321"/>
      <c r="B15" s="321" t="s">
        <v>520</v>
      </c>
      <c r="C15" s="321"/>
      <c r="D15" s="321"/>
      <c r="E15" s="321"/>
      <c r="F15" s="321"/>
      <c r="G15" s="321"/>
      <c r="H15" s="321"/>
      <c r="I15" s="326">
        <v>294353</v>
      </c>
      <c r="J15" s="321"/>
      <c r="K15" s="326">
        <v>273394</v>
      </c>
      <c r="L15" s="328"/>
      <c r="M15" s="327">
        <f t="shared" si="0"/>
        <v>20959</v>
      </c>
      <c r="N15" s="200"/>
    </row>
    <row r="16" spans="1:14" ht="12.95" customHeight="1">
      <c r="A16" s="321"/>
      <c r="B16" s="321" t="s">
        <v>521</v>
      </c>
      <c r="C16" s="321"/>
      <c r="D16" s="321"/>
      <c r="E16" s="321"/>
      <c r="F16" s="321"/>
      <c r="G16" s="321"/>
      <c r="H16" s="321"/>
      <c r="I16" s="326">
        <v>378992</v>
      </c>
      <c r="J16" s="321"/>
      <c r="K16" s="326">
        <v>369953</v>
      </c>
      <c r="L16" s="321" t="s">
        <v>1164</v>
      </c>
      <c r="M16" s="327">
        <f t="shared" si="0"/>
        <v>9039</v>
      </c>
      <c r="N16" s="200"/>
    </row>
    <row r="17" spans="1:14" ht="12.95" customHeight="1">
      <c r="A17" s="321"/>
      <c r="B17" s="321" t="s">
        <v>522</v>
      </c>
      <c r="C17" s="321"/>
      <c r="D17" s="321"/>
      <c r="E17" s="321"/>
      <c r="F17" s="321"/>
      <c r="G17" s="321"/>
      <c r="H17" s="321"/>
      <c r="I17" s="326">
        <v>626094</v>
      </c>
      <c r="J17" s="321"/>
      <c r="K17" s="326">
        <v>624858</v>
      </c>
      <c r="L17" s="321"/>
      <c r="M17" s="327">
        <f t="shared" si="0"/>
        <v>1236</v>
      </c>
      <c r="N17" s="200"/>
    </row>
    <row r="18" spans="1:14" ht="12.95" customHeight="1">
      <c r="A18" s="321"/>
      <c r="B18" s="321" t="s">
        <v>595</v>
      </c>
      <c r="C18" s="321"/>
      <c r="D18" s="321"/>
      <c r="E18" s="321"/>
      <c r="F18" s="321"/>
      <c r="G18" s="321"/>
      <c r="H18" s="321"/>
      <c r="I18" s="326">
        <v>226781</v>
      </c>
      <c r="J18" s="321"/>
      <c r="K18" s="326">
        <v>236668</v>
      </c>
      <c r="L18" s="321"/>
      <c r="M18" s="327">
        <f t="shared" si="0"/>
        <v>-9887</v>
      </c>
      <c r="N18" s="200"/>
    </row>
    <row r="19" spans="1:14" ht="12.95" customHeight="1">
      <c r="A19" s="321"/>
      <c r="B19" s="321" t="s">
        <v>596</v>
      </c>
      <c r="C19" s="321"/>
      <c r="D19" s="321"/>
      <c r="E19" s="321"/>
      <c r="F19" s="321"/>
      <c r="G19" s="321"/>
      <c r="H19" s="321"/>
      <c r="I19" s="326">
        <v>13704</v>
      </c>
      <c r="J19" s="321"/>
      <c r="K19" s="326">
        <v>13620</v>
      </c>
      <c r="L19" s="321"/>
      <c r="M19" s="327">
        <f>I19-K19</f>
        <v>84</v>
      </c>
      <c r="N19" s="200"/>
    </row>
    <row r="20" spans="1:14" ht="12.95" customHeight="1">
      <c r="A20" s="321"/>
      <c r="B20" s="321" t="s">
        <v>21</v>
      </c>
      <c r="C20" s="321"/>
      <c r="D20" s="321"/>
      <c r="E20" s="321"/>
      <c r="F20" s="321"/>
      <c r="G20" s="321"/>
      <c r="H20" s="321"/>
      <c r="I20" s="329">
        <v>2137</v>
      </c>
      <c r="J20" s="321"/>
      <c r="K20" s="329">
        <v>2168</v>
      </c>
      <c r="L20" s="321"/>
      <c r="M20" s="330">
        <f>I20-K20</f>
        <v>-31</v>
      </c>
      <c r="N20" s="200"/>
    </row>
    <row r="21" spans="1:14" ht="20.100000000000001" customHeight="1">
      <c r="A21" s="321"/>
      <c r="B21" s="321"/>
      <c r="C21" s="321"/>
      <c r="D21" s="321"/>
      <c r="E21" s="321"/>
      <c r="F21" s="321" t="s">
        <v>478</v>
      </c>
      <c r="G21" s="321"/>
      <c r="H21" s="331"/>
      <c r="I21" s="330">
        <f>SUM(I10:I20)</f>
        <v>3479572</v>
      </c>
      <c r="J21" s="321"/>
      <c r="K21" s="330">
        <f>SUM(K10:K20)</f>
        <v>3462631</v>
      </c>
      <c r="L21" s="328"/>
      <c r="M21" s="330">
        <f>IF(SUM(M10:M20)=SUM(I21-K21),SUM(M10:M20),"Off")</f>
        <v>16941</v>
      </c>
      <c r="N21" s="200"/>
    </row>
    <row r="22" spans="1:14" ht="20.100000000000001" customHeight="1">
      <c r="A22" s="321" t="s">
        <v>472</v>
      </c>
      <c r="B22" s="321"/>
      <c r="C22" s="321"/>
      <c r="D22" s="321"/>
      <c r="E22" s="321"/>
      <c r="F22" s="321"/>
      <c r="G22" s="321"/>
      <c r="H22" s="321"/>
      <c r="I22" s="327"/>
      <c r="J22" s="321"/>
      <c r="K22" s="327"/>
      <c r="L22" s="321"/>
      <c r="M22" s="327"/>
      <c r="N22" s="200"/>
    </row>
    <row r="23" spans="1:14" ht="12.95" customHeight="1">
      <c r="A23" s="321"/>
      <c r="B23" s="321" t="s">
        <v>505</v>
      </c>
      <c r="C23" s="321"/>
      <c r="D23" s="321"/>
      <c r="E23" s="321"/>
      <c r="F23" s="321"/>
      <c r="G23" s="321"/>
      <c r="H23" s="321"/>
      <c r="I23" s="332">
        <v>1259862</v>
      </c>
      <c r="J23" s="321"/>
      <c r="K23" s="332">
        <v>1249732</v>
      </c>
      <c r="L23" s="328"/>
      <c r="M23" s="327">
        <f t="shared" ref="M23:M34" si="1">I23-K23</f>
        <v>10130</v>
      </c>
      <c r="N23" s="200"/>
    </row>
    <row r="24" spans="1:14" ht="12.95" customHeight="1">
      <c r="A24" s="321"/>
      <c r="B24" s="321" t="s">
        <v>486</v>
      </c>
      <c r="C24" s="321"/>
      <c r="D24" s="321"/>
      <c r="E24" s="321"/>
      <c r="F24" s="321"/>
      <c r="G24" s="321"/>
      <c r="H24" s="321"/>
      <c r="I24" s="332">
        <v>724924</v>
      </c>
      <c r="J24" s="321"/>
      <c r="K24" s="332">
        <v>746625</v>
      </c>
      <c r="L24" s="328"/>
      <c r="M24" s="327">
        <f t="shared" si="1"/>
        <v>-21701</v>
      </c>
      <c r="N24" s="200"/>
    </row>
    <row r="25" spans="1:14" ht="12.95" customHeight="1">
      <c r="A25" s="321"/>
      <c r="B25" s="321" t="s">
        <v>506</v>
      </c>
      <c r="C25" s="321"/>
      <c r="D25" s="321"/>
      <c r="E25" s="321"/>
      <c r="F25" s="321"/>
      <c r="G25" s="321"/>
      <c r="H25" s="321"/>
      <c r="I25" s="332">
        <v>471414</v>
      </c>
      <c r="J25" s="321"/>
      <c r="K25" s="332">
        <v>459093</v>
      </c>
      <c r="L25" s="328"/>
      <c r="M25" s="327">
        <f t="shared" si="1"/>
        <v>12321</v>
      </c>
      <c r="N25" s="200"/>
    </row>
    <row r="26" spans="1:14" ht="12.95" customHeight="1">
      <c r="A26" s="321"/>
      <c r="B26" s="321" t="s">
        <v>507</v>
      </c>
      <c r="C26" s="321"/>
      <c r="D26" s="321"/>
      <c r="E26" s="321"/>
      <c r="F26" s="321"/>
      <c r="G26" s="321"/>
      <c r="H26" s="321"/>
      <c r="I26" s="332">
        <v>451948</v>
      </c>
      <c r="J26" s="321"/>
      <c r="K26" s="332">
        <v>421200</v>
      </c>
      <c r="L26" s="328"/>
      <c r="M26" s="327">
        <f t="shared" si="1"/>
        <v>30748</v>
      </c>
      <c r="N26" s="200"/>
    </row>
    <row r="27" spans="1:14" ht="12.95" customHeight="1">
      <c r="A27" s="321"/>
      <c r="B27" s="321" t="s">
        <v>508</v>
      </c>
      <c r="C27" s="321"/>
      <c r="D27" s="321"/>
      <c r="E27" s="321"/>
      <c r="F27" s="321"/>
      <c r="G27" s="321"/>
      <c r="H27" s="321"/>
      <c r="I27" s="332">
        <v>163064</v>
      </c>
      <c r="J27" s="321"/>
      <c r="K27" s="332">
        <v>160960</v>
      </c>
      <c r="L27" s="328"/>
      <c r="M27" s="327">
        <f t="shared" si="1"/>
        <v>2104</v>
      </c>
      <c r="N27" s="200"/>
    </row>
    <row r="28" spans="1:14" ht="12.95" customHeight="1">
      <c r="A28" s="321"/>
      <c r="B28" s="321" t="s">
        <v>509</v>
      </c>
      <c r="C28" s="321"/>
      <c r="D28" s="321"/>
      <c r="E28" s="321"/>
      <c r="F28" s="321"/>
      <c r="G28" s="321"/>
      <c r="H28" s="321"/>
      <c r="I28" s="332">
        <v>255874</v>
      </c>
      <c r="J28" s="321"/>
      <c r="K28" s="332">
        <v>250156</v>
      </c>
      <c r="L28" s="328"/>
      <c r="M28" s="327">
        <f t="shared" si="1"/>
        <v>5718</v>
      </c>
      <c r="N28" s="200"/>
    </row>
    <row r="29" spans="1:14" ht="12.95" customHeight="1">
      <c r="A29" s="321"/>
      <c r="B29" s="321" t="s">
        <v>487</v>
      </c>
      <c r="C29" s="321"/>
      <c r="D29" s="321"/>
      <c r="E29" s="321"/>
      <c r="F29" s="321"/>
      <c r="G29" s="321"/>
      <c r="H29" s="321"/>
      <c r="I29" s="332">
        <v>315393</v>
      </c>
      <c r="J29" s="321"/>
      <c r="K29" s="332">
        <v>282287</v>
      </c>
      <c r="L29" s="328"/>
      <c r="M29" s="327">
        <f t="shared" si="1"/>
        <v>33106</v>
      </c>
      <c r="N29" s="200"/>
    </row>
    <row r="30" spans="1:14" ht="12.95" customHeight="1">
      <c r="A30" s="321"/>
      <c r="B30" s="321" t="s">
        <v>510</v>
      </c>
      <c r="C30" s="321"/>
      <c r="D30" s="321"/>
      <c r="E30" s="321"/>
      <c r="F30" s="321"/>
      <c r="G30" s="321"/>
      <c r="H30" s="321"/>
      <c r="I30" s="332">
        <v>270036</v>
      </c>
      <c r="J30" s="321"/>
      <c r="K30" s="332">
        <v>260658</v>
      </c>
      <c r="L30" s="321" t="s">
        <v>1164</v>
      </c>
      <c r="M30" s="327">
        <f t="shared" si="1"/>
        <v>9378</v>
      </c>
      <c r="N30" s="200"/>
    </row>
    <row r="31" spans="1:14" ht="12.95" customHeight="1">
      <c r="A31" s="321"/>
      <c r="B31" s="321" t="s">
        <v>26</v>
      </c>
      <c r="C31" s="321"/>
      <c r="D31" s="321"/>
      <c r="E31" s="321"/>
      <c r="F31" s="321"/>
      <c r="G31" s="321"/>
      <c r="H31" s="321"/>
      <c r="I31" s="332">
        <v>341780</v>
      </c>
      <c r="J31" s="321"/>
      <c r="K31" s="332">
        <v>333648</v>
      </c>
      <c r="L31" s="328"/>
      <c r="M31" s="327">
        <f t="shared" si="1"/>
        <v>8132</v>
      </c>
      <c r="N31" s="200"/>
    </row>
    <row r="32" spans="1:14" ht="12.95" customHeight="1">
      <c r="A32" s="321"/>
      <c r="B32" s="321" t="s">
        <v>27</v>
      </c>
      <c r="C32" s="321"/>
      <c r="D32" s="321"/>
      <c r="E32" s="321"/>
      <c r="F32" s="321"/>
      <c r="G32" s="321"/>
      <c r="H32" s="321"/>
      <c r="I32" s="332">
        <v>771520</v>
      </c>
      <c r="J32" s="321"/>
      <c r="K32" s="332">
        <v>761237</v>
      </c>
      <c r="L32" s="328"/>
      <c r="M32" s="327">
        <f t="shared" si="1"/>
        <v>10283</v>
      </c>
      <c r="N32" s="200"/>
    </row>
    <row r="33" spans="1:14" ht="12.95" customHeight="1">
      <c r="A33" s="321"/>
      <c r="B33" s="321" t="s">
        <v>596</v>
      </c>
      <c r="C33" s="321"/>
      <c r="D33" s="321"/>
      <c r="E33" s="321"/>
      <c r="F33" s="321"/>
      <c r="G33" s="321"/>
      <c r="H33" s="321"/>
      <c r="I33" s="332">
        <v>12570</v>
      </c>
      <c r="J33" s="321"/>
      <c r="K33" s="332">
        <v>12422</v>
      </c>
      <c r="L33" s="328"/>
      <c r="M33" s="327">
        <f t="shared" si="1"/>
        <v>148</v>
      </c>
      <c r="N33" s="200"/>
    </row>
    <row r="34" spans="1:14" ht="12.95" customHeight="1">
      <c r="A34" s="321"/>
      <c r="B34" s="321" t="s">
        <v>606</v>
      </c>
      <c r="C34" s="321"/>
      <c r="D34" s="321"/>
      <c r="E34" s="321"/>
      <c r="F34" s="321"/>
      <c r="G34" s="321"/>
      <c r="H34" s="321"/>
      <c r="I34" s="332">
        <v>249250</v>
      </c>
      <c r="J34" s="321"/>
      <c r="K34" s="332">
        <v>231556</v>
      </c>
      <c r="L34" s="321"/>
      <c r="M34" s="327">
        <f t="shared" si="1"/>
        <v>17694</v>
      </c>
      <c r="N34" s="200"/>
    </row>
    <row r="35" spans="1:14" ht="20.100000000000001" customHeight="1">
      <c r="A35" s="321"/>
      <c r="B35" s="321"/>
      <c r="C35" s="321"/>
      <c r="D35" s="321"/>
      <c r="E35" s="321"/>
      <c r="F35" s="321" t="s">
        <v>477</v>
      </c>
      <c r="G35" s="321"/>
      <c r="H35" s="331"/>
      <c r="I35" s="333">
        <f>SUM(I23:I34)</f>
        <v>5287635</v>
      </c>
      <c r="J35" s="321"/>
      <c r="K35" s="333">
        <f>SUM(K23:K34)</f>
        <v>5169574</v>
      </c>
      <c r="L35" s="328"/>
      <c r="M35" s="333">
        <f>IF(SUM(M23:M34)=SUM(I35-K35),SUM(M23:M34),"Off")</f>
        <v>118061</v>
      </c>
      <c r="N35" s="200"/>
    </row>
    <row r="36" spans="1:14" ht="20.100000000000001" customHeight="1">
      <c r="A36" s="321"/>
      <c r="B36" s="321"/>
      <c r="C36" s="321"/>
      <c r="D36" s="321"/>
      <c r="E36" s="321"/>
      <c r="F36" s="321" t="s">
        <v>191</v>
      </c>
      <c r="G36" s="321"/>
      <c r="H36" s="321"/>
      <c r="I36" s="330">
        <f>I21-I35</f>
        <v>-1808063</v>
      </c>
      <c r="J36" s="321"/>
      <c r="K36" s="330">
        <f>K21-K35</f>
        <v>-1706943</v>
      </c>
      <c r="L36" s="328"/>
      <c r="M36" s="330">
        <f>IF(SUM(M21-M35)=SUM(I36-K36),SUM(M21-M35),"Off")</f>
        <v>-101120</v>
      </c>
      <c r="N36" s="200"/>
    </row>
    <row r="37" spans="1:14" ht="20.100000000000001" customHeight="1">
      <c r="A37" s="321" t="s">
        <v>471</v>
      </c>
      <c r="B37" s="321"/>
      <c r="C37" s="321"/>
      <c r="D37" s="321"/>
      <c r="E37" s="321"/>
      <c r="F37" s="321"/>
      <c r="G37" s="321"/>
      <c r="H37" s="321"/>
      <c r="I37" s="327"/>
      <c r="J37" s="321"/>
      <c r="K37" s="327"/>
      <c r="L37" s="321"/>
      <c r="M37" s="327"/>
      <c r="N37" s="200"/>
    </row>
    <row r="38" spans="1:14" ht="12.95" customHeight="1">
      <c r="A38" s="321"/>
      <c r="B38" s="321" t="s">
        <v>23</v>
      </c>
      <c r="C38" s="321"/>
      <c r="D38" s="321"/>
      <c r="E38" s="321"/>
      <c r="F38" s="321"/>
      <c r="G38" s="321"/>
      <c r="H38" s="321"/>
      <c r="I38" s="334">
        <v>668372</v>
      </c>
      <c r="J38" s="321"/>
      <c r="K38" s="334">
        <v>666731</v>
      </c>
      <c r="L38" s="321"/>
      <c r="M38" s="327">
        <f t="shared" ref="M38:M47" si="2">I38-K38</f>
        <v>1641</v>
      </c>
      <c r="N38" s="200"/>
    </row>
    <row r="39" spans="1:14" ht="12.95" customHeight="1">
      <c r="A39" s="321"/>
      <c r="B39" s="321" t="s">
        <v>654</v>
      </c>
      <c r="C39" s="321"/>
      <c r="D39" s="321"/>
      <c r="E39" s="321"/>
      <c r="F39" s="321"/>
      <c r="G39" s="321"/>
      <c r="H39" s="321"/>
      <c r="I39" s="332">
        <v>-45000</v>
      </c>
      <c r="J39" s="321"/>
      <c r="K39" s="332">
        <v>-45000</v>
      </c>
      <c r="L39" s="321"/>
      <c r="M39" s="327">
        <f t="shared" si="2"/>
        <v>0</v>
      </c>
      <c r="N39" s="200"/>
    </row>
    <row r="40" spans="1:14" ht="12.95" customHeight="1">
      <c r="A40" s="321"/>
      <c r="B40" s="321" t="s">
        <v>20</v>
      </c>
      <c r="C40" s="321"/>
      <c r="D40" s="321"/>
      <c r="E40" s="321"/>
      <c r="F40" s="321"/>
      <c r="G40" s="321"/>
      <c r="H40" s="321"/>
      <c r="I40" s="332">
        <v>174875</v>
      </c>
      <c r="J40" s="321"/>
      <c r="K40" s="332">
        <v>139039</v>
      </c>
      <c r="L40" s="328"/>
      <c r="M40" s="327">
        <f t="shared" si="2"/>
        <v>35836</v>
      </c>
      <c r="N40" s="200"/>
    </row>
    <row r="41" spans="1:14" ht="12.95" customHeight="1">
      <c r="A41" s="321"/>
      <c r="B41" s="321" t="s">
        <v>1180</v>
      </c>
      <c r="C41" s="321"/>
      <c r="D41" s="321"/>
      <c r="E41" s="321"/>
      <c r="F41" s="321"/>
      <c r="G41" s="321"/>
      <c r="H41" s="321"/>
      <c r="I41" s="332">
        <v>136245</v>
      </c>
      <c r="J41" s="321"/>
      <c r="K41" s="332">
        <v>128544</v>
      </c>
      <c r="L41" s="321" t="s">
        <v>1164</v>
      </c>
      <c r="M41" s="327">
        <f t="shared" si="2"/>
        <v>7701</v>
      </c>
      <c r="N41" s="200"/>
    </row>
    <row r="42" spans="1:14" ht="12.95" customHeight="1">
      <c r="A42" s="321"/>
      <c r="B42" s="321" t="s">
        <v>597</v>
      </c>
      <c r="C42" s="321"/>
      <c r="D42" s="321"/>
      <c r="E42" s="321"/>
      <c r="F42" s="321"/>
      <c r="G42" s="321"/>
      <c r="H42" s="321"/>
      <c r="I42" s="332">
        <v>1074913</v>
      </c>
      <c r="J42" s="321"/>
      <c r="K42" s="332">
        <v>1083666</v>
      </c>
      <c r="L42" s="321"/>
      <c r="M42" s="327">
        <f t="shared" si="2"/>
        <v>-8753</v>
      </c>
      <c r="N42" s="200"/>
    </row>
    <row r="43" spans="1:14" ht="12.95" customHeight="1">
      <c r="A43" s="321"/>
      <c r="B43" s="321" t="s">
        <v>598</v>
      </c>
      <c r="C43" s="321"/>
      <c r="D43" s="321"/>
      <c r="E43" s="321"/>
      <c r="F43" s="321"/>
      <c r="G43" s="321"/>
      <c r="H43" s="321"/>
      <c r="I43" s="332">
        <v>37458</v>
      </c>
      <c r="J43" s="321"/>
      <c r="K43" s="332">
        <v>68005</v>
      </c>
      <c r="L43" s="321"/>
      <c r="M43" s="327">
        <f t="shared" si="2"/>
        <v>-30547</v>
      </c>
      <c r="N43" s="200"/>
    </row>
    <row r="44" spans="1:14" ht="12.95" customHeight="1">
      <c r="A44" s="321"/>
      <c r="B44" s="321" t="s">
        <v>721</v>
      </c>
      <c r="C44" s="321"/>
      <c r="D44" s="321"/>
      <c r="E44" s="321"/>
      <c r="F44" s="321"/>
      <c r="G44" s="321"/>
      <c r="H44" s="321"/>
      <c r="I44" s="332">
        <v>61467</v>
      </c>
      <c r="J44" s="321"/>
      <c r="K44" s="332">
        <v>5312</v>
      </c>
      <c r="L44" s="321"/>
      <c r="M44" s="327">
        <f t="shared" si="2"/>
        <v>56155</v>
      </c>
      <c r="N44" s="200"/>
    </row>
    <row r="45" spans="1:14" ht="12.95" customHeight="1">
      <c r="A45" s="321"/>
      <c r="B45" s="321" t="s">
        <v>318</v>
      </c>
      <c r="C45" s="321"/>
      <c r="D45" s="321"/>
      <c r="E45" s="321"/>
      <c r="F45" s="321"/>
      <c r="G45" s="321"/>
      <c r="H45" s="321"/>
      <c r="I45" s="332">
        <v>-70575</v>
      </c>
      <c r="J45" s="321"/>
      <c r="K45" s="332">
        <v>-70877</v>
      </c>
      <c r="L45" s="321"/>
      <c r="M45" s="327">
        <f t="shared" si="2"/>
        <v>302</v>
      </c>
      <c r="N45" s="200"/>
    </row>
    <row r="46" spans="1:14" ht="12.95" customHeight="1">
      <c r="A46" s="321"/>
      <c r="B46" s="321" t="s">
        <v>822</v>
      </c>
      <c r="C46" s="321"/>
      <c r="D46" s="321"/>
      <c r="E46" s="321"/>
      <c r="F46" s="321"/>
      <c r="G46" s="321"/>
      <c r="H46" s="321"/>
      <c r="I46" s="332">
        <v>-7093</v>
      </c>
      <c r="J46" s="321"/>
      <c r="K46" s="332">
        <v>-4783</v>
      </c>
      <c r="L46" s="321"/>
      <c r="M46" s="327">
        <f t="shared" si="2"/>
        <v>-2310</v>
      </c>
      <c r="N46" s="200"/>
    </row>
    <row r="47" spans="1:14" ht="12.95" customHeight="1">
      <c r="A47" s="321"/>
      <c r="B47" s="321" t="s">
        <v>118</v>
      </c>
      <c r="C47" s="321"/>
      <c r="D47" s="321"/>
      <c r="E47" s="321"/>
      <c r="F47" s="321"/>
      <c r="G47" s="321"/>
      <c r="H47" s="321"/>
      <c r="I47" s="329">
        <v>59347</v>
      </c>
      <c r="J47" s="321"/>
      <c r="K47" s="329">
        <v>41443</v>
      </c>
      <c r="L47" s="321" t="s">
        <v>1164</v>
      </c>
      <c r="M47" s="330">
        <f t="shared" si="2"/>
        <v>17904</v>
      </c>
      <c r="N47" s="200"/>
    </row>
    <row r="48" spans="1:14" ht="20.100000000000001" customHeight="1">
      <c r="A48" s="321"/>
      <c r="B48" s="321"/>
      <c r="C48" s="321"/>
      <c r="D48" s="321"/>
      <c r="E48" s="321"/>
      <c r="F48" s="321" t="s">
        <v>656</v>
      </c>
      <c r="G48" s="321"/>
      <c r="H48" s="321"/>
      <c r="I48" s="330">
        <f>SUM(I38:I47)</f>
        <v>2090009</v>
      </c>
      <c r="J48" s="321"/>
      <c r="K48" s="330">
        <f>SUM(K38:K47)</f>
        <v>2012080</v>
      </c>
      <c r="L48" s="328"/>
      <c r="M48" s="330">
        <f>IF(SUM(M38:M47)=SUM(I48-K48),SUM(M38:M47),"Off")</f>
        <v>77929</v>
      </c>
      <c r="N48" s="200"/>
    </row>
    <row r="49" spans="1:14" ht="20.100000000000001" customHeight="1">
      <c r="A49" s="321"/>
      <c r="B49" s="321"/>
      <c r="C49" s="321"/>
      <c r="D49" s="321"/>
      <c r="E49" s="321"/>
      <c r="F49" s="321" t="s">
        <v>720</v>
      </c>
      <c r="G49" s="321"/>
      <c r="H49" s="321"/>
      <c r="I49" s="327">
        <f>I36+I48</f>
        <v>281946</v>
      </c>
      <c r="J49" s="321"/>
      <c r="K49" s="327">
        <f>K36+K48</f>
        <v>305137</v>
      </c>
      <c r="L49" s="321"/>
      <c r="M49" s="327">
        <f>IF(SUM(M36,M48)=SUM(I49-K49),SUM(M36,M48),"Off")</f>
        <v>-23191</v>
      </c>
      <c r="N49" s="200"/>
    </row>
    <row r="50" spans="1:14" ht="20.100000000000001" customHeight="1">
      <c r="A50" s="321" t="s">
        <v>600</v>
      </c>
      <c r="B50" s="321"/>
      <c r="C50" s="321"/>
      <c r="D50" s="321"/>
      <c r="E50" s="321"/>
      <c r="F50" s="321"/>
      <c r="G50" s="321"/>
      <c r="H50" s="321"/>
      <c r="I50" s="326">
        <v>10865</v>
      </c>
      <c r="J50" s="321"/>
      <c r="K50" s="326">
        <v>26123</v>
      </c>
      <c r="L50" s="321"/>
      <c r="M50" s="327">
        <f>I50-K50</f>
        <v>-15258</v>
      </c>
      <c r="N50" s="200"/>
    </row>
    <row r="51" spans="1:14" ht="12.95" customHeight="1">
      <c r="A51" s="321" t="s">
        <v>601</v>
      </c>
      <c r="B51" s="321"/>
      <c r="C51" s="321"/>
      <c r="D51" s="321"/>
      <c r="E51" s="321"/>
      <c r="F51" s="321"/>
      <c r="G51" s="321"/>
      <c r="H51" s="321"/>
      <c r="I51" s="326">
        <v>13950</v>
      </c>
      <c r="J51" s="321"/>
      <c r="K51" s="326">
        <v>128461</v>
      </c>
      <c r="L51" s="328"/>
      <c r="M51" s="327">
        <f>I51-K51</f>
        <v>-114511</v>
      </c>
      <c r="N51" s="200"/>
    </row>
    <row r="52" spans="1:14" ht="12.95" customHeight="1">
      <c r="A52" s="321" t="s">
        <v>602</v>
      </c>
      <c r="B52" s="321"/>
      <c r="C52" s="321"/>
      <c r="D52" s="321"/>
      <c r="E52" s="321"/>
      <c r="F52" s="321"/>
      <c r="G52" s="321"/>
      <c r="H52" s="321"/>
      <c r="I52" s="329">
        <v>348</v>
      </c>
      <c r="J52" s="321"/>
      <c r="K52" s="329">
        <v>4082</v>
      </c>
      <c r="L52" s="321"/>
      <c r="M52" s="330">
        <f>I52-K52</f>
        <v>-3734</v>
      </c>
      <c r="N52" s="200"/>
    </row>
    <row r="53" spans="1:14" ht="20.100000000000001" customHeight="1">
      <c r="A53" s="321"/>
      <c r="B53" s="321"/>
      <c r="C53" s="321"/>
      <c r="D53" s="321"/>
      <c r="E53" s="321"/>
      <c r="F53" s="321" t="s">
        <v>941</v>
      </c>
      <c r="G53" s="321"/>
      <c r="H53" s="321"/>
      <c r="I53" s="327">
        <f>I49+I50+I51+I52</f>
        <v>307109</v>
      </c>
      <c r="J53" s="321"/>
      <c r="K53" s="327">
        <f>K49+K50+K51+K52</f>
        <v>463803</v>
      </c>
      <c r="L53" s="321"/>
      <c r="M53" s="327">
        <f>IF(SUM(M49:M52)=SUM(I53-K53),SUM(M49:M52),"Off")</f>
        <v>-156694</v>
      </c>
    </row>
    <row r="54" spans="1:14" ht="20.100000000000001" customHeight="1">
      <c r="A54" s="321" t="s">
        <v>950</v>
      </c>
      <c r="B54" s="321"/>
      <c r="C54" s="321"/>
      <c r="D54" s="321"/>
      <c r="E54" s="321"/>
      <c r="F54" s="321"/>
      <c r="G54" s="321"/>
      <c r="H54" s="321"/>
      <c r="I54" s="330">
        <v>4105622</v>
      </c>
      <c r="J54" s="321"/>
      <c r="K54" s="330">
        <v>3641819</v>
      </c>
      <c r="L54" s="321" t="s">
        <v>812</v>
      </c>
      <c r="M54" s="330">
        <f>I54-K54</f>
        <v>463803</v>
      </c>
    </row>
    <row r="55" spans="1:14" ht="20.100000000000001" customHeight="1" thickBot="1">
      <c r="A55" s="321" t="s">
        <v>935</v>
      </c>
      <c r="B55" s="321"/>
      <c r="C55" s="321"/>
      <c r="D55" s="321"/>
      <c r="E55" s="321"/>
      <c r="F55" s="321"/>
      <c r="G55" s="321"/>
      <c r="H55" s="325" t="s">
        <v>172</v>
      </c>
      <c r="I55" s="335">
        <f>I53+I54</f>
        <v>4412731</v>
      </c>
      <c r="J55" s="321"/>
      <c r="K55" s="335">
        <f>K53+K54</f>
        <v>4105622</v>
      </c>
      <c r="L55" s="321"/>
      <c r="M55" s="335">
        <f>IF(SUM(M53:M54)=SUM(I55-K55),SUM(M53:M54),"Off")</f>
        <v>307109</v>
      </c>
    </row>
    <row r="56" spans="1:14" ht="23.25" customHeight="1" thickTop="1">
      <c r="A56" s="321" t="s">
        <v>975</v>
      </c>
      <c r="B56" s="321"/>
      <c r="C56" s="321"/>
      <c r="D56" s="321"/>
      <c r="E56" s="321"/>
      <c r="F56" s="321"/>
      <c r="G56" s="321"/>
      <c r="H56" s="321"/>
      <c r="I56" s="321"/>
      <c r="J56" s="321"/>
      <c r="K56" s="321"/>
      <c r="L56" s="321"/>
      <c r="M56" s="321"/>
    </row>
    <row r="57" spans="1:14" ht="20.100000000000001" customHeight="1">
      <c r="A57" s="321"/>
      <c r="B57" s="321"/>
      <c r="C57" s="321"/>
      <c r="D57" s="321"/>
      <c r="E57" s="321"/>
      <c r="F57" s="321" t="s">
        <v>951</v>
      </c>
      <c r="G57" s="321"/>
      <c r="H57" s="321"/>
      <c r="I57" s="321"/>
      <c r="J57" s="325" t="s">
        <v>172</v>
      </c>
      <c r="K57" s="327">
        <v>3651209</v>
      </c>
      <c r="L57" s="321"/>
      <c r="M57" s="321"/>
    </row>
    <row r="58" spans="1:14" ht="12.95" customHeight="1">
      <c r="A58" s="321"/>
      <c r="B58" s="321"/>
      <c r="C58" s="321"/>
      <c r="D58" s="321"/>
      <c r="E58" s="321"/>
      <c r="F58" s="321" t="s">
        <v>808</v>
      </c>
      <c r="G58" s="321"/>
      <c r="H58" s="321"/>
      <c r="I58" s="321"/>
      <c r="J58" s="321"/>
      <c r="K58" s="330">
        <v>-9390</v>
      </c>
      <c r="L58" s="321"/>
      <c r="M58" s="321"/>
    </row>
    <row r="59" spans="1:14" ht="20.100000000000001" customHeight="1" thickBot="1">
      <c r="A59" s="321"/>
      <c r="B59" s="321"/>
      <c r="C59" s="321"/>
      <c r="D59" s="321"/>
      <c r="E59" s="321"/>
      <c r="F59" s="321" t="s">
        <v>952</v>
      </c>
      <c r="G59" s="321"/>
      <c r="H59" s="321"/>
      <c r="I59" s="321"/>
      <c r="J59" s="325" t="s">
        <v>172</v>
      </c>
      <c r="K59" s="336">
        <f>SUM(K57:K58)</f>
        <v>3641819</v>
      </c>
      <c r="L59" s="321"/>
      <c r="M59" s="321"/>
    </row>
    <row r="60" spans="1:14" ht="23.25" customHeight="1" thickTop="1">
      <c r="A60" s="321" t="s">
        <v>1165</v>
      </c>
      <c r="B60" s="321"/>
      <c r="C60" s="321"/>
      <c r="D60" s="321"/>
      <c r="E60" s="321"/>
      <c r="F60" s="321"/>
      <c r="G60" s="321"/>
      <c r="H60" s="321"/>
      <c r="I60" s="321"/>
      <c r="J60" s="321"/>
      <c r="K60" s="321"/>
      <c r="L60" s="321"/>
      <c r="M60" s="321"/>
    </row>
    <row r="61" spans="1:14" ht="12.75" customHeight="1">
      <c r="A61" s="321"/>
      <c r="B61" s="328"/>
      <c r="C61" s="328"/>
      <c r="D61" s="328"/>
      <c r="E61" s="328"/>
      <c r="F61" s="328"/>
      <c r="G61" s="328"/>
      <c r="H61" s="328"/>
      <c r="I61" s="328"/>
      <c r="J61" s="328"/>
      <c r="K61" s="328"/>
      <c r="L61" s="328"/>
      <c r="M61" s="328"/>
      <c r="N61"/>
    </row>
    <row r="62" spans="1:14" ht="12.95" customHeight="1">
      <c r="A62" s="321" t="s">
        <v>954</v>
      </c>
      <c r="B62" s="321"/>
      <c r="C62" s="321"/>
      <c r="D62" s="321"/>
      <c r="E62" s="321"/>
      <c r="F62" s="321"/>
      <c r="G62" s="321"/>
      <c r="H62" s="321"/>
      <c r="I62" s="321"/>
      <c r="J62" s="321"/>
      <c r="K62" s="321"/>
      <c r="L62" s="321"/>
      <c r="M62" s="321"/>
    </row>
  </sheetData>
  <customSheetViews>
    <customSheetView guid="{B5CDDD7D-D7D3-4CB2-966B-9F1E454CC0C9}" scale="80" topLeftCell="A13">
      <selection activeCell="A57" sqref="A57:M62"/>
      <pageMargins left="0.8" right="0.7" top="1" bottom="0.8" header="0.5" footer="0.5"/>
      <pageSetup scale="74" firstPageNumber="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cale="80" topLeftCell="A13">
      <selection activeCell="A57" sqref="A57:M62"/>
      <pageMargins left="0.8" right="0.7" top="1" bottom="0.8" header="0.5" footer="0.5"/>
      <pageSetup scale="74" firstPageNumber="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74" firstPageNumber="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fitToPage="1">
      <selection activeCell="N41" sqref="N41"/>
      <pageMargins left="0.8" right="0.7" top="1" bottom="0.8" header="0.5" footer="0.5"/>
      <pageSetup scale="75" firstPageNumber="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fitToPage="1" topLeftCell="A37">
      <selection activeCell="A57" sqref="A57"/>
      <pageMargins left="0.8" right="0.7" top="1" bottom="0.8" header="0.5" footer="0.5"/>
      <pageSetup scale="73" firstPageNumber="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activeCell="K41" sqref="K41"/>
      <pageMargins left="0.5" right="0.25" top="0.32" bottom="0.25" header="0" footer="0"/>
      <printOptions horizontalCentered="1"/>
      <pageSetup scale="98" orientation="portrait" r:id="rId6"/>
      <headerFooter alignWithMargins="0"/>
    </customSheetView>
    <customSheetView guid="{86A10747-8B25-4B25-9409-B006EA4C681C}" showGridLines="0">
      <selection activeCell="C53" sqref="C53"/>
      <pageMargins left="0.5" right="0.25" top="0.32" bottom="0.25" header="0" footer="0"/>
      <printOptions horizontalCentered="1"/>
      <pageSetup scale="98" orientation="portrait" r:id="rId7"/>
      <headerFooter alignWithMargins="0"/>
    </customSheetView>
    <customSheetView guid="{4F3C9522-85FB-4FAA-B4DC-154FBE4218D9}" showGridLines="0" zeroValues="0" showRuler="0" topLeftCell="B38">
      <selection activeCell="E49" sqref="E49"/>
      <pageMargins left="0.5" right="0.25" top="0.32" bottom="0.25" header="0" footer="0"/>
      <printOptions horizontalCentered="1"/>
      <pageSetup scale="98" orientation="portrait" r:id="rId8"/>
      <headerFooter alignWithMargins="0"/>
    </customSheetView>
    <customSheetView guid="{8E3DA08C-766A-41DE-BB05-B83E79C2E3D5}" showGridLines="0">
      <selection activeCell="E65" sqref="E65"/>
      <pageMargins left="0.5" right="0.25" top="0.32" bottom="0.25" header="0" footer="0"/>
      <printOptions horizontalCentered="1"/>
      <pageSetup scale="98" orientation="portrait" r:id="rId9"/>
      <headerFooter alignWithMargins="0"/>
    </customSheetView>
    <customSheetView guid="{9B4DC162-833A-4BD6-BF3D-CDBE24FDA56E}" showGridLines="0" showRuler="0">
      <selection activeCell="D42" sqref="D42"/>
      <pageMargins left="0.5" right="0.25" top="0.32" bottom="0.25" header="0" footer="0"/>
      <printOptions horizontalCentered="1"/>
      <pageSetup scale="98" orientation="portrait" r:id="rId10"/>
      <headerFooter alignWithMargins="0"/>
    </customSheetView>
    <customSheetView guid="{DF496B77-1547-4044-ABC6-DF925EDDC1DD}" showPageBreaks="1" showRuler="0">
      <selection activeCell="D49" sqref="D49"/>
      <pageMargins left="0.75" right="0.75" top="0.5" bottom="0.5" header="0" footer="0.5"/>
      <printOptions horizontalCentered="1"/>
      <pageSetup scale="95" firstPageNumber="9" orientation="portrait" useFirstPageNumber="1" r:id="rId11"/>
      <headerFooter alignWithMargins="0">
        <oddFooter>&amp;C(&amp;P)</oddFooter>
      </headerFooter>
    </customSheetView>
    <customSheetView guid="{3BA57DF8-659F-42F0-86F4-A7E79B2C34EB}" showRuler="0">
      <selection sqref="A1:I1"/>
      <pageMargins left="0.5" right="0.25" top="0.32" bottom="0.25" header="0" footer="0"/>
      <printOptions horizontalCentered="1"/>
      <pageSetup scale="98" orientation="portrait" r:id="rId12"/>
      <headerFooter alignWithMargins="0"/>
    </customSheetView>
    <customSheetView guid="{21417578-E70F-4802-A5A7-5D6C59E90F40}" showRuler="0">
      <selection sqref="A1:I1"/>
      <pageMargins left="0.5" right="0.25" top="0.32" bottom="0.25" header="0" footer="0"/>
      <printOptions horizontalCentered="1"/>
      <pageSetup scale="98" orientation="portrait" r:id="rId13"/>
      <headerFooter alignWithMargins="0"/>
    </customSheetView>
    <customSheetView guid="{DC1EC383-AA5A-444D-88DE-3C6EE7652F16}" showPageBreaks="1" showGridLines="0" zeroValues="0" printArea="1" showRuler="0" topLeftCell="A73">
      <selection sqref="A1:I1"/>
      <pageMargins left="0.5" right="0.25" top="0.32" bottom="0.25" header="0" footer="0"/>
      <printOptions horizontalCentered="1"/>
      <pageSetup scale="98" orientation="portrait" r:id="rId14"/>
      <headerFooter alignWithMargins="0"/>
    </customSheetView>
    <customSheetView guid="{B9A944B1-D459-11D5-A666-00B0D0B3D203}" showPageBreaks="1" showGridLines="0" zeroValues="0" showRuler="0" topLeftCell="A23">
      <selection activeCell="E49" sqref="E49"/>
      <pageMargins left="0.5" right="0.25" top="0.75" bottom="0.25" header="0" footer="0"/>
      <printOptions horizontalCentered="1"/>
      <pageSetup scale="98" orientation="portrait" r:id="rId15"/>
      <headerFooter alignWithMargins="0"/>
    </customSheetView>
    <customSheetView guid="{8E35712F-F7DD-11D6-A74F-00B0D0B61D87}" showPageBreaks="1" showGridLines="0" zeroValues="0" showRuler="0" topLeftCell="A37">
      <selection activeCell="E49" sqref="E49"/>
      <pageMargins left="0.5" right="0.25" top="0.75" bottom="0.25" header="0" footer="0"/>
      <printOptions horizontalCentered="1"/>
      <pageSetup scale="98" orientation="portrait" r:id="rId16"/>
      <headerFooter alignWithMargins="0"/>
    </customSheetView>
    <customSheetView guid="{DBF7A691-C175-11D5-A601-00B0D0B3D2A1}" showPageBreaks="1" showGridLines="0" zeroValues="0" printArea="1" showRuler="0">
      <selection activeCell="D31" sqref="D31"/>
      <pageMargins left="0.5" right="0.25" top="0.75" bottom="0.25" header="0" footer="0"/>
      <printOptions horizontalCentered="1"/>
      <pageSetup scale="98" orientation="portrait" r:id="rId17"/>
      <headerFooter alignWithMargins="0"/>
    </customSheetView>
    <customSheetView guid="{040F2CE1-C174-11D5-A64F-00B0D0B3D203}" showPageBreaks="1" showGridLines="0" zeroValues="0" printArea="1" showRuler="0" topLeftCell="A23">
      <selection activeCell="E49" sqref="E49"/>
      <pageMargins left="0.5" right="0.25" top="0.75" bottom="0.25" header="0" footer="0"/>
      <printOptions horizontalCentered="1"/>
      <pageSetup scale="98" orientation="portrait" r:id="rId18"/>
      <headerFooter alignWithMargins="0"/>
    </customSheetView>
    <customSheetView guid="{BD6501F3-C314-11D5-A64A-00B0D0B3D295}" showPageBreaks="1" showGridLines="0" zeroValues="0" showRuler="0">
      <selection activeCell="E1" sqref="E1"/>
      <pageMargins left="0.5" right="0.25" top="0.75" bottom="0.25" header="0" footer="0"/>
      <printOptions horizontalCentered="1"/>
      <pageSetup scale="98" orientation="portrait" r:id="rId19"/>
      <headerFooter alignWithMargins="0"/>
    </customSheetView>
    <customSheetView guid="{A7ADF766-DF6C-40EF-AD33-2C5637ABABD9}" showPageBreaks="1" showGridLines="0" zeroValues="0" showRuler="0" topLeftCell="A49">
      <selection activeCell="A7" sqref="A7:IV7"/>
      <pageMargins left="0.5" right="0.25" top="0.75" bottom="0.25" header="0" footer="0"/>
      <printOptions horizontalCentered="1"/>
      <pageSetup scale="98" orientation="portrait" r:id="rId20"/>
      <headerFooter alignWithMargins="0"/>
    </customSheetView>
    <customSheetView guid="{0E959B21-C4C4-11D5-A65F-00B0D0B3D27F}" showPageBreaks="1" showGridLines="0" zeroValues="0" printArea="1" showRuler="0" topLeftCell="B38">
      <selection activeCell="E49" sqref="E49"/>
      <pageMargins left="0.5" right="0.25" top="0.32" bottom="0.25" header="0" footer="0"/>
      <printOptions horizontalCentered="1"/>
      <pageSetup scale="98" orientation="portrait" r:id="rId21"/>
      <headerFooter alignWithMargins="0"/>
    </customSheetView>
    <customSheetView guid="{61FFD26A-6C55-4FAA-B7B3-304380B2CF2A}" showPageBreaks="1" showGridLines="0" zeroValues="0" showRuler="0">
      <selection activeCell="A7" sqref="A7:IV7"/>
      <pageMargins left="0.5" right="0.25" top="0.75" bottom="0.25" header="0" footer="0"/>
      <printOptions horizontalCentered="1"/>
      <pageSetup scale="98" orientation="portrait" r:id="rId22"/>
      <headerFooter alignWithMargins="0"/>
    </customSheetView>
    <customSheetView guid="{4FB49B53-1D2E-4571-8896-B15F682249F5}" showPageBreaks="1" showRuler="0">
      <selection sqref="A1:I1"/>
      <pageMargins left="0.5" right="0.25" top="0.32" bottom="0.25" header="0" footer="0"/>
      <printOptions horizontalCentered="1"/>
      <pageSetup scale="98" orientation="portrait" r:id="rId23"/>
      <headerFooter alignWithMargins="0"/>
    </customSheetView>
    <customSheetView guid="{2F4E79F8-C95D-43CD-9692-8694CC8FDD51}" showPageBreaks="1" showRuler="0">
      <selection activeCell="I10" sqref="I10"/>
      <pageMargins left="0.5" right="0.25" top="0.32" bottom="0.25" header="0" footer="0"/>
      <printOptions horizontalCentered="1"/>
      <pageSetup scale="98" orientation="portrait" r:id="rId24"/>
      <headerFooter alignWithMargins="0"/>
    </customSheetView>
    <customSheetView guid="{315D65B5-6F13-4260-BB1D-E2FA280C16D9}" fitToPage="1" showRuler="0">
      <selection activeCell="N41" sqref="N41"/>
      <pageMargins left="0.8" right="0.7" top="1" bottom="0.8" header="0.5" footer="0.5"/>
      <pageSetup scale="75" firstPageNumber="7"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showPageBreaks="1">
      <selection activeCell="H47" sqref="H47"/>
      <pageMargins left="0.8" right="0.7" top="1" bottom="0.8" header="0.5" footer="0.5"/>
      <pageSetup scale="74" firstPageNumber="7"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cale="80" showPageBreaks="1">
      <selection activeCell="A57" sqref="A57:M62"/>
      <pageMargins left="0.8" right="0.7" top="1" bottom="0.8" header="0.5" footer="0.5"/>
      <pageSetup scale="74" firstPageNumber="8" orientation="portrait" blackAndWhite="1" useFirstPageNumber="1" r:id="rId27"/>
      <headerFooter alignWithMargins="0">
        <oddHeader xml:space="preserve">&amp;L&amp;"Arial,Bold"&amp;9DRAFT   &amp;D   &amp;T &amp;F </oddHeader>
        <oddFooter>&amp;C&amp;"Times New Roman,Regular"&amp;11&amp;P</oddFooter>
      </headerFooter>
    </customSheetView>
  </customSheetViews>
  <phoneticPr fontId="17" type="noConversion"/>
  <pageMargins left="0.8" right="0.7" top="1" bottom="0.8" header="0.5" footer="0.5"/>
  <pageSetup scale="72" firstPageNumber="9" fitToHeight="0" orientation="portrait" blackAndWhite="1" useFirstPageNumber="1" r:id="rId28"/>
  <headerFooter scaleWithDoc="0" alignWithMargins="0">
    <oddFooter>&amp;C&amp;P&amp;R(Continued)</oddFooter>
  </headerFooter>
  <ignoredErrors>
    <ignoredError sqref="J8" numberStoredAsText="1"/>
  </ignoredError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7">
    <tabColor theme="2" tint="-0.499984740745262"/>
    <pageSetUpPr autoPageBreaks="0" fitToPage="1"/>
  </sheetPr>
  <dimension ref="A1:R42"/>
  <sheetViews>
    <sheetView topLeftCell="A10" zoomScaleNormal="100" workbookViewId="0">
      <selection sqref="A1:I1"/>
    </sheetView>
  </sheetViews>
  <sheetFormatPr defaultColWidth="11.85546875" defaultRowHeight="12.95" customHeight="1"/>
  <cols>
    <col min="1" max="6" width="2.28515625" style="4" customWidth="1"/>
    <col min="7" max="7" width="41.425781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255" width="11.85546875" style="4"/>
    <col min="256" max="261" width="2.28515625" style="4" customWidth="1"/>
    <col min="262" max="262" width="47.140625" style="4" customWidth="1"/>
    <col min="263" max="264" width="2.42578125" style="4" customWidth="1"/>
    <col min="265" max="265" width="13.85546875" style="4" customWidth="1"/>
    <col min="266" max="266" width="2.42578125" style="4" customWidth="1"/>
    <col min="267" max="267" width="13.85546875" style="4" customWidth="1"/>
    <col min="268" max="511" width="11.85546875" style="4"/>
    <col min="512" max="517" width="2.28515625" style="4" customWidth="1"/>
    <col min="518" max="518" width="47.140625" style="4" customWidth="1"/>
    <col min="519" max="520" width="2.42578125" style="4" customWidth="1"/>
    <col min="521" max="521" width="13.85546875" style="4" customWidth="1"/>
    <col min="522" max="522" width="2.42578125" style="4" customWidth="1"/>
    <col min="523" max="523" width="13.85546875" style="4" customWidth="1"/>
    <col min="524" max="767" width="11.85546875" style="4"/>
    <col min="768" max="773" width="2.28515625" style="4" customWidth="1"/>
    <col min="774" max="774" width="47.140625" style="4" customWidth="1"/>
    <col min="775" max="776" width="2.42578125" style="4" customWidth="1"/>
    <col min="777" max="777" width="13.85546875" style="4" customWidth="1"/>
    <col min="778" max="778" width="2.42578125" style="4" customWidth="1"/>
    <col min="779" max="779" width="13.85546875" style="4" customWidth="1"/>
    <col min="780" max="1023" width="11.85546875" style="4"/>
    <col min="1024" max="1029" width="2.28515625" style="4" customWidth="1"/>
    <col min="1030" max="1030" width="47.140625" style="4" customWidth="1"/>
    <col min="1031" max="1032" width="2.42578125" style="4" customWidth="1"/>
    <col min="1033" max="1033" width="13.85546875" style="4" customWidth="1"/>
    <col min="1034" max="1034" width="2.42578125" style="4" customWidth="1"/>
    <col min="1035" max="1035" width="13.85546875" style="4" customWidth="1"/>
    <col min="1036" max="1279" width="11.85546875" style="4"/>
    <col min="1280" max="1285" width="2.28515625" style="4" customWidth="1"/>
    <col min="1286" max="1286" width="47.140625" style="4" customWidth="1"/>
    <col min="1287" max="1288" width="2.42578125" style="4" customWidth="1"/>
    <col min="1289" max="1289" width="13.85546875" style="4" customWidth="1"/>
    <col min="1290" max="1290" width="2.42578125" style="4" customWidth="1"/>
    <col min="1291" max="1291" width="13.85546875" style="4" customWidth="1"/>
    <col min="1292" max="1535" width="11.85546875" style="4"/>
    <col min="1536" max="1541" width="2.28515625" style="4" customWidth="1"/>
    <col min="1542" max="1542" width="47.140625" style="4" customWidth="1"/>
    <col min="1543" max="1544" width="2.42578125" style="4" customWidth="1"/>
    <col min="1545" max="1545" width="13.85546875" style="4" customWidth="1"/>
    <col min="1546" max="1546" width="2.42578125" style="4" customWidth="1"/>
    <col min="1547" max="1547" width="13.85546875" style="4" customWidth="1"/>
    <col min="1548" max="1791" width="11.85546875" style="4"/>
    <col min="1792" max="1797" width="2.28515625" style="4" customWidth="1"/>
    <col min="1798" max="1798" width="47.140625" style="4" customWidth="1"/>
    <col min="1799" max="1800" width="2.42578125" style="4" customWidth="1"/>
    <col min="1801" max="1801" width="13.85546875" style="4" customWidth="1"/>
    <col min="1802" max="1802" width="2.42578125" style="4" customWidth="1"/>
    <col min="1803" max="1803" width="13.85546875" style="4" customWidth="1"/>
    <col min="1804" max="2047" width="11.85546875" style="4"/>
    <col min="2048" max="2053" width="2.28515625" style="4" customWidth="1"/>
    <col min="2054" max="2054" width="47.140625" style="4" customWidth="1"/>
    <col min="2055" max="2056" width="2.42578125" style="4" customWidth="1"/>
    <col min="2057" max="2057" width="13.85546875" style="4" customWidth="1"/>
    <col min="2058" max="2058" width="2.42578125" style="4" customWidth="1"/>
    <col min="2059" max="2059" width="13.85546875" style="4" customWidth="1"/>
    <col min="2060" max="2303" width="11.85546875" style="4"/>
    <col min="2304" max="2309" width="2.28515625" style="4" customWidth="1"/>
    <col min="2310" max="2310" width="47.140625" style="4" customWidth="1"/>
    <col min="2311" max="2312" width="2.42578125" style="4" customWidth="1"/>
    <col min="2313" max="2313" width="13.85546875" style="4" customWidth="1"/>
    <col min="2314" max="2314" width="2.42578125" style="4" customWidth="1"/>
    <col min="2315" max="2315" width="13.85546875" style="4" customWidth="1"/>
    <col min="2316" max="2559" width="11.85546875" style="4"/>
    <col min="2560" max="2565" width="2.28515625" style="4" customWidth="1"/>
    <col min="2566" max="2566" width="47.140625" style="4" customWidth="1"/>
    <col min="2567" max="2568" width="2.42578125" style="4" customWidth="1"/>
    <col min="2569" max="2569" width="13.85546875" style="4" customWidth="1"/>
    <col min="2570" max="2570" width="2.42578125" style="4" customWidth="1"/>
    <col min="2571" max="2571" width="13.85546875" style="4" customWidth="1"/>
    <col min="2572" max="2815" width="11.85546875" style="4"/>
    <col min="2816" max="2821" width="2.28515625" style="4" customWidth="1"/>
    <col min="2822" max="2822" width="47.140625" style="4" customWidth="1"/>
    <col min="2823" max="2824" width="2.42578125" style="4" customWidth="1"/>
    <col min="2825" max="2825" width="13.85546875" style="4" customWidth="1"/>
    <col min="2826" max="2826" width="2.42578125" style="4" customWidth="1"/>
    <col min="2827" max="2827" width="13.85546875" style="4" customWidth="1"/>
    <col min="2828" max="3071" width="11.85546875" style="4"/>
    <col min="3072" max="3077" width="2.28515625" style="4" customWidth="1"/>
    <col min="3078" max="3078" width="47.140625" style="4" customWidth="1"/>
    <col min="3079" max="3080" width="2.42578125" style="4" customWidth="1"/>
    <col min="3081" max="3081" width="13.85546875" style="4" customWidth="1"/>
    <col min="3082" max="3082" width="2.42578125" style="4" customWidth="1"/>
    <col min="3083" max="3083" width="13.85546875" style="4" customWidth="1"/>
    <col min="3084" max="3327" width="11.85546875" style="4"/>
    <col min="3328" max="3333" width="2.28515625" style="4" customWidth="1"/>
    <col min="3334" max="3334" width="47.140625" style="4" customWidth="1"/>
    <col min="3335" max="3336" width="2.42578125" style="4" customWidth="1"/>
    <col min="3337" max="3337" width="13.85546875" style="4" customWidth="1"/>
    <col min="3338" max="3338" width="2.42578125" style="4" customWidth="1"/>
    <col min="3339" max="3339" width="13.85546875" style="4" customWidth="1"/>
    <col min="3340" max="3583" width="11.85546875" style="4"/>
    <col min="3584" max="3589" width="2.28515625" style="4" customWidth="1"/>
    <col min="3590" max="3590" width="47.140625" style="4" customWidth="1"/>
    <col min="3591" max="3592" width="2.42578125" style="4" customWidth="1"/>
    <col min="3593" max="3593" width="13.85546875" style="4" customWidth="1"/>
    <col min="3594" max="3594" width="2.42578125" style="4" customWidth="1"/>
    <col min="3595" max="3595" width="13.85546875" style="4" customWidth="1"/>
    <col min="3596" max="3839" width="11.85546875" style="4"/>
    <col min="3840" max="3845" width="2.28515625" style="4" customWidth="1"/>
    <col min="3846" max="3846" width="47.140625" style="4" customWidth="1"/>
    <col min="3847" max="3848" width="2.42578125" style="4" customWidth="1"/>
    <col min="3849" max="3849" width="13.85546875" style="4" customWidth="1"/>
    <col min="3850" max="3850" width="2.42578125" style="4" customWidth="1"/>
    <col min="3851" max="3851" width="13.85546875" style="4" customWidth="1"/>
    <col min="3852" max="4095" width="11.85546875" style="4"/>
    <col min="4096" max="4101" width="2.28515625" style="4" customWidth="1"/>
    <col min="4102" max="4102" width="47.140625" style="4" customWidth="1"/>
    <col min="4103" max="4104" width="2.42578125" style="4" customWidth="1"/>
    <col min="4105" max="4105" width="13.85546875" style="4" customWidth="1"/>
    <col min="4106" max="4106" width="2.42578125" style="4" customWidth="1"/>
    <col min="4107" max="4107" width="13.85546875" style="4" customWidth="1"/>
    <col min="4108" max="4351" width="11.85546875" style="4"/>
    <col min="4352" max="4357" width="2.28515625" style="4" customWidth="1"/>
    <col min="4358" max="4358" width="47.140625" style="4" customWidth="1"/>
    <col min="4359" max="4360" width="2.42578125" style="4" customWidth="1"/>
    <col min="4361" max="4361" width="13.85546875" style="4" customWidth="1"/>
    <col min="4362" max="4362" width="2.42578125" style="4" customWidth="1"/>
    <col min="4363" max="4363" width="13.85546875" style="4" customWidth="1"/>
    <col min="4364" max="4607" width="11.85546875" style="4"/>
    <col min="4608" max="4613" width="2.28515625" style="4" customWidth="1"/>
    <col min="4614" max="4614" width="47.140625" style="4" customWidth="1"/>
    <col min="4615" max="4616" width="2.42578125" style="4" customWidth="1"/>
    <col min="4617" max="4617" width="13.85546875" style="4" customWidth="1"/>
    <col min="4618" max="4618" width="2.42578125" style="4" customWidth="1"/>
    <col min="4619" max="4619" width="13.85546875" style="4" customWidth="1"/>
    <col min="4620" max="4863" width="11.85546875" style="4"/>
    <col min="4864" max="4869" width="2.28515625" style="4" customWidth="1"/>
    <col min="4870" max="4870" width="47.140625" style="4" customWidth="1"/>
    <col min="4871" max="4872" width="2.42578125" style="4" customWidth="1"/>
    <col min="4873" max="4873" width="13.85546875" style="4" customWidth="1"/>
    <col min="4874" max="4874" width="2.42578125" style="4" customWidth="1"/>
    <col min="4875" max="4875" width="13.85546875" style="4" customWidth="1"/>
    <col min="4876" max="5119" width="11.85546875" style="4"/>
    <col min="5120" max="5125" width="2.28515625" style="4" customWidth="1"/>
    <col min="5126" max="5126" width="47.140625" style="4" customWidth="1"/>
    <col min="5127" max="5128" width="2.42578125" style="4" customWidth="1"/>
    <col min="5129" max="5129" width="13.85546875" style="4" customWidth="1"/>
    <col min="5130" max="5130" width="2.42578125" style="4" customWidth="1"/>
    <col min="5131" max="5131" width="13.85546875" style="4" customWidth="1"/>
    <col min="5132" max="5375" width="11.85546875" style="4"/>
    <col min="5376" max="5381" width="2.28515625" style="4" customWidth="1"/>
    <col min="5382" max="5382" width="47.140625" style="4" customWidth="1"/>
    <col min="5383" max="5384" width="2.42578125" style="4" customWidth="1"/>
    <col min="5385" max="5385" width="13.85546875" style="4" customWidth="1"/>
    <col min="5386" max="5386" width="2.42578125" style="4" customWidth="1"/>
    <col min="5387" max="5387" width="13.85546875" style="4" customWidth="1"/>
    <col min="5388" max="5631" width="11.85546875" style="4"/>
    <col min="5632" max="5637" width="2.28515625" style="4" customWidth="1"/>
    <col min="5638" max="5638" width="47.140625" style="4" customWidth="1"/>
    <col min="5639" max="5640" width="2.42578125" style="4" customWidth="1"/>
    <col min="5641" max="5641" width="13.85546875" style="4" customWidth="1"/>
    <col min="5642" max="5642" width="2.42578125" style="4" customWidth="1"/>
    <col min="5643" max="5643" width="13.85546875" style="4" customWidth="1"/>
    <col min="5644" max="5887" width="11.85546875" style="4"/>
    <col min="5888" max="5893" width="2.28515625" style="4" customWidth="1"/>
    <col min="5894" max="5894" width="47.140625" style="4" customWidth="1"/>
    <col min="5895" max="5896" width="2.42578125" style="4" customWidth="1"/>
    <col min="5897" max="5897" width="13.85546875" style="4" customWidth="1"/>
    <col min="5898" max="5898" width="2.42578125" style="4" customWidth="1"/>
    <col min="5899" max="5899" width="13.85546875" style="4" customWidth="1"/>
    <col min="5900" max="6143" width="11.85546875" style="4"/>
    <col min="6144" max="6149" width="2.28515625" style="4" customWidth="1"/>
    <col min="6150" max="6150" width="47.140625" style="4" customWidth="1"/>
    <col min="6151" max="6152" width="2.42578125" style="4" customWidth="1"/>
    <col min="6153" max="6153" width="13.85546875" style="4" customWidth="1"/>
    <col min="6154" max="6154" width="2.42578125" style="4" customWidth="1"/>
    <col min="6155" max="6155" width="13.85546875" style="4" customWidth="1"/>
    <col min="6156" max="6399" width="11.85546875" style="4"/>
    <col min="6400" max="6405" width="2.28515625" style="4" customWidth="1"/>
    <col min="6406" max="6406" width="47.140625" style="4" customWidth="1"/>
    <col min="6407" max="6408" width="2.42578125" style="4" customWidth="1"/>
    <col min="6409" max="6409" width="13.85546875" style="4" customWidth="1"/>
    <col min="6410" max="6410" width="2.42578125" style="4" customWidth="1"/>
    <col min="6411" max="6411" width="13.85546875" style="4" customWidth="1"/>
    <col min="6412" max="6655" width="11.85546875" style="4"/>
    <col min="6656" max="6661" width="2.28515625" style="4" customWidth="1"/>
    <col min="6662" max="6662" width="47.140625" style="4" customWidth="1"/>
    <col min="6663" max="6664" width="2.42578125" style="4" customWidth="1"/>
    <col min="6665" max="6665" width="13.85546875" style="4" customWidth="1"/>
    <col min="6666" max="6666" width="2.42578125" style="4" customWidth="1"/>
    <col min="6667" max="6667" width="13.85546875" style="4" customWidth="1"/>
    <col min="6668" max="6911" width="11.85546875" style="4"/>
    <col min="6912" max="6917" width="2.28515625" style="4" customWidth="1"/>
    <col min="6918" max="6918" width="47.140625" style="4" customWidth="1"/>
    <col min="6919" max="6920" width="2.42578125" style="4" customWidth="1"/>
    <col min="6921" max="6921" width="13.85546875" style="4" customWidth="1"/>
    <col min="6922" max="6922" width="2.42578125" style="4" customWidth="1"/>
    <col min="6923" max="6923" width="13.85546875" style="4" customWidth="1"/>
    <col min="6924" max="7167" width="11.85546875" style="4"/>
    <col min="7168" max="7173" width="2.28515625" style="4" customWidth="1"/>
    <col min="7174" max="7174" width="47.140625" style="4" customWidth="1"/>
    <col min="7175" max="7176" width="2.42578125" style="4" customWidth="1"/>
    <col min="7177" max="7177" width="13.85546875" style="4" customWidth="1"/>
    <col min="7178" max="7178" width="2.42578125" style="4" customWidth="1"/>
    <col min="7179" max="7179" width="13.85546875" style="4" customWidth="1"/>
    <col min="7180" max="7423" width="11.85546875" style="4"/>
    <col min="7424" max="7429" width="2.28515625" style="4" customWidth="1"/>
    <col min="7430" max="7430" width="47.140625" style="4" customWidth="1"/>
    <col min="7431" max="7432" width="2.42578125" style="4" customWidth="1"/>
    <col min="7433" max="7433" width="13.85546875" style="4" customWidth="1"/>
    <col min="7434" max="7434" width="2.42578125" style="4" customWidth="1"/>
    <col min="7435" max="7435" width="13.85546875" style="4" customWidth="1"/>
    <col min="7436" max="7679" width="11.85546875" style="4"/>
    <col min="7680" max="7685" width="2.28515625" style="4" customWidth="1"/>
    <col min="7686" max="7686" width="47.140625" style="4" customWidth="1"/>
    <col min="7687" max="7688" width="2.42578125" style="4" customWidth="1"/>
    <col min="7689" max="7689" width="13.85546875" style="4" customWidth="1"/>
    <col min="7690" max="7690" width="2.42578125" style="4" customWidth="1"/>
    <col min="7691" max="7691" width="13.85546875" style="4" customWidth="1"/>
    <col min="7692" max="7935" width="11.85546875" style="4"/>
    <col min="7936" max="7941" width="2.28515625" style="4" customWidth="1"/>
    <col min="7942" max="7942" width="47.140625" style="4" customWidth="1"/>
    <col min="7943" max="7944" width="2.42578125" style="4" customWidth="1"/>
    <col min="7945" max="7945" width="13.85546875" style="4" customWidth="1"/>
    <col min="7946" max="7946" width="2.42578125" style="4" customWidth="1"/>
    <col min="7947" max="7947" width="13.85546875" style="4" customWidth="1"/>
    <col min="7948" max="8191" width="11.85546875" style="4"/>
    <col min="8192" max="8197" width="2.28515625" style="4" customWidth="1"/>
    <col min="8198" max="8198" width="47.140625" style="4" customWidth="1"/>
    <col min="8199" max="8200" width="2.42578125" style="4" customWidth="1"/>
    <col min="8201" max="8201" width="13.85546875" style="4" customWidth="1"/>
    <col min="8202" max="8202" width="2.42578125" style="4" customWidth="1"/>
    <col min="8203" max="8203" width="13.85546875" style="4" customWidth="1"/>
    <col min="8204" max="8447" width="11.85546875" style="4"/>
    <col min="8448" max="8453" width="2.28515625" style="4" customWidth="1"/>
    <col min="8454" max="8454" width="47.140625" style="4" customWidth="1"/>
    <col min="8455" max="8456" width="2.42578125" style="4" customWidth="1"/>
    <col min="8457" max="8457" width="13.85546875" style="4" customWidth="1"/>
    <col min="8458" max="8458" width="2.42578125" style="4" customWidth="1"/>
    <col min="8459" max="8459" width="13.85546875" style="4" customWidth="1"/>
    <col min="8460" max="8703" width="11.85546875" style="4"/>
    <col min="8704" max="8709" width="2.28515625" style="4" customWidth="1"/>
    <col min="8710" max="8710" width="47.140625" style="4" customWidth="1"/>
    <col min="8711" max="8712" width="2.42578125" style="4" customWidth="1"/>
    <col min="8713" max="8713" width="13.85546875" style="4" customWidth="1"/>
    <col min="8714" max="8714" width="2.42578125" style="4" customWidth="1"/>
    <col min="8715" max="8715" width="13.85546875" style="4" customWidth="1"/>
    <col min="8716" max="8959" width="11.85546875" style="4"/>
    <col min="8960" max="8965" width="2.28515625" style="4" customWidth="1"/>
    <col min="8966" max="8966" width="47.140625" style="4" customWidth="1"/>
    <col min="8967" max="8968" width="2.42578125" style="4" customWidth="1"/>
    <col min="8969" max="8969" width="13.85546875" style="4" customWidth="1"/>
    <col min="8970" max="8970" width="2.42578125" style="4" customWidth="1"/>
    <col min="8971" max="8971" width="13.85546875" style="4" customWidth="1"/>
    <col min="8972" max="9215" width="11.85546875" style="4"/>
    <col min="9216" max="9221" width="2.28515625" style="4" customWidth="1"/>
    <col min="9222" max="9222" width="47.140625" style="4" customWidth="1"/>
    <col min="9223" max="9224" width="2.42578125" style="4" customWidth="1"/>
    <col min="9225" max="9225" width="13.85546875" style="4" customWidth="1"/>
    <col min="9226" max="9226" width="2.42578125" style="4" customWidth="1"/>
    <col min="9227" max="9227" width="13.85546875" style="4" customWidth="1"/>
    <col min="9228" max="9471" width="11.85546875" style="4"/>
    <col min="9472" max="9477" width="2.28515625" style="4" customWidth="1"/>
    <col min="9478" max="9478" width="47.140625" style="4" customWidth="1"/>
    <col min="9479" max="9480" width="2.42578125" style="4" customWidth="1"/>
    <col min="9481" max="9481" width="13.85546875" style="4" customWidth="1"/>
    <col min="9482" max="9482" width="2.42578125" style="4" customWidth="1"/>
    <col min="9483" max="9483" width="13.85546875" style="4" customWidth="1"/>
    <col min="9484" max="9727" width="11.85546875" style="4"/>
    <col min="9728" max="9733" width="2.28515625" style="4" customWidth="1"/>
    <col min="9734" max="9734" width="47.140625" style="4" customWidth="1"/>
    <col min="9735" max="9736" width="2.42578125" style="4" customWidth="1"/>
    <col min="9737" max="9737" width="13.85546875" style="4" customWidth="1"/>
    <col min="9738" max="9738" width="2.42578125" style="4" customWidth="1"/>
    <col min="9739" max="9739" width="13.85546875" style="4" customWidth="1"/>
    <col min="9740" max="9983" width="11.85546875" style="4"/>
    <col min="9984" max="9989" width="2.28515625" style="4" customWidth="1"/>
    <col min="9990" max="9990" width="47.140625" style="4" customWidth="1"/>
    <col min="9991" max="9992" width="2.42578125" style="4" customWidth="1"/>
    <col min="9993" max="9993" width="13.85546875" style="4" customWidth="1"/>
    <col min="9994" max="9994" width="2.42578125" style="4" customWidth="1"/>
    <col min="9995" max="9995" width="13.85546875" style="4" customWidth="1"/>
    <col min="9996" max="10239" width="11.85546875" style="4"/>
    <col min="10240" max="10245" width="2.28515625" style="4" customWidth="1"/>
    <col min="10246" max="10246" width="47.140625" style="4" customWidth="1"/>
    <col min="10247" max="10248" width="2.42578125" style="4" customWidth="1"/>
    <col min="10249" max="10249" width="13.85546875" style="4" customWidth="1"/>
    <col min="10250" max="10250" width="2.42578125" style="4" customWidth="1"/>
    <col min="10251" max="10251" width="13.85546875" style="4" customWidth="1"/>
    <col min="10252" max="10495" width="11.85546875" style="4"/>
    <col min="10496" max="10501" width="2.28515625" style="4" customWidth="1"/>
    <col min="10502" max="10502" width="47.140625" style="4" customWidth="1"/>
    <col min="10503" max="10504" width="2.42578125" style="4" customWidth="1"/>
    <col min="10505" max="10505" width="13.85546875" style="4" customWidth="1"/>
    <col min="10506" max="10506" width="2.42578125" style="4" customWidth="1"/>
    <col min="10507" max="10507" width="13.85546875" style="4" customWidth="1"/>
    <col min="10508" max="10751" width="11.85546875" style="4"/>
    <col min="10752" max="10757" width="2.28515625" style="4" customWidth="1"/>
    <col min="10758" max="10758" width="47.140625" style="4" customWidth="1"/>
    <col min="10759" max="10760" width="2.42578125" style="4" customWidth="1"/>
    <col min="10761" max="10761" width="13.85546875" style="4" customWidth="1"/>
    <col min="10762" max="10762" width="2.42578125" style="4" customWidth="1"/>
    <col min="10763" max="10763" width="13.85546875" style="4" customWidth="1"/>
    <col min="10764" max="11007" width="11.85546875" style="4"/>
    <col min="11008" max="11013" width="2.28515625" style="4" customWidth="1"/>
    <col min="11014" max="11014" width="47.140625" style="4" customWidth="1"/>
    <col min="11015" max="11016" width="2.42578125" style="4" customWidth="1"/>
    <col min="11017" max="11017" width="13.85546875" style="4" customWidth="1"/>
    <col min="11018" max="11018" width="2.42578125" style="4" customWidth="1"/>
    <col min="11019" max="11019" width="13.85546875" style="4" customWidth="1"/>
    <col min="11020" max="11263" width="11.85546875" style="4"/>
    <col min="11264" max="11269" width="2.28515625" style="4" customWidth="1"/>
    <col min="11270" max="11270" width="47.140625" style="4" customWidth="1"/>
    <col min="11271" max="11272" width="2.42578125" style="4" customWidth="1"/>
    <col min="11273" max="11273" width="13.85546875" style="4" customWidth="1"/>
    <col min="11274" max="11274" width="2.42578125" style="4" customWidth="1"/>
    <col min="11275" max="11275" width="13.85546875" style="4" customWidth="1"/>
    <col min="11276" max="11519" width="11.85546875" style="4"/>
    <col min="11520" max="11525" width="2.28515625" style="4" customWidth="1"/>
    <col min="11526" max="11526" width="47.140625" style="4" customWidth="1"/>
    <col min="11527" max="11528" width="2.42578125" style="4" customWidth="1"/>
    <col min="11529" max="11529" width="13.85546875" style="4" customWidth="1"/>
    <col min="11530" max="11530" width="2.42578125" style="4" customWidth="1"/>
    <col min="11531" max="11531" width="13.85546875" style="4" customWidth="1"/>
    <col min="11532" max="11775" width="11.85546875" style="4"/>
    <col min="11776" max="11781" width="2.28515625" style="4" customWidth="1"/>
    <col min="11782" max="11782" width="47.140625" style="4" customWidth="1"/>
    <col min="11783" max="11784" width="2.42578125" style="4" customWidth="1"/>
    <col min="11785" max="11785" width="13.85546875" style="4" customWidth="1"/>
    <col min="11786" max="11786" width="2.42578125" style="4" customWidth="1"/>
    <col min="11787" max="11787" width="13.85546875" style="4" customWidth="1"/>
    <col min="11788" max="12031" width="11.85546875" style="4"/>
    <col min="12032" max="12037" width="2.28515625" style="4" customWidth="1"/>
    <col min="12038" max="12038" width="47.140625" style="4" customWidth="1"/>
    <col min="12039" max="12040" width="2.42578125" style="4" customWidth="1"/>
    <col min="12041" max="12041" width="13.85546875" style="4" customWidth="1"/>
    <col min="12042" max="12042" width="2.42578125" style="4" customWidth="1"/>
    <col min="12043" max="12043" width="13.85546875" style="4" customWidth="1"/>
    <col min="12044" max="12287" width="11.85546875" style="4"/>
    <col min="12288" max="12293" width="2.28515625" style="4" customWidth="1"/>
    <col min="12294" max="12294" width="47.140625" style="4" customWidth="1"/>
    <col min="12295" max="12296" width="2.42578125" style="4" customWidth="1"/>
    <col min="12297" max="12297" width="13.85546875" style="4" customWidth="1"/>
    <col min="12298" max="12298" width="2.42578125" style="4" customWidth="1"/>
    <col min="12299" max="12299" width="13.85546875" style="4" customWidth="1"/>
    <col min="12300" max="12543" width="11.85546875" style="4"/>
    <col min="12544" max="12549" width="2.28515625" style="4" customWidth="1"/>
    <col min="12550" max="12550" width="47.140625" style="4" customWidth="1"/>
    <col min="12551" max="12552" width="2.42578125" style="4" customWidth="1"/>
    <col min="12553" max="12553" width="13.85546875" style="4" customWidth="1"/>
    <col min="12554" max="12554" width="2.42578125" style="4" customWidth="1"/>
    <col min="12555" max="12555" width="13.85546875" style="4" customWidth="1"/>
    <col min="12556" max="12799" width="11.85546875" style="4"/>
    <col min="12800" max="12805" width="2.28515625" style="4" customWidth="1"/>
    <col min="12806" max="12806" width="47.140625" style="4" customWidth="1"/>
    <col min="12807" max="12808" width="2.42578125" style="4" customWidth="1"/>
    <col min="12809" max="12809" width="13.85546875" style="4" customWidth="1"/>
    <col min="12810" max="12810" width="2.42578125" style="4" customWidth="1"/>
    <col min="12811" max="12811" width="13.85546875" style="4" customWidth="1"/>
    <col min="12812" max="13055" width="11.85546875" style="4"/>
    <col min="13056" max="13061" width="2.28515625" style="4" customWidth="1"/>
    <col min="13062" max="13062" width="47.140625" style="4" customWidth="1"/>
    <col min="13063" max="13064" width="2.42578125" style="4" customWidth="1"/>
    <col min="13065" max="13065" width="13.85546875" style="4" customWidth="1"/>
    <col min="13066" max="13066" width="2.42578125" style="4" customWidth="1"/>
    <col min="13067" max="13067" width="13.85546875" style="4" customWidth="1"/>
    <col min="13068" max="13311" width="11.85546875" style="4"/>
    <col min="13312" max="13317" width="2.28515625" style="4" customWidth="1"/>
    <col min="13318" max="13318" width="47.140625" style="4" customWidth="1"/>
    <col min="13319" max="13320" width="2.42578125" style="4" customWidth="1"/>
    <col min="13321" max="13321" width="13.85546875" style="4" customWidth="1"/>
    <col min="13322" max="13322" width="2.42578125" style="4" customWidth="1"/>
    <col min="13323" max="13323" width="13.85546875" style="4" customWidth="1"/>
    <col min="13324" max="13567" width="11.85546875" style="4"/>
    <col min="13568" max="13573" width="2.28515625" style="4" customWidth="1"/>
    <col min="13574" max="13574" width="47.140625" style="4" customWidth="1"/>
    <col min="13575" max="13576" width="2.42578125" style="4" customWidth="1"/>
    <col min="13577" max="13577" width="13.85546875" style="4" customWidth="1"/>
    <col min="13578" max="13578" width="2.42578125" style="4" customWidth="1"/>
    <col min="13579" max="13579" width="13.85546875" style="4" customWidth="1"/>
    <col min="13580" max="13823" width="11.85546875" style="4"/>
    <col min="13824" max="13829" width="2.28515625" style="4" customWidth="1"/>
    <col min="13830" max="13830" width="47.140625" style="4" customWidth="1"/>
    <col min="13831" max="13832" width="2.42578125" style="4" customWidth="1"/>
    <col min="13833" max="13833" width="13.85546875" style="4" customWidth="1"/>
    <col min="13834" max="13834" width="2.42578125" style="4" customWidth="1"/>
    <col min="13835" max="13835" width="13.85546875" style="4" customWidth="1"/>
    <col min="13836" max="14079" width="11.85546875" style="4"/>
    <col min="14080" max="14085" width="2.28515625" style="4" customWidth="1"/>
    <col min="14086" max="14086" width="47.140625" style="4" customWidth="1"/>
    <col min="14087" max="14088" width="2.42578125" style="4" customWidth="1"/>
    <col min="14089" max="14089" width="13.85546875" style="4" customWidth="1"/>
    <col min="14090" max="14090" width="2.42578125" style="4" customWidth="1"/>
    <col min="14091" max="14091" width="13.85546875" style="4" customWidth="1"/>
    <col min="14092" max="14335" width="11.85546875" style="4"/>
    <col min="14336" max="14341" width="2.28515625" style="4" customWidth="1"/>
    <col min="14342" max="14342" width="47.140625" style="4" customWidth="1"/>
    <col min="14343" max="14344" width="2.42578125" style="4" customWidth="1"/>
    <col min="14345" max="14345" width="13.85546875" style="4" customWidth="1"/>
    <col min="14346" max="14346" width="2.42578125" style="4" customWidth="1"/>
    <col min="14347" max="14347" width="13.85546875" style="4" customWidth="1"/>
    <col min="14348" max="14591" width="11.85546875" style="4"/>
    <col min="14592" max="14597" width="2.28515625" style="4" customWidth="1"/>
    <col min="14598" max="14598" width="47.140625" style="4" customWidth="1"/>
    <col min="14599" max="14600" width="2.42578125" style="4" customWidth="1"/>
    <col min="14601" max="14601" width="13.85546875" style="4" customWidth="1"/>
    <col min="14602" max="14602" width="2.42578125" style="4" customWidth="1"/>
    <col min="14603" max="14603" width="13.85546875" style="4" customWidth="1"/>
    <col min="14604" max="14847" width="11.85546875" style="4"/>
    <col min="14848" max="14853" width="2.28515625" style="4" customWidth="1"/>
    <col min="14854" max="14854" width="47.140625" style="4" customWidth="1"/>
    <col min="14855" max="14856" width="2.42578125" style="4" customWidth="1"/>
    <col min="14857" max="14857" width="13.85546875" style="4" customWidth="1"/>
    <col min="14858" max="14858" width="2.42578125" style="4" customWidth="1"/>
    <col min="14859" max="14859" width="13.85546875" style="4" customWidth="1"/>
    <col min="14860" max="15103" width="11.85546875" style="4"/>
    <col min="15104" max="15109" width="2.28515625" style="4" customWidth="1"/>
    <col min="15110" max="15110" width="47.140625" style="4" customWidth="1"/>
    <col min="15111" max="15112" width="2.42578125" style="4" customWidth="1"/>
    <col min="15113" max="15113" width="13.85546875" style="4" customWidth="1"/>
    <col min="15114" max="15114" width="2.42578125" style="4" customWidth="1"/>
    <col min="15115" max="15115" width="13.85546875" style="4" customWidth="1"/>
    <col min="15116" max="15359" width="11.85546875" style="4"/>
    <col min="15360" max="15365" width="2.28515625" style="4" customWidth="1"/>
    <col min="15366" max="15366" width="47.140625" style="4" customWidth="1"/>
    <col min="15367" max="15368" width="2.42578125" style="4" customWidth="1"/>
    <col min="15369" max="15369" width="13.85546875" style="4" customWidth="1"/>
    <col min="15370" max="15370" width="2.42578125" style="4" customWidth="1"/>
    <col min="15371" max="15371" width="13.85546875" style="4" customWidth="1"/>
    <col min="15372" max="15615" width="11.85546875" style="4"/>
    <col min="15616" max="15621" width="2.28515625" style="4" customWidth="1"/>
    <col min="15622" max="15622" width="47.140625" style="4" customWidth="1"/>
    <col min="15623" max="15624" width="2.42578125" style="4" customWidth="1"/>
    <col min="15625" max="15625" width="13.85546875" style="4" customWidth="1"/>
    <col min="15626" max="15626" width="2.42578125" style="4" customWidth="1"/>
    <col min="15627" max="15627" width="13.85546875" style="4" customWidth="1"/>
    <col min="15628" max="15871" width="11.85546875" style="4"/>
    <col min="15872" max="15877" width="2.28515625" style="4" customWidth="1"/>
    <col min="15878" max="15878" width="47.140625" style="4" customWidth="1"/>
    <col min="15879" max="15880" width="2.42578125" style="4" customWidth="1"/>
    <col min="15881" max="15881" width="13.85546875" style="4" customWidth="1"/>
    <col min="15882" max="15882" width="2.42578125" style="4" customWidth="1"/>
    <col min="15883" max="15883" width="13.85546875" style="4" customWidth="1"/>
    <col min="15884" max="16127" width="11.85546875" style="4"/>
    <col min="16128" max="16133" width="2.28515625" style="4" customWidth="1"/>
    <col min="16134" max="16134" width="47.140625" style="4" customWidth="1"/>
    <col min="16135" max="16136" width="2.42578125" style="4" customWidth="1"/>
    <col min="16137" max="16137" width="13.85546875" style="4" customWidth="1"/>
    <col min="16138" max="16138" width="2.42578125" style="4" customWidth="1"/>
    <col min="16139" max="16139" width="13.85546875" style="4" customWidth="1"/>
    <col min="16140" max="16384" width="11.85546875" style="4"/>
  </cols>
  <sheetData>
    <row r="1" spans="1:18" ht="12.95" customHeight="1">
      <c r="A1" s="1" t="s">
        <v>496</v>
      </c>
      <c r="B1" s="2"/>
      <c r="C1" s="1"/>
      <c r="D1" s="1"/>
      <c r="E1" s="1"/>
      <c r="F1" s="1"/>
      <c r="G1" s="1"/>
      <c r="H1" s="1"/>
      <c r="I1" s="1"/>
      <c r="J1" s="1"/>
      <c r="K1" s="2"/>
      <c r="L1" s="1"/>
      <c r="M1" s="2"/>
      <c r="R1" s="453"/>
    </row>
    <row r="2" spans="1:18" ht="20.100000000000001" customHeight="1">
      <c r="A2" s="2" t="s">
        <v>274</v>
      </c>
      <c r="B2" s="2"/>
      <c r="C2" s="1"/>
      <c r="D2" s="1"/>
      <c r="E2" s="1"/>
      <c r="F2" s="1"/>
      <c r="G2" s="1"/>
      <c r="H2" s="1"/>
      <c r="I2" s="1"/>
      <c r="J2" s="1"/>
      <c r="K2" s="2"/>
      <c r="L2" s="1"/>
      <c r="M2" s="2"/>
    </row>
    <row r="3" spans="1:18" ht="20.100000000000001" customHeight="1">
      <c r="A3" s="2" t="s">
        <v>398</v>
      </c>
      <c r="B3" s="2"/>
      <c r="C3" s="1"/>
      <c r="D3" s="1"/>
      <c r="E3" s="1"/>
      <c r="F3" s="1"/>
      <c r="G3" s="1"/>
      <c r="H3" s="1"/>
      <c r="I3" s="1"/>
      <c r="J3" s="1"/>
      <c r="K3" s="2"/>
      <c r="L3" s="1"/>
      <c r="M3" s="2"/>
    </row>
    <row r="4" spans="1:18" ht="20.100000000000001" customHeight="1">
      <c r="A4" s="2" t="s">
        <v>286</v>
      </c>
      <c r="B4" s="2"/>
      <c r="C4" s="1"/>
      <c r="D4" s="1"/>
      <c r="E4" s="1"/>
      <c r="F4" s="1"/>
      <c r="G4" s="1"/>
      <c r="H4" s="1"/>
      <c r="I4" s="1"/>
      <c r="J4" s="1"/>
      <c r="K4" s="2"/>
      <c r="L4" s="1"/>
      <c r="M4" s="2"/>
    </row>
    <row r="5" spans="1:18" ht="20.100000000000001" customHeight="1">
      <c r="A5" s="37" t="s">
        <v>1276</v>
      </c>
      <c r="B5" s="2"/>
      <c r="C5" s="1"/>
      <c r="D5" s="1"/>
      <c r="E5" s="1"/>
      <c r="F5" s="1"/>
      <c r="G5" s="1"/>
      <c r="H5" s="1"/>
      <c r="I5" s="1"/>
      <c r="J5" s="1"/>
      <c r="K5" s="2"/>
      <c r="L5" s="1"/>
      <c r="M5" s="2"/>
    </row>
    <row r="6" spans="1:18" ht="20.100000000000001" customHeight="1">
      <c r="A6" s="37" t="s">
        <v>361</v>
      </c>
      <c r="B6" s="2"/>
      <c r="C6" s="1"/>
      <c r="D6" s="1"/>
      <c r="E6" s="1"/>
      <c r="F6" s="1"/>
      <c r="G6" s="1"/>
      <c r="H6" s="1"/>
      <c r="I6" s="1"/>
      <c r="J6" s="1"/>
      <c r="K6" s="2"/>
      <c r="L6" s="1"/>
      <c r="M6" s="2"/>
      <c r="P6" s="120" t="s">
        <v>1223</v>
      </c>
    </row>
    <row r="7" spans="1:18" ht="20.100000000000001" customHeight="1">
      <c r="A7" s="37"/>
      <c r="B7" s="2"/>
      <c r="C7" s="1"/>
      <c r="D7" s="1"/>
      <c r="E7" s="1"/>
      <c r="F7" s="1"/>
      <c r="G7" s="1"/>
      <c r="H7" s="1"/>
      <c r="I7" s="1"/>
      <c r="J7" s="1"/>
      <c r="K7" s="2"/>
      <c r="M7" s="2"/>
      <c r="N7" s="143" t="s">
        <v>848</v>
      </c>
      <c r="P7" s="120" t="s">
        <v>1224</v>
      </c>
    </row>
    <row r="8" spans="1:18" ht="39" customHeight="1">
      <c r="H8" s="19"/>
      <c r="J8" s="33" t="s">
        <v>53</v>
      </c>
      <c r="L8" s="33" t="s">
        <v>54</v>
      </c>
      <c r="N8" s="33" t="s">
        <v>55</v>
      </c>
    </row>
    <row r="9" spans="1:18" ht="20.100000000000001" customHeight="1">
      <c r="A9" s="19" t="s">
        <v>239</v>
      </c>
      <c r="B9" s="54" t="s">
        <v>276</v>
      </c>
      <c r="H9" s="19"/>
      <c r="J9" s="3"/>
      <c r="L9" s="1"/>
      <c r="N9" s="1"/>
    </row>
    <row r="10" spans="1:18" ht="12.95" customHeight="1">
      <c r="A10" s="19"/>
      <c r="C10" s="54" t="s">
        <v>240</v>
      </c>
      <c r="H10" s="19"/>
      <c r="I10" s="19"/>
    </row>
    <row r="11" spans="1:18" ht="12.95" customHeight="1">
      <c r="A11" s="19"/>
      <c r="D11" s="54" t="s">
        <v>195</v>
      </c>
      <c r="H11" s="19"/>
      <c r="I11" s="19" t="s">
        <v>172</v>
      </c>
      <c r="J11" s="106">
        <v>109158</v>
      </c>
      <c r="L11" s="106">
        <v>0</v>
      </c>
      <c r="N11" s="106">
        <v>0</v>
      </c>
    </row>
    <row r="12" spans="1:18" ht="12.95" customHeight="1">
      <c r="A12" s="19"/>
      <c r="D12" s="54" t="s">
        <v>277</v>
      </c>
      <c r="H12" s="19"/>
      <c r="I12" s="19"/>
      <c r="J12" s="106"/>
      <c r="L12" s="106"/>
      <c r="N12" s="106"/>
    </row>
    <row r="13" spans="1:18" ht="12.95" customHeight="1">
      <c r="A13" s="19"/>
      <c r="E13" s="54" t="s">
        <v>278</v>
      </c>
      <c r="F13" s="54"/>
      <c r="H13" s="19"/>
      <c r="I13" s="19"/>
      <c r="J13" s="106">
        <v>0</v>
      </c>
      <c r="L13" s="106">
        <v>0</v>
      </c>
      <c r="N13" s="106">
        <v>0</v>
      </c>
    </row>
    <row r="14" spans="1:18" ht="12.95" customHeight="1">
      <c r="A14" s="19"/>
      <c r="E14" s="54" t="s">
        <v>279</v>
      </c>
      <c r="F14" s="54"/>
      <c r="H14" s="19"/>
      <c r="I14" s="19"/>
      <c r="J14" s="106">
        <v>0</v>
      </c>
      <c r="L14" s="106">
        <v>0</v>
      </c>
      <c r="N14" s="106">
        <v>0</v>
      </c>
    </row>
    <row r="15" spans="1:18" ht="12.95" customHeight="1">
      <c r="A15" s="19"/>
      <c r="E15" s="54" t="s">
        <v>280</v>
      </c>
      <c r="F15" s="54"/>
      <c r="H15" s="19"/>
      <c r="I15" s="19"/>
      <c r="J15" s="106">
        <v>0</v>
      </c>
      <c r="L15" s="106">
        <v>0</v>
      </c>
      <c r="N15" s="106">
        <v>0</v>
      </c>
    </row>
    <row r="16" spans="1:18" ht="12.95" customHeight="1">
      <c r="A16" s="19"/>
      <c r="E16" s="54" t="s">
        <v>16</v>
      </c>
      <c r="F16" s="54"/>
      <c r="H16" s="19"/>
      <c r="I16" s="19"/>
      <c r="J16" s="106">
        <v>0</v>
      </c>
      <c r="L16" s="106">
        <v>0</v>
      </c>
      <c r="N16" s="106">
        <v>0</v>
      </c>
    </row>
    <row r="17" spans="1:14" ht="12.95" customHeight="1">
      <c r="A17" s="19"/>
      <c r="E17" s="54" t="s">
        <v>241</v>
      </c>
      <c r="F17" s="54"/>
      <c r="H17" s="19"/>
      <c r="I17" s="19"/>
      <c r="J17" s="106">
        <v>0</v>
      </c>
      <c r="L17" s="106">
        <v>0</v>
      </c>
      <c r="N17" s="106">
        <v>0</v>
      </c>
    </row>
    <row r="18" spans="1:14" ht="12.95" customHeight="1">
      <c r="A18" s="19"/>
      <c r="D18" s="54" t="s">
        <v>242</v>
      </c>
      <c r="H18" s="19"/>
      <c r="I18" s="19"/>
      <c r="J18" s="106">
        <v>0</v>
      </c>
      <c r="L18" s="106">
        <v>0</v>
      </c>
      <c r="N18" s="106">
        <v>0</v>
      </c>
    </row>
    <row r="19" spans="1:14" ht="20.100000000000001" customHeight="1">
      <c r="A19" s="19"/>
      <c r="E19" s="54"/>
      <c r="F19" s="54" t="s">
        <v>373</v>
      </c>
      <c r="H19" s="19" t="s">
        <v>272</v>
      </c>
      <c r="I19" s="19"/>
      <c r="J19" s="215">
        <f>SUM(J11:J18)</f>
        <v>109158</v>
      </c>
      <c r="L19" s="215">
        <f>SUM(L11:L18)</f>
        <v>0</v>
      </c>
      <c r="N19" s="215">
        <f>SUM(N11:N18)</f>
        <v>0</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0</v>
      </c>
      <c r="L22" s="106">
        <v>0</v>
      </c>
      <c r="N22" s="106">
        <v>0</v>
      </c>
    </row>
    <row r="23" spans="1:14" ht="12.95" customHeight="1">
      <c r="A23" s="19"/>
      <c r="D23" s="54" t="s">
        <v>767</v>
      </c>
      <c r="H23" s="19"/>
      <c r="I23" s="19"/>
    </row>
    <row r="24" spans="1:14" ht="12.95" customHeight="1">
      <c r="A24" s="19"/>
      <c r="D24" s="54"/>
      <c r="E24" s="4" t="s">
        <v>759</v>
      </c>
      <c r="H24" s="19"/>
      <c r="I24" s="19"/>
      <c r="J24" s="106">
        <v>17693</v>
      </c>
      <c r="L24" s="106">
        <v>0</v>
      </c>
      <c r="N24" s="106">
        <v>0</v>
      </c>
    </row>
    <row r="25" spans="1:14" ht="12.95" customHeight="1">
      <c r="A25" s="19"/>
      <c r="D25" s="54" t="s">
        <v>197</v>
      </c>
      <c r="H25" s="19"/>
      <c r="I25" s="19"/>
      <c r="J25" s="106">
        <v>24786</v>
      </c>
      <c r="L25" s="106">
        <v>0</v>
      </c>
      <c r="N25" s="106">
        <v>0</v>
      </c>
    </row>
    <row r="26" spans="1:14" ht="12.95" customHeight="1">
      <c r="A26" s="19"/>
      <c r="D26" s="54" t="s">
        <v>245</v>
      </c>
      <c r="H26" s="19"/>
      <c r="I26" s="19"/>
      <c r="J26" s="106">
        <v>0</v>
      </c>
      <c r="L26" s="106">
        <v>0</v>
      </c>
      <c r="N26" s="106">
        <v>0</v>
      </c>
    </row>
    <row r="27" spans="1:14" ht="12.95" customHeight="1">
      <c r="A27" s="19"/>
      <c r="D27" s="54" t="s">
        <v>246</v>
      </c>
      <c r="H27" s="19"/>
      <c r="I27" s="19"/>
      <c r="J27" s="106">
        <v>0</v>
      </c>
      <c r="L27" s="106">
        <v>0</v>
      </c>
      <c r="N27" s="106">
        <v>0</v>
      </c>
    </row>
    <row r="28" spans="1:14" ht="12.95" customHeight="1">
      <c r="A28" s="19"/>
      <c r="D28" s="54" t="s">
        <v>247</v>
      </c>
      <c r="H28" s="19"/>
      <c r="I28" s="19"/>
      <c r="J28" s="106">
        <v>0</v>
      </c>
      <c r="L28" s="106">
        <v>0</v>
      </c>
      <c r="N28" s="106">
        <v>0</v>
      </c>
    </row>
    <row r="29" spans="1:14" ht="20.100000000000001" customHeight="1">
      <c r="A29" s="19"/>
      <c r="E29" s="54"/>
      <c r="F29" s="54" t="s">
        <v>375</v>
      </c>
      <c r="H29" s="19" t="s">
        <v>269</v>
      </c>
      <c r="I29" s="19"/>
      <c r="J29" s="215">
        <f>SUM(J22:J28)</f>
        <v>42479</v>
      </c>
      <c r="L29" s="215">
        <f>SUM(L22:L28)</f>
        <v>0</v>
      </c>
      <c r="N29" s="215">
        <f>SUM(N22:N28)</f>
        <v>0</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66679</v>
      </c>
      <c r="L31" s="9">
        <f>(L19-L29)</f>
        <v>0</v>
      </c>
      <c r="N31" s="9">
        <f>(N19-N29)</f>
        <v>0</v>
      </c>
    </row>
    <row r="32" spans="1:14" ht="20.100000000000001" customHeight="1">
      <c r="A32" s="19" t="s">
        <v>465</v>
      </c>
      <c r="B32" s="54" t="s">
        <v>377</v>
      </c>
      <c r="H32" s="19"/>
      <c r="I32" s="19"/>
      <c r="J32" s="106"/>
      <c r="L32" s="106"/>
      <c r="N32" s="106"/>
    </row>
    <row r="33" spans="1:14" ht="12.95" customHeight="1">
      <c r="C33" s="54" t="s">
        <v>768</v>
      </c>
      <c r="H33" s="19"/>
      <c r="I33" s="19"/>
      <c r="J33" s="106"/>
      <c r="L33" s="106"/>
      <c r="N33" s="106"/>
    </row>
    <row r="34" spans="1:14" ht="12.95" customHeight="1">
      <c r="C34" s="54"/>
      <c r="D34" s="4" t="s">
        <v>769</v>
      </c>
      <c r="H34" s="19"/>
      <c r="I34" s="19"/>
      <c r="J34" s="106"/>
      <c r="L34" s="106"/>
      <c r="N34" s="106"/>
    </row>
    <row r="35" spans="1:14" ht="12.95" customHeight="1">
      <c r="D35" s="54" t="s">
        <v>773</v>
      </c>
      <c r="H35" s="19" t="s">
        <v>271</v>
      </c>
      <c r="I35" s="19"/>
      <c r="J35" s="457">
        <v>0</v>
      </c>
      <c r="L35" s="457">
        <v>0</v>
      </c>
      <c r="N35" s="457">
        <v>0</v>
      </c>
    </row>
    <row r="36" spans="1:14" ht="20.100000000000001" customHeight="1">
      <c r="B36" s="54"/>
      <c r="F36" s="54" t="s">
        <v>770</v>
      </c>
      <c r="H36" s="19"/>
      <c r="I36" s="19"/>
      <c r="J36" s="10"/>
      <c r="L36" s="10"/>
      <c r="N36" s="10"/>
    </row>
    <row r="37" spans="1:14" ht="12.95" customHeight="1">
      <c r="B37" s="54"/>
      <c r="F37" s="54"/>
      <c r="G37" s="4" t="s">
        <v>764</v>
      </c>
      <c r="H37" s="19"/>
      <c r="I37" s="19"/>
      <c r="J37" s="10"/>
      <c r="L37" s="10"/>
      <c r="N37" s="10"/>
    </row>
    <row r="38" spans="1:14" ht="14.1" customHeight="1" thickBot="1">
      <c r="B38" s="54"/>
      <c r="G38" s="54" t="s">
        <v>766</v>
      </c>
      <c r="H38" s="19"/>
      <c r="I38" s="19" t="s">
        <v>172</v>
      </c>
      <c r="J38" s="152">
        <f>+J31-J35</f>
        <v>66679</v>
      </c>
      <c r="L38" s="152">
        <f>+L31-L35</f>
        <v>0</v>
      </c>
      <c r="N38" s="152">
        <f>+N31-N35</f>
        <v>0</v>
      </c>
    </row>
    <row r="39" spans="1:14" ht="12.95" customHeight="1" thickTop="1"/>
    <row r="42" spans="1:14" ht="12.95" customHeight="1">
      <c r="A42" s="4" t="s">
        <v>954</v>
      </c>
    </row>
  </sheetData>
  <customSheetViews>
    <customSheetView guid="{B5CDDD7D-D7D3-4CB2-966B-9F1E454CC0C9}">
      <pageMargins left="0.8" right="0.7" top="1" bottom="0.8" header="0.5" footer="0.5"/>
      <pageSetup scale="94" firstPageNumber="84"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4" firstPageNumber="84"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79" firstPageNumber="84"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J31" sqref="J31"/>
      <pageMargins left="0.8" right="0.7" top="1" bottom="0.8" header="0.5" footer="0.5"/>
      <pageSetup scale="79" firstPageNumber="81"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J31" sqref="J31"/>
      <pageMargins left="0.8" right="0.7" top="1" bottom="0.8" header="0.5" footer="0.5"/>
      <pageSetup scale="79" firstPageNumber="81"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J31" sqref="J31"/>
      <pageMargins left="0.8" right="0.7" top="1" bottom="0.8" header="0.5" footer="0.5"/>
      <pageSetup scale="79" firstPageNumber="81"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J31" sqref="J31"/>
      <pageMargins left="0.8" right="0.7" top="1" bottom="0.8" header="0.5" footer="0.5"/>
      <pageSetup scale="79" firstPageNumber="81"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J31" sqref="J31"/>
      <pageMargins left="0.8" right="0.7" top="1" bottom="0.8" header="0.5" footer="0.5"/>
      <pageSetup scale="79" firstPageNumber="81"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7">
      <selection activeCell="A40" sqref="A40:G41"/>
      <pageMargins left="0.8" right="0.7" top="1" bottom="0.8" header="0.5" footer="0.5"/>
      <pageSetup scale="94" firstPageNumber="84"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87" firstPageNumber="79" orientation="portrait" blackAndWhite="1" useFirstPageNumber="1" r:id="rId10"/>
  <headerFooter scaleWithDoc="0" alignWithMargins="0">
    <oddFooter>&amp;C&amp;"Times New Roman,Regular"&amp;11&amp;P</odd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8">
    <tabColor theme="2" tint="-0.499984740745262"/>
    <pageSetUpPr autoPageBreaks="0" fitToPage="1"/>
  </sheetPr>
  <dimension ref="A1:N39"/>
  <sheetViews>
    <sheetView topLeftCell="A13" zoomScaleNormal="100" workbookViewId="0">
      <selection sqref="A1:I1"/>
    </sheetView>
  </sheetViews>
  <sheetFormatPr defaultColWidth="11.85546875" defaultRowHeight="12.95" customHeight="1"/>
  <cols>
    <col min="1" max="6" width="2.28515625" style="4" customWidth="1"/>
    <col min="7" max="7" width="58.140625" style="4" customWidth="1"/>
    <col min="8" max="9" width="2.42578125" style="4" customWidth="1"/>
    <col min="10" max="10" width="13.85546875" style="4"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ht="12.95" customHeight="1">
      <c r="A1" s="1" t="s">
        <v>496</v>
      </c>
      <c r="B1" s="2"/>
      <c r="C1" s="1"/>
      <c r="D1" s="1"/>
      <c r="E1" s="1"/>
      <c r="F1" s="1"/>
      <c r="G1" s="1"/>
      <c r="H1" s="1"/>
      <c r="I1" s="1"/>
      <c r="J1" s="1"/>
      <c r="N1" s="453"/>
    </row>
    <row r="2" spans="1:14" ht="20.100000000000001" customHeight="1">
      <c r="A2" s="2" t="s">
        <v>274</v>
      </c>
      <c r="B2" s="2"/>
      <c r="C2" s="1"/>
      <c r="D2" s="1"/>
      <c r="E2" s="1"/>
      <c r="F2" s="1"/>
      <c r="G2" s="1"/>
      <c r="H2" s="1"/>
      <c r="I2" s="1"/>
      <c r="J2" s="1"/>
    </row>
    <row r="3" spans="1:14" ht="20.100000000000001" customHeight="1">
      <c r="A3" s="2" t="s">
        <v>398</v>
      </c>
      <c r="B3" s="2"/>
      <c r="C3" s="1"/>
      <c r="D3" s="1"/>
      <c r="E3" s="1"/>
      <c r="F3" s="1"/>
      <c r="G3" s="1"/>
      <c r="H3" s="1"/>
      <c r="I3" s="1"/>
      <c r="J3" s="1"/>
    </row>
    <row r="4" spans="1:14" ht="20.100000000000001" customHeight="1">
      <c r="A4" s="2" t="s">
        <v>287</v>
      </c>
      <c r="B4" s="2"/>
      <c r="C4" s="1"/>
      <c r="D4" s="1"/>
      <c r="E4" s="1"/>
      <c r="F4" s="1"/>
      <c r="G4" s="1"/>
      <c r="H4" s="1"/>
      <c r="I4" s="1"/>
      <c r="J4" s="1"/>
    </row>
    <row r="5" spans="1:14" ht="20.100000000000001" customHeight="1">
      <c r="A5" s="37" t="s">
        <v>1276</v>
      </c>
      <c r="B5" s="2"/>
      <c r="C5" s="1"/>
      <c r="D5" s="1"/>
      <c r="E5" s="1"/>
      <c r="F5" s="1"/>
      <c r="G5" s="1"/>
      <c r="H5" s="1"/>
      <c r="I5" s="1"/>
      <c r="J5" s="1"/>
    </row>
    <row r="6" spans="1:14" ht="20.100000000000001" customHeight="1">
      <c r="A6" s="37" t="s">
        <v>361</v>
      </c>
      <c r="B6" s="2"/>
      <c r="C6" s="1"/>
      <c r="D6" s="1"/>
      <c r="E6" s="1"/>
      <c r="F6" s="1"/>
      <c r="G6" s="1"/>
      <c r="H6" s="1"/>
      <c r="I6" s="1"/>
      <c r="J6" s="1"/>
      <c r="L6" s="120" t="s">
        <v>1223</v>
      </c>
    </row>
    <row r="7" spans="1:14" ht="20.100000000000001" customHeight="1">
      <c r="A7" s="37"/>
      <c r="B7" s="2"/>
      <c r="C7" s="1"/>
      <c r="D7" s="1"/>
      <c r="E7" s="1"/>
      <c r="F7" s="1"/>
      <c r="G7" s="1"/>
      <c r="H7" s="1"/>
      <c r="I7" s="1"/>
      <c r="J7" s="143" t="s">
        <v>848</v>
      </c>
      <c r="L7" s="120" t="s">
        <v>1224</v>
      </c>
    </row>
    <row r="8" spans="1:14" ht="39" customHeight="1">
      <c r="H8" s="19"/>
      <c r="J8" s="33" t="s">
        <v>53</v>
      </c>
    </row>
    <row r="9" spans="1:14" ht="20.100000000000001" customHeight="1">
      <c r="A9" s="19" t="s">
        <v>239</v>
      </c>
      <c r="B9" s="54" t="s">
        <v>276</v>
      </c>
      <c r="H9" s="19"/>
      <c r="J9" s="3"/>
    </row>
    <row r="10" spans="1:14" ht="12.95" customHeight="1">
      <c r="A10" s="19"/>
      <c r="C10" s="54" t="s">
        <v>240</v>
      </c>
      <c r="H10" s="19"/>
      <c r="I10" s="19"/>
    </row>
    <row r="11" spans="1:14" ht="12.95" customHeight="1">
      <c r="A11" s="19"/>
      <c r="D11" s="54" t="s">
        <v>195</v>
      </c>
      <c r="H11" s="19"/>
      <c r="I11" s="19" t="s">
        <v>172</v>
      </c>
      <c r="J11" s="106">
        <v>5459970</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5459970</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106">
        <v>2330317</v>
      </c>
    </row>
    <row r="23" spans="1:10" ht="12.95" customHeight="1">
      <c r="A23" s="19"/>
      <c r="D23" s="54" t="s">
        <v>244</v>
      </c>
      <c r="H23" s="19"/>
      <c r="I23" s="19"/>
      <c r="J23" s="106">
        <v>1096059</v>
      </c>
    </row>
    <row r="24" spans="1:10" ht="12.95" customHeight="1">
      <c r="A24" s="19"/>
      <c r="D24" s="54" t="s">
        <v>197</v>
      </c>
      <c r="H24" s="19"/>
      <c r="I24" s="19"/>
      <c r="J24" s="106">
        <v>447327</v>
      </c>
    </row>
    <row r="25" spans="1:10" ht="12.95" customHeight="1">
      <c r="A25" s="19"/>
      <c r="D25" s="54" t="s">
        <v>245</v>
      </c>
      <c r="H25" s="19"/>
      <c r="I25" s="19"/>
      <c r="J25" s="106">
        <v>0</v>
      </c>
    </row>
    <row r="26" spans="1:10" ht="12.95" customHeight="1">
      <c r="A26" s="19"/>
      <c r="D26" s="54" t="s">
        <v>246</v>
      </c>
      <c r="H26" s="19"/>
      <c r="I26" s="19"/>
      <c r="J26" s="106">
        <v>0</v>
      </c>
    </row>
    <row r="27" spans="1:10" ht="12.95" customHeight="1">
      <c r="A27" s="19"/>
      <c r="D27" s="54" t="s">
        <v>247</v>
      </c>
      <c r="H27" s="19"/>
      <c r="I27" s="19"/>
      <c r="J27" s="106">
        <v>16009</v>
      </c>
    </row>
    <row r="28" spans="1:10" ht="20.100000000000001" customHeight="1">
      <c r="A28" s="19"/>
      <c r="E28" s="54"/>
      <c r="F28" s="54" t="s">
        <v>375</v>
      </c>
      <c r="H28" s="19" t="s">
        <v>269</v>
      </c>
      <c r="I28" s="19"/>
      <c r="J28" s="215">
        <f>SUM(J22:J27)</f>
        <v>3889712</v>
      </c>
    </row>
    <row r="29" spans="1:10" ht="20.100000000000001" customHeight="1">
      <c r="A29" s="19" t="s">
        <v>248</v>
      </c>
      <c r="B29" s="54" t="s">
        <v>376</v>
      </c>
      <c r="H29" s="19"/>
      <c r="I29" s="19"/>
      <c r="J29" s="106"/>
    </row>
    <row r="30" spans="1:10" ht="12.95" customHeight="1">
      <c r="A30" s="19"/>
      <c r="C30" s="54" t="s">
        <v>249</v>
      </c>
      <c r="H30" s="19" t="s">
        <v>270</v>
      </c>
      <c r="I30" s="19"/>
      <c r="J30" s="9">
        <f>(J19-J28)</f>
        <v>1570258</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-6595028</v>
      </c>
    </row>
    <row r="34" spans="1:10" ht="20.100000000000001" customHeight="1">
      <c r="B34" s="54"/>
      <c r="F34" s="54" t="s">
        <v>681</v>
      </c>
      <c r="H34" s="19"/>
      <c r="I34" s="19"/>
      <c r="J34" s="10"/>
    </row>
    <row r="35" spans="1:10" ht="14.1" customHeight="1" thickBot="1">
      <c r="B35" s="54"/>
      <c r="G35" s="54" t="s">
        <v>680</v>
      </c>
      <c r="H35" s="19"/>
      <c r="I35" s="19" t="s">
        <v>172</v>
      </c>
      <c r="J35" s="152">
        <f>+J30+J33</f>
        <v>-5024770</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5"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5"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5"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2">
      <selection activeCell="J32" sqref="J32"/>
      <pageMargins left="0.8" right="0.7" top="1" bottom="0.8" header="0.5" footer="0.5"/>
      <pageSetup firstPageNumber="82"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2">
      <selection activeCell="J32" sqref="J32"/>
      <pageMargins left="0.8" right="0.7" top="1" bottom="0.8" header="0.5" footer="0.5"/>
      <pageSetup firstPageNumber="82"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2">
      <selection activeCell="J32" sqref="J32"/>
      <pageMargins left="0.8" right="0.7" top="1" bottom="0.8" header="0.5" footer="0.5"/>
      <pageSetup firstPageNumber="82"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2">
      <selection activeCell="J32" sqref="J32"/>
      <pageMargins left="0.8" right="0.7" top="1" bottom="0.8" header="0.5" footer="0.5"/>
      <pageSetup firstPageNumber="82"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2">
      <selection activeCell="J32" sqref="J32"/>
      <pageMargins left="0.8" right="0.7" top="1" bottom="0.8" header="0.5" footer="0.5"/>
      <pageSetup firstPageNumber="82"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22">
      <selection activeCell="A40" sqref="A40:G41"/>
      <pageMargins left="0.8" right="0.7" top="1" bottom="0.8" header="0.5" footer="0.5"/>
      <pageSetup firstPageNumber="85"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0" fitToHeight="0" orientation="portrait" blackAndWhite="1" useFirstPageNumber="1" r:id="rId10"/>
  <headerFooter scaleWithDoc="0" alignWithMargins="0">
    <oddFooter>&amp;C&amp;"Times New Roman,Regular"&amp;11&amp;P</odd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tabColor theme="2" tint="-0.499984740745262"/>
    <pageSetUpPr autoPageBreaks="0" fitToPage="1"/>
  </sheetPr>
  <dimension ref="A1:R42"/>
  <sheetViews>
    <sheetView topLeftCell="A8" zoomScaleNormal="100" workbookViewId="0">
      <selection sqref="A1:I1"/>
    </sheetView>
  </sheetViews>
  <sheetFormatPr defaultColWidth="11.85546875" defaultRowHeight="12.95" customHeight="1"/>
  <cols>
    <col min="1" max="6" width="2.28515625" style="4" customWidth="1"/>
    <col min="7" max="7" width="33.285156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6" width="11.85546875" style="4"/>
    <col min="257" max="262" width="2.28515625" style="4" customWidth="1"/>
    <col min="263" max="263" width="49.5703125" style="4" customWidth="1"/>
    <col min="264"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2" width="11.85546875" style="4"/>
    <col min="513" max="518" width="2.28515625" style="4" customWidth="1"/>
    <col min="519" max="519" width="49.5703125" style="4" customWidth="1"/>
    <col min="520"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8" width="11.85546875" style="4"/>
    <col min="769" max="774" width="2.28515625" style="4" customWidth="1"/>
    <col min="775" max="775" width="49.5703125" style="4" customWidth="1"/>
    <col min="776"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4" width="11.85546875" style="4"/>
    <col min="1025" max="1030" width="2.28515625" style="4" customWidth="1"/>
    <col min="1031" max="1031" width="49.5703125" style="4" customWidth="1"/>
    <col min="1032"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80" width="11.85546875" style="4"/>
    <col min="1281" max="1286" width="2.28515625" style="4" customWidth="1"/>
    <col min="1287" max="1287" width="49.5703125" style="4" customWidth="1"/>
    <col min="1288"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6" width="11.85546875" style="4"/>
    <col min="1537" max="1542" width="2.28515625" style="4" customWidth="1"/>
    <col min="1543" max="1543" width="49.5703125" style="4" customWidth="1"/>
    <col min="1544"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2" width="11.85546875" style="4"/>
    <col min="1793" max="1798" width="2.28515625" style="4" customWidth="1"/>
    <col min="1799" max="1799" width="49.5703125" style="4" customWidth="1"/>
    <col min="1800"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8" width="11.85546875" style="4"/>
    <col min="2049" max="2054" width="2.28515625" style="4" customWidth="1"/>
    <col min="2055" max="2055" width="49.5703125" style="4" customWidth="1"/>
    <col min="2056"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4" width="11.85546875" style="4"/>
    <col min="2305" max="2310" width="2.28515625" style="4" customWidth="1"/>
    <col min="2311" max="2311" width="49.5703125" style="4" customWidth="1"/>
    <col min="2312"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60" width="11.85546875" style="4"/>
    <col min="2561" max="2566" width="2.28515625" style="4" customWidth="1"/>
    <col min="2567" max="2567" width="49.5703125" style="4" customWidth="1"/>
    <col min="2568"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6" width="11.85546875" style="4"/>
    <col min="2817" max="2822" width="2.28515625" style="4" customWidth="1"/>
    <col min="2823" max="2823" width="49.5703125" style="4" customWidth="1"/>
    <col min="2824"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2" width="11.85546875" style="4"/>
    <col min="3073" max="3078" width="2.28515625" style="4" customWidth="1"/>
    <col min="3079" max="3079" width="49.5703125" style="4" customWidth="1"/>
    <col min="3080"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8" width="11.85546875" style="4"/>
    <col min="3329" max="3334" width="2.28515625" style="4" customWidth="1"/>
    <col min="3335" max="3335" width="49.5703125" style="4" customWidth="1"/>
    <col min="3336"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4" width="11.85546875" style="4"/>
    <col min="3585" max="3590" width="2.28515625" style="4" customWidth="1"/>
    <col min="3591" max="3591" width="49.5703125" style="4" customWidth="1"/>
    <col min="3592"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40" width="11.85546875" style="4"/>
    <col min="3841" max="3846" width="2.28515625" style="4" customWidth="1"/>
    <col min="3847" max="3847" width="49.5703125" style="4" customWidth="1"/>
    <col min="3848"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6" width="11.85546875" style="4"/>
    <col min="4097" max="4102" width="2.28515625" style="4" customWidth="1"/>
    <col min="4103" max="4103" width="49.5703125" style="4" customWidth="1"/>
    <col min="4104"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2" width="11.85546875" style="4"/>
    <col min="4353" max="4358" width="2.28515625" style="4" customWidth="1"/>
    <col min="4359" max="4359" width="49.5703125" style="4" customWidth="1"/>
    <col min="4360"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8" width="11.85546875" style="4"/>
    <col min="4609" max="4614" width="2.28515625" style="4" customWidth="1"/>
    <col min="4615" max="4615" width="49.5703125" style="4" customWidth="1"/>
    <col min="4616"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4" width="11.85546875" style="4"/>
    <col min="4865" max="4870" width="2.28515625" style="4" customWidth="1"/>
    <col min="4871" max="4871" width="49.5703125" style="4" customWidth="1"/>
    <col min="4872"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20" width="11.85546875" style="4"/>
    <col min="5121" max="5126" width="2.28515625" style="4" customWidth="1"/>
    <col min="5127" max="5127" width="49.5703125" style="4" customWidth="1"/>
    <col min="5128"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6" width="11.85546875" style="4"/>
    <col min="5377" max="5382" width="2.28515625" style="4" customWidth="1"/>
    <col min="5383" max="5383" width="49.5703125" style="4" customWidth="1"/>
    <col min="5384"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2" width="11.85546875" style="4"/>
    <col min="5633" max="5638" width="2.28515625" style="4" customWidth="1"/>
    <col min="5639" max="5639" width="49.5703125" style="4" customWidth="1"/>
    <col min="5640"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8" width="11.85546875" style="4"/>
    <col min="5889" max="5894" width="2.28515625" style="4" customWidth="1"/>
    <col min="5895" max="5895" width="49.5703125" style="4" customWidth="1"/>
    <col min="5896"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4" width="11.85546875" style="4"/>
    <col min="6145" max="6150" width="2.28515625" style="4" customWidth="1"/>
    <col min="6151" max="6151" width="49.5703125" style="4" customWidth="1"/>
    <col min="6152"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400" width="11.85546875" style="4"/>
    <col min="6401" max="6406" width="2.28515625" style="4" customWidth="1"/>
    <col min="6407" max="6407" width="49.5703125" style="4" customWidth="1"/>
    <col min="6408"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6" width="11.85546875" style="4"/>
    <col min="6657" max="6662" width="2.28515625" style="4" customWidth="1"/>
    <col min="6663" max="6663" width="49.5703125" style="4" customWidth="1"/>
    <col min="6664"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2" width="11.85546875" style="4"/>
    <col min="6913" max="6918" width="2.28515625" style="4" customWidth="1"/>
    <col min="6919" max="6919" width="49.5703125" style="4" customWidth="1"/>
    <col min="6920"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8" width="11.85546875" style="4"/>
    <col min="7169" max="7174" width="2.28515625" style="4" customWidth="1"/>
    <col min="7175" max="7175" width="49.5703125" style="4" customWidth="1"/>
    <col min="7176"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4" width="11.85546875" style="4"/>
    <col min="7425" max="7430" width="2.28515625" style="4" customWidth="1"/>
    <col min="7431" max="7431" width="49.5703125" style="4" customWidth="1"/>
    <col min="7432"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80" width="11.85546875" style="4"/>
    <col min="7681" max="7686" width="2.28515625" style="4" customWidth="1"/>
    <col min="7687" max="7687" width="49.5703125" style="4" customWidth="1"/>
    <col min="7688"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6" width="11.85546875" style="4"/>
    <col min="7937" max="7942" width="2.28515625" style="4" customWidth="1"/>
    <col min="7943" max="7943" width="49.5703125" style="4" customWidth="1"/>
    <col min="7944"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2" width="11.85546875" style="4"/>
    <col min="8193" max="8198" width="2.28515625" style="4" customWidth="1"/>
    <col min="8199" max="8199" width="49.5703125" style="4" customWidth="1"/>
    <col min="8200"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8" width="11.85546875" style="4"/>
    <col min="8449" max="8454" width="2.28515625" style="4" customWidth="1"/>
    <col min="8455" max="8455" width="49.5703125" style="4" customWidth="1"/>
    <col min="8456"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4" width="11.85546875" style="4"/>
    <col min="8705" max="8710" width="2.28515625" style="4" customWidth="1"/>
    <col min="8711" max="8711" width="49.5703125" style="4" customWidth="1"/>
    <col min="8712"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60" width="11.85546875" style="4"/>
    <col min="8961" max="8966" width="2.28515625" style="4" customWidth="1"/>
    <col min="8967" max="8967" width="49.5703125" style="4" customWidth="1"/>
    <col min="8968"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6" width="11.85546875" style="4"/>
    <col min="9217" max="9222" width="2.28515625" style="4" customWidth="1"/>
    <col min="9223" max="9223" width="49.5703125" style="4" customWidth="1"/>
    <col min="9224"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2" width="11.85546875" style="4"/>
    <col min="9473" max="9478" width="2.28515625" style="4" customWidth="1"/>
    <col min="9479" max="9479" width="49.5703125" style="4" customWidth="1"/>
    <col min="9480"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8" width="11.85546875" style="4"/>
    <col min="9729" max="9734" width="2.28515625" style="4" customWidth="1"/>
    <col min="9735" max="9735" width="49.5703125" style="4" customWidth="1"/>
    <col min="9736"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4" width="11.85546875" style="4"/>
    <col min="9985" max="9990" width="2.28515625" style="4" customWidth="1"/>
    <col min="9991" max="9991" width="49.5703125" style="4" customWidth="1"/>
    <col min="9992"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40" width="11.85546875" style="4"/>
    <col min="10241" max="10246" width="2.28515625" style="4" customWidth="1"/>
    <col min="10247" max="10247" width="49.5703125" style="4" customWidth="1"/>
    <col min="10248"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6" width="11.85546875" style="4"/>
    <col min="10497" max="10502" width="2.28515625" style="4" customWidth="1"/>
    <col min="10503" max="10503" width="49.5703125" style="4" customWidth="1"/>
    <col min="10504"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2" width="11.85546875" style="4"/>
    <col min="10753" max="10758" width="2.28515625" style="4" customWidth="1"/>
    <col min="10759" max="10759" width="49.5703125" style="4" customWidth="1"/>
    <col min="10760"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8" width="11.85546875" style="4"/>
    <col min="11009" max="11014" width="2.28515625" style="4" customWidth="1"/>
    <col min="11015" max="11015" width="49.5703125" style="4" customWidth="1"/>
    <col min="11016"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4" width="11.85546875" style="4"/>
    <col min="11265" max="11270" width="2.28515625" style="4" customWidth="1"/>
    <col min="11271" max="11271" width="49.5703125" style="4" customWidth="1"/>
    <col min="11272"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20" width="11.85546875" style="4"/>
    <col min="11521" max="11526" width="2.28515625" style="4" customWidth="1"/>
    <col min="11527" max="11527" width="49.5703125" style="4" customWidth="1"/>
    <col min="11528"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6" width="11.85546875" style="4"/>
    <col min="11777" max="11782" width="2.28515625" style="4" customWidth="1"/>
    <col min="11783" max="11783" width="49.5703125" style="4" customWidth="1"/>
    <col min="11784"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2" width="11.85546875" style="4"/>
    <col min="12033" max="12038" width="2.28515625" style="4" customWidth="1"/>
    <col min="12039" max="12039" width="49.5703125" style="4" customWidth="1"/>
    <col min="12040"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8" width="11.85546875" style="4"/>
    <col min="12289" max="12294" width="2.28515625" style="4" customWidth="1"/>
    <col min="12295" max="12295" width="49.5703125" style="4" customWidth="1"/>
    <col min="12296"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4" width="11.85546875" style="4"/>
    <col min="12545" max="12550" width="2.28515625" style="4" customWidth="1"/>
    <col min="12551" max="12551" width="49.5703125" style="4" customWidth="1"/>
    <col min="12552"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800" width="11.85546875" style="4"/>
    <col min="12801" max="12806" width="2.28515625" style="4" customWidth="1"/>
    <col min="12807" max="12807" width="49.5703125" style="4" customWidth="1"/>
    <col min="12808"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6" width="11.85546875" style="4"/>
    <col min="13057" max="13062" width="2.28515625" style="4" customWidth="1"/>
    <col min="13063" max="13063" width="49.5703125" style="4" customWidth="1"/>
    <col min="13064"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2" width="11.85546875" style="4"/>
    <col min="13313" max="13318" width="2.28515625" style="4" customWidth="1"/>
    <col min="13319" max="13319" width="49.5703125" style="4" customWidth="1"/>
    <col min="13320"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8" width="11.85546875" style="4"/>
    <col min="13569" max="13574" width="2.28515625" style="4" customWidth="1"/>
    <col min="13575" max="13575" width="49.5703125" style="4" customWidth="1"/>
    <col min="13576"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4" width="11.85546875" style="4"/>
    <col min="13825" max="13830" width="2.28515625" style="4" customWidth="1"/>
    <col min="13831" max="13831" width="49.5703125" style="4" customWidth="1"/>
    <col min="13832"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80" width="11.85546875" style="4"/>
    <col min="14081" max="14086" width="2.28515625" style="4" customWidth="1"/>
    <col min="14087" max="14087" width="49.5703125" style="4" customWidth="1"/>
    <col min="14088"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6" width="11.85546875" style="4"/>
    <col min="14337" max="14342" width="2.28515625" style="4" customWidth="1"/>
    <col min="14343" max="14343" width="49.5703125" style="4" customWidth="1"/>
    <col min="14344"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2" width="11.85546875" style="4"/>
    <col min="14593" max="14598" width="2.28515625" style="4" customWidth="1"/>
    <col min="14599" max="14599" width="49.5703125" style="4" customWidth="1"/>
    <col min="14600"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8" width="11.85546875" style="4"/>
    <col min="14849" max="14854" width="2.28515625" style="4" customWidth="1"/>
    <col min="14855" max="14855" width="49.5703125" style="4" customWidth="1"/>
    <col min="14856"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4" width="11.85546875" style="4"/>
    <col min="15105" max="15110" width="2.28515625" style="4" customWidth="1"/>
    <col min="15111" max="15111" width="49.5703125" style="4" customWidth="1"/>
    <col min="15112"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60" width="11.85546875" style="4"/>
    <col min="15361" max="15366" width="2.28515625" style="4" customWidth="1"/>
    <col min="15367" max="15367" width="49.5703125" style="4" customWidth="1"/>
    <col min="15368"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6" width="11.85546875" style="4"/>
    <col min="15617" max="15622" width="2.28515625" style="4" customWidth="1"/>
    <col min="15623" max="15623" width="49.5703125" style="4" customWidth="1"/>
    <col min="15624"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2" width="11.85546875" style="4"/>
    <col min="15873" max="15878" width="2.28515625" style="4" customWidth="1"/>
    <col min="15879" max="15879" width="49.5703125" style="4" customWidth="1"/>
    <col min="15880"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8" width="11.85546875" style="4"/>
    <col min="16129" max="16134" width="2.28515625" style="4" customWidth="1"/>
    <col min="16135" max="16135" width="49.5703125" style="4" customWidth="1"/>
    <col min="16136"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8" ht="12.95" customHeight="1">
      <c r="A1" s="1" t="s">
        <v>496</v>
      </c>
      <c r="B1" s="2"/>
      <c r="C1" s="1"/>
      <c r="D1" s="1"/>
      <c r="E1" s="1"/>
      <c r="F1" s="1"/>
      <c r="G1" s="1"/>
      <c r="H1" s="1"/>
      <c r="I1" s="1"/>
      <c r="J1" s="1"/>
      <c r="K1" s="2"/>
      <c r="L1" s="1"/>
      <c r="M1" s="1"/>
      <c r="N1" s="1"/>
      <c r="R1" s="453"/>
    </row>
    <row r="2" spans="1:18" ht="20.100000000000001" customHeight="1">
      <c r="A2" s="2" t="s">
        <v>274</v>
      </c>
      <c r="B2" s="2"/>
      <c r="C2" s="1"/>
      <c r="D2" s="1"/>
      <c r="E2" s="1"/>
      <c r="F2" s="1"/>
      <c r="G2" s="1"/>
      <c r="H2" s="1"/>
      <c r="I2" s="1"/>
      <c r="J2" s="1"/>
      <c r="K2" s="2"/>
      <c r="L2" s="1"/>
      <c r="M2" s="1"/>
      <c r="N2" s="1"/>
    </row>
    <row r="3" spans="1:18" ht="20.100000000000001" customHeight="1">
      <c r="A3" s="2" t="s">
        <v>398</v>
      </c>
      <c r="B3" s="2"/>
      <c r="C3" s="1"/>
      <c r="D3" s="1"/>
      <c r="E3" s="1"/>
      <c r="F3" s="1"/>
      <c r="G3" s="1"/>
      <c r="H3" s="1"/>
      <c r="I3" s="1"/>
      <c r="J3" s="1"/>
      <c r="K3" s="2"/>
      <c r="L3" s="1"/>
      <c r="M3" s="1"/>
      <c r="N3" s="1"/>
    </row>
    <row r="4" spans="1:18" ht="20.100000000000001" customHeight="1">
      <c r="A4" s="2" t="s">
        <v>700</v>
      </c>
      <c r="B4" s="2"/>
      <c r="C4" s="1"/>
      <c r="D4" s="1"/>
      <c r="E4" s="1"/>
      <c r="F4" s="1"/>
      <c r="G4" s="1"/>
      <c r="H4" s="1"/>
      <c r="I4" s="1"/>
      <c r="J4" s="1"/>
      <c r="K4" s="2"/>
      <c r="L4" s="1"/>
      <c r="M4" s="1"/>
      <c r="N4" s="1"/>
    </row>
    <row r="5" spans="1:18" ht="20.100000000000001" customHeight="1">
      <c r="A5" s="37" t="s">
        <v>1276</v>
      </c>
      <c r="B5" s="2"/>
      <c r="C5" s="1"/>
      <c r="D5" s="1"/>
      <c r="E5" s="1"/>
      <c r="F5" s="1"/>
      <c r="G5" s="1"/>
      <c r="H5" s="1"/>
      <c r="I5" s="1"/>
      <c r="J5" s="1"/>
      <c r="K5" s="2"/>
      <c r="L5" s="1"/>
      <c r="M5" s="1"/>
      <c r="N5" s="1"/>
    </row>
    <row r="6" spans="1:18" ht="20.100000000000001" customHeight="1">
      <c r="A6" s="37" t="s">
        <v>361</v>
      </c>
      <c r="B6" s="2"/>
      <c r="C6" s="1"/>
      <c r="D6" s="1"/>
      <c r="E6" s="1"/>
      <c r="F6" s="1"/>
      <c r="G6" s="1"/>
      <c r="H6" s="1"/>
      <c r="I6" s="1"/>
      <c r="J6" s="1"/>
      <c r="K6" s="2"/>
      <c r="L6" s="1"/>
      <c r="M6" s="1"/>
      <c r="N6" s="1"/>
      <c r="P6" s="120" t="s">
        <v>1223</v>
      </c>
    </row>
    <row r="7" spans="1:18" ht="20.100000000000001" customHeight="1">
      <c r="A7" s="37"/>
      <c r="B7" s="2"/>
      <c r="C7" s="1"/>
      <c r="D7" s="1"/>
      <c r="E7" s="1"/>
      <c r="F7" s="1"/>
      <c r="G7" s="1"/>
      <c r="H7" s="1"/>
      <c r="I7" s="1"/>
      <c r="J7" s="1"/>
      <c r="K7" s="2"/>
      <c r="L7" s="1"/>
      <c r="M7" s="1"/>
      <c r="N7" s="143" t="s">
        <v>848</v>
      </c>
      <c r="P7" s="120" t="s">
        <v>1224</v>
      </c>
    </row>
    <row r="8" spans="1:18" s="11" customFormat="1" ht="39" customHeight="1">
      <c r="C8" s="4"/>
      <c r="D8" s="4"/>
      <c r="E8" s="4"/>
      <c r="F8" s="4"/>
      <c r="G8" s="4"/>
      <c r="H8" s="19"/>
      <c r="J8" s="33" t="s">
        <v>53</v>
      </c>
      <c r="L8" s="33" t="s">
        <v>54</v>
      </c>
      <c r="N8" s="33" t="s">
        <v>55</v>
      </c>
    </row>
    <row r="9" spans="1:18" s="11" customFormat="1" ht="20.100000000000001" customHeight="1">
      <c r="A9" s="19" t="s">
        <v>239</v>
      </c>
      <c r="B9" s="54" t="s">
        <v>276</v>
      </c>
      <c r="C9" s="4"/>
      <c r="D9" s="4"/>
      <c r="E9" s="4"/>
      <c r="F9" s="4"/>
      <c r="G9" s="4"/>
      <c r="H9" s="19"/>
      <c r="J9" s="3"/>
      <c r="L9" s="1"/>
      <c r="N9" s="1"/>
    </row>
    <row r="10" spans="1:18" s="11" customFormat="1" ht="12.95" customHeight="1">
      <c r="A10" s="19"/>
      <c r="C10" s="54" t="s">
        <v>240</v>
      </c>
      <c r="D10" s="4"/>
      <c r="E10" s="4"/>
      <c r="F10" s="4"/>
      <c r="G10" s="4"/>
      <c r="H10" s="19"/>
      <c r="I10" s="19"/>
      <c r="J10" s="4"/>
      <c r="L10" s="4"/>
      <c r="M10" s="4"/>
      <c r="N10" s="4"/>
    </row>
    <row r="11" spans="1:18" s="11" customFormat="1" ht="12.95" customHeight="1">
      <c r="A11" s="19"/>
      <c r="C11" s="4"/>
      <c r="D11" s="54" t="s">
        <v>273</v>
      </c>
      <c r="E11" s="4"/>
      <c r="F11" s="4"/>
      <c r="G11" s="4"/>
      <c r="H11" s="19"/>
      <c r="I11" s="19" t="s">
        <v>172</v>
      </c>
      <c r="J11" s="106">
        <v>-6254966</v>
      </c>
      <c r="K11" s="4"/>
      <c r="L11" s="106">
        <v>49069393</v>
      </c>
      <c r="M11" s="54"/>
      <c r="N11" s="106">
        <v>1254743</v>
      </c>
      <c r="O11" s="4"/>
    </row>
    <row r="12" spans="1:18" ht="12.95" customHeight="1">
      <c r="A12" s="19"/>
      <c r="D12" s="54" t="s">
        <v>277</v>
      </c>
      <c r="H12" s="19"/>
      <c r="I12" s="19"/>
      <c r="J12" s="106"/>
      <c r="L12" s="106"/>
      <c r="M12" s="54"/>
      <c r="N12" s="106"/>
    </row>
    <row r="13" spans="1:18" ht="12.95" customHeight="1">
      <c r="A13" s="19"/>
      <c r="E13" s="54" t="s">
        <v>278</v>
      </c>
      <c r="F13" s="54"/>
      <c r="H13" s="19"/>
      <c r="I13" s="19"/>
      <c r="J13" s="106">
        <v>0</v>
      </c>
      <c r="L13" s="106">
        <v>0</v>
      </c>
      <c r="M13" s="54"/>
      <c r="N13" s="106">
        <v>0</v>
      </c>
    </row>
    <row r="14" spans="1:18" ht="12.95" customHeight="1">
      <c r="A14" s="19"/>
      <c r="E14" s="54" t="s">
        <v>279</v>
      </c>
      <c r="F14" s="54"/>
      <c r="H14" s="19"/>
      <c r="I14" s="19"/>
      <c r="J14" s="106">
        <v>0</v>
      </c>
      <c r="L14" s="106">
        <v>0</v>
      </c>
      <c r="M14" s="54"/>
      <c r="N14" s="106">
        <v>0</v>
      </c>
    </row>
    <row r="15" spans="1:18" ht="12.95" customHeight="1">
      <c r="A15" s="19"/>
      <c r="E15" s="54" t="s">
        <v>280</v>
      </c>
      <c r="F15" s="54"/>
      <c r="H15" s="19"/>
      <c r="I15" s="19"/>
      <c r="J15" s="106">
        <v>0</v>
      </c>
      <c r="L15" s="106">
        <v>0</v>
      </c>
      <c r="M15" s="54"/>
      <c r="N15" s="106">
        <v>0</v>
      </c>
    </row>
    <row r="16" spans="1:18"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-6254966</v>
      </c>
      <c r="L19" s="215">
        <f>SUM(L11:L18)</f>
        <v>49069393</v>
      </c>
      <c r="M19" s="54"/>
      <c r="N19" s="215">
        <f>SUM(N11:N18)</f>
        <v>1254743</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28100459</v>
      </c>
      <c r="L22" s="106">
        <v>32021599</v>
      </c>
      <c r="M22" s="54"/>
      <c r="N22" s="106">
        <v>772420</v>
      </c>
    </row>
    <row r="23" spans="1:14" ht="12.95" customHeight="1">
      <c r="A23" s="19"/>
      <c r="D23" s="54" t="s">
        <v>767</v>
      </c>
      <c r="H23" s="19"/>
      <c r="I23" s="19"/>
    </row>
    <row r="24" spans="1:14" ht="12.95" customHeight="1">
      <c r="A24" s="19"/>
      <c r="D24" s="54"/>
      <c r="E24" s="4" t="s">
        <v>759</v>
      </c>
      <c r="H24" s="19"/>
      <c r="I24" s="19"/>
      <c r="J24" s="106">
        <v>17606131</v>
      </c>
      <c r="L24" s="106">
        <v>20818458</v>
      </c>
      <c r="N24" s="106">
        <v>629924</v>
      </c>
    </row>
    <row r="25" spans="1:14" ht="12.95" customHeight="1">
      <c r="A25" s="19"/>
      <c r="D25" s="54" t="s">
        <v>197</v>
      </c>
      <c r="H25" s="19"/>
      <c r="I25" s="19"/>
      <c r="J25" s="106">
        <v>1977310</v>
      </c>
      <c r="L25" s="106">
        <v>928608</v>
      </c>
      <c r="M25" s="54"/>
      <c r="N25" s="106">
        <v>100229</v>
      </c>
    </row>
    <row r="26" spans="1:14" ht="12.95" customHeight="1">
      <c r="A26" s="19"/>
      <c r="D26" s="54" t="s">
        <v>245</v>
      </c>
      <c r="H26" s="19"/>
      <c r="I26" s="19"/>
      <c r="J26" s="106">
        <v>465742</v>
      </c>
      <c r="L26" s="106">
        <v>19982</v>
      </c>
      <c r="M26" s="54"/>
      <c r="N26" s="106">
        <v>12729</v>
      </c>
    </row>
    <row r="27" spans="1:14" ht="12.95" customHeight="1">
      <c r="A27" s="19"/>
      <c r="D27" s="54" t="s">
        <v>246</v>
      </c>
      <c r="H27" s="19"/>
      <c r="I27" s="19"/>
      <c r="J27" s="106">
        <v>0</v>
      </c>
      <c r="L27" s="106">
        <v>0</v>
      </c>
      <c r="M27" s="54"/>
      <c r="N27" s="106">
        <v>0</v>
      </c>
    </row>
    <row r="28" spans="1:14" ht="12.95" customHeight="1">
      <c r="A28" s="19"/>
      <c r="D28" s="54" t="s">
        <v>247</v>
      </c>
      <c r="H28" s="19"/>
      <c r="I28" s="19"/>
      <c r="J28" s="106">
        <v>142316</v>
      </c>
      <c r="L28" s="106">
        <v>482376</v>
      </c>
      <c r="M28" s="54"/>
      <c r="N28" s="106">
        <v>7078</v>
      </c>
    </row>
    <row r="29" spans="1:14" ht="20.100000000000001" customHeight="1">
      <c r="A29" s="19"/>
      <c r="F29" s="54" t="s">
        <v>375</v>
      </c>
      <c r="H29" s="19" t="s">
        <v>269</v>
      </c>
      <c r="I29" s="19"/>
      <c r="J29" s="215">
        <f>SUM(J22:J28)</f>
        <v>48291958</v>
      </c>
      <c r="L29" s="215">
        <f>SUM(L22:L28)</f>
        <v>54271023</v>
      </c>
      <c r="M29" s="54"/>
      <c r="N29" s="215">
        <f>SUM(N22:N28)</f>
        <v>1522380</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-54546924</v>
      </c>
      <c r="L31" s="9">
        <f>(L19-L29)</f>
        <v>-5201630</v>
      </c>
      <c r="M31" s="54"/>
      <c r="N31" s="9">
        <f>(N19-N29)</f>
        <v>-267637</v>
      </c>
    </row>
    <row r="32" spans="1:14" ht="20.100000000000001" customHeight="1">
      <c r="A32" s="19" t="s">
        <v>465</v>
      </c>
      <c r="B32" s="54" t="s">
        <v>377</v>
      </c>
      <c r="H32" s="19"/>
      <c r="I32" s="19"/>
      <c r="J32" s="106"/>
      <c r="L32" s="106"/>
      <c r="N32" s="106"/>
    </row>
    <row r="33" spans="1:14" ht="12.95" customHeight="1">
      <c r="C33" s="54" t="s">
        <v>775</v>
      </c>
      <c r="H33" s="19"/>
      <c r="I33" s="19"/>
      <c r="J33" s="106"/>
      <c r="L33" s="106"/>
      <c r="N33" s="106"/>
    </row>
    <row r="34" spans="1:14" ht="12.95" customHeight="1">
      <c r="C34" s="54"/>
      <c r="D34" s="4" t="s">
        <v>769</v>
      </c>
      <c r="H34" s="19"/>
      <c r="I34" s="19"/>
      <c r="J34" s="106"/>
      <c r="L34" s="106"/>
      <c r="N34" s="106"/>
    </row>
    <row r="35" spans="1:14" ht="12.95" customHeight="1">
      <c r="D35" s="54" t="s">
        <v>761</v>
      </c>
      <c r="H35" s="19" t="s">
        <v>271</v>
      </c>
      <c r="I35" s="19"/>
      <c r="J35" s="457">
        <v>-20870621</v>
      </c>
      <c r="L35" s="457">
        <v>-14543841</v>
      </c>
      <c r="M35" s="54"/>
      <c r="N35" s="457">
        <v>-61181</v>
      </c>
    </row>
    <row r="36" spans="1:14" ht="20.100000000000001" customHeight="1">
      <c r="B36" s="54"/>
      <c r="F36" s="54" t="s">
        <v>770</v>
      </c>
      <c r="H36" s="19"/>
      <c r="I36" s="19"/>
      <c r="J36" s="10"/>
      <c r="L36" s="10"/>
      <c r="N36" s="10"/>
    </row>
    <row r="37" spans="1:14" ht="12.95" customHeight="1">
      <c r="B37" s="54"/>
      <c r="F37" s="54"/>
      <c r="G37" s="4" t="s">
        <v>777</v>
      </c>
      <c r="H37" s="19"/>
      <c r="I37" s="19"/>
      <c r="J37" s="10"/>
      <c r="L37" s="10"/>
      <c r="N37" s="10"/>
    </row>
    <row r="38" spans="1:14" ht="14.1" customHeight="1" thickBot="1">
      <c r="B38" s="54"/>
      <c r="G38" s="54" t="s">
        <v>776</v>
      </c>
      <c r="H38" s="19"/>
      <c r="I38" s="19" t="s">
        <v>172</v>
      </c>
      <c r="J38" s="456">
        <f>+J31+J35</f>
        <v>-75417545</v>
      </c>
      <c r="L38" s="152">
        <f>L31+L35</f>
        <v>-19745471</v>
      </c>
      <c r="M38" s="54"/>
      <c r="N38" s="152">
        <f>N31+N35</f>
        <v>-328818</v>
      </c>
    </row>
    <row r="39" spans="1:14" ht="12.95" customHeight="1" thickTop="1"/>
    <row r="42" spans="1:14" ht="12.95" customHeight="1">
      <c r="A42" s="4" t="s">
        <v>954</v>
      </c>
    </row>
  </sheetData>
  <customSheetViews>
    <customSheetView guid="{B5CDDD7D-D7D3-4CB2-966B-9F1E454CC0C9}">
      <pageMargins left="0.8" right="0.7" top="1" bottom="0.8" header="0.5" footer="0.5"/>
      <pageSetup scale="79" firstPageNumber="89"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79" firstPageNumber="89"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79" firstPageNumber="8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N31" activeCellId="1" sqref="L31 N31"/>
      <pageMargins left="0.8" right="0.7" top="1" bottom="0.8" header="0.5" footer="0.5"/>
      <pageSetup scale="79" firstPageNumber="8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N31" activeCellId="1" sqref="L31 N31"/>
      <pageMargins left="0.8" right="0.7" top="1" bottom="0.8" header="0.5" footer="0.5"/>
      <pageSetup scale="79" firstPageNumber="8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N31" activeCellId="1" sqref="L31 N31"/>
      <pageMargins left="0.8" right="0.7" top="1" bottom="0.8" header="0.5" footer="0.5"/>
      <pageSetup scale="79" firstPageNumber="8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N31" activeCellId="1" sqref="L31 N31"/>
      <pageMargins left="0.8" right="0.7" top="1" bottom="0.8" header="0.5" footer="0.5"/>
      <pageSetup scale="79" firstPageNumber="8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N31" activeCellId="1" sqref="L31 N31"/>
      <pageMargins left="0.8" right="0.7" top="1" bottom="0.8" header="0.5" footer="0.5"/>
      <pageSetup scale="79" firstPageNumber="8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0">
      <selection activeCell="A40" sqref="A40:G41"/>
      <pageMargins left="0.8" right="0.7" top="1" bottom="0.8" header="0.5" footer="0.5"/>
      <pageSetup scale="79" firstPageNumber="89"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2" firstPageNumber="83" fitToHeight="0" orientation="portrait" blackAndWhite="1" useFirstPageNumber="1" r:id="rId10"/>
  <headerFooter scaleWithDoc="0" alignWithMargins="0">
    <oddFooter>&amp;C&amp;"Times New Roman,Regular"&amp;11&amp;P</odd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tabColor theme="2" tint="-0.499984740745262"/>
    <pageSetUpPr autoPageBreaks="0" fitToPage="1"/>
  </sheetPr>
  <dimension ref="A1:R42"/>
  <sheetViews>
    <sheetView topLeftCell="A9" zoomScaleNormal="100" workbookViewId="0">
      <selection sqref="A1:I1"/>
    </sheetView>
  </sheetViews>
  <sheetFormatPr defaultColWidth="11.85546875" defaultRowHeight="12.95" customHeight="1"/>
  <cols>
    <col min="1" max="6" width="2.28515625" style="4" customWidth="1"/>
    <col min="7" max="7" width="33.28515625" style="4" customWidth="1"/>
    <col min="8" max="9" width="2.42578125" style="4" customWidth="1"/>
    <col min="10" max="10" width="13.85546875" style="4" customWidth="1"/>
    <col min="11" max="11" width="2.42578125" style="4" customWidth="1"/>
    <col min="12" max="12" width="13.85546875" style="4" customWidth="1"/>
    <col min="13" max="13" width="2.42578125" style="4" customWidth="1"/>
    <col min="14" max="14" width="13.85546875" style="4" customWidth="1"/>
    <col min="15" max="256" width="11.85546875" style="4"/>
    <col min="257" max="262" width="2.28515625" style="4" customWidth="1"/>
    <col min="263" max="263" width="50" style="4" customWidth="1"/>
    <col min="264"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2" width="11.85546875" style="4"/>
    <col min="513" max="518" width="2.28515625" style="4" customWidth="1"/>
    <col min="519" max="519" width="50" style="4" customWidth="1"/>
    <col min="520"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8" width="11.85546875" style="4"/>
    <col min="769" max="774" width="2.28515625" style="4" customWidth="1"/>
    <col min="775" max="775" width="50" style="4" customWidth="1"/>
    <col min="776"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4" width="11.85546875" style="4"/>
    <col min="1025" max="1030" width="2.28515625" style="4" customWidth="1"/>
    <col min="1031" max="1031" width="50" style="4" customWidth="1"/>
    <col min="1032"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80" width="11.85546875" style="4"/>
    <col min="1281" max="1286" width="2.28515625" style="4" customWidth="1"/>
    <col min="1287" max="1287" width="50" style="4" customWidth="1"/>
    <col min="1288"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6" width="11.85546875" style="4"/>
    <col min="1537" max="1542" width="2.28515625" style="4" customWidth="1"/>
    <col min="1543" max="1543" width="50" style="4" customWidth="1"/>
    <col min="1544"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2" width="11.85546875" style="4"/>
    <col min="1793" max="1798" width="2.28515625" style="4" customWidth="1"/>
    <col min="1799" max="1799" width="50" style="4" customWidth="1"/>
    <col min="1800"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8" width="11.85546875" style="4"/>
    <col min="2049" max="2054" width="2.28515625" style="4" customWidth="1"/>
    <col min="2055" max="2055" width="50" style="4" customWidth="1"/>
    <col min="2056"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4" width="11.85546875" style="4"/>
    <col min="2305" max="2310" width="2.28515625" style="4" customWidth="1"/>
    <col min="2311" max="2311" width="50" style="4" customWidth="1"/>
    <col min="2312"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60" width="11.85546875" style="4"/>
    <col min="2561" max="2566" width="2.28515625" style="4" customWidth="1"/>
    <col min="2567" max="2567" width="50" style="4" customWidth="1"/>
    <col min="2568"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6" width="11.85546875" style="4"/>
    <col min="2817" max="2822" width="2.28515625" style="4" customWidth="1"/>
    <col min="2823" max="2823" width="50" style="4" customWidth="1"/>
    <col min="2824"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2" width="11.85546875" style="4"/>
    <col min="3073" max="3078" width="2.28515625" style="4" customWidth="1"/>
    <col min="3079" max="3079" width="50" style="4" customWidth="1"/>
    <col min="3080"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8" width="11.85546875" style="4"/>
    <col min="3329" max="3334" width="2.28515625" style="4" customWidth="1"/>
    <col min="3335" max="3335" width="50" style="4" customWidth="1"/>
    <col min="3336"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4" width="11.85546875" style="4"/>
    <col min="3585" max="3590" width="2.28515625" style="4" customWidth="1"/>
    <col min="3591" max="3591" width="50" style="4" customWidth="1"/>
    <col min="3592"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40" width="11.85546875" style="4"/>
    <col min="3841" max="3846" width="2.28515625" style="4" customWidth="1"/>
    <col min="3847" max="3847" width="50" style="4" customWidth="1"/>
    <col min="3848"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6" width="11.85546875" style="4"/>
    <col min="4097" max="4102" width="2.28515625" style="4" customWidth="1"/>
    <col min="4103" max="4103" width="50" style="4" customWidth="1"/>
    <col min="4104"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2" width="11.85546875" style="4"/>
    <col min="4353" max="4358" width="2.28515625" style="4" customWidth="1"/>
    <col min="4359" max="4359" width="50" style="4" customWidth="1"/>
    <col min="4360"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8" width="11.85546875" style="4"/>
    <col min="4609" max="4614" width="2.28515625" style="4" customWidth="1"/>
    <col min="4615" max="4615" width="50" style="4" customWidth="1"/>
    <col min="4616"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4" width="11.85546875" style="4"/>
    <col min="4865" max="4870" width="2.28515625" style="4" customWidth="1"/>
    <col min="4871" max="4871" width="50" style="4" customWidth="1"/>
    <col min="4872"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20" width="11.85546875" style="4"/>
    <col min="5121" max="5126" width="2.28515625" style="4" customWidth="1"/>
    <col min="5127" max="5127" width="50" style="4" customWidth="1"/>
    <col min="5128"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6" width="11.85546875" style="4"/>
    <col min="5377" max="5382" width="2.28515625" style="4" customWidth="1"/>
    <col min="5383" max="5383" width="50" style="4" customWidth="1"/>
    <col min="5384"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2" width="11.85546875" style="4"/>
    <col min="5633" max="5638" width="2.28515625" style="4" customWidth="1"/>
    <col min="5639" max="5639" width="50" style="4" customWidth="1"/>
    <col min="5640"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8" width="11.85546875" style="4"/>
    <col min="5889" max="5894" width="2.28515625" style="4" customWidth="1"/>
    <col min="5895" max="5895" width="50" style="4" customWidth="1"/>
    <col min="5896"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4" width="11.85546875" style="4"/>
    <col min="6145" max="6150" width="2.28515625" style="4" customWidth="1"/>
    <col min="6151" max="6151" width="50" style="4" customWidth="1"/>
    <col min="6152"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400" width="11.85546875" style="4"/>
    <col min="6401" max="6406" width="2.28515625" style="4" customWidth="1"/>
    <col min="6407" max="6407" width="50" style="4" customWidth="1"/>
    <col min="6408"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6" width="11.85546875" style="4"/>
    <col min="6657" max="6662" width="2.28515625" style="4" customWidth="1"/>
    <col min="6663" max="6663" width="50" style="4" customWidth="1"/>
    <col min="6664"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2" width="11.85546875" style="4"/>
    <col min="6913" max="6918" width="2.28515625" style="4" customWidth="1"/>
    <col min="6919" max="6919" width="50" style="4" customWidth="1"/>
    <col min="6920"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8" width="11.85546875" style="4"/>
    <col min="7169" max="7174" width="2.28515625" style="4" customWidth="1"/>
    <col min="7175" max="7175" width="50" style="4" customWidth="1"/>
    <col min="7176"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4" width="11.85546875" style="4"/>
    <col min="7425" max="7430" width="2.28515625" style="4" customWidth="1"/>
    <col min="7431" max="7431" width="50" style="4" customWidth="1"/>
    <col min="7432"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80" width="11.85546875" style="4"/>
    <col min="7681" max="7686" width="2.28515625" style="4" customWidth="1"/>
    <col min="7687" max="7687" width="50" style="4" customWidth="1"/>
    <col min="7688"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6" width="11.85546875" style="4"/>
    <col min="7937" max="7942" width="2.28515625" style="4" customWidth="1"/>
    <col min="7943" max="7943" width="50" style="4" customWidth="1"/>
    <col min="7944"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2" width="11.85546875" style="4"/>
    <col min="8193" max="8198" width="2.28515625" style="4" customWidth="1"/>
    <col min="8199" max="8199" width="50" style="4" customWidth="1"/>
    <col min="8200"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8" width="11.85546875" style="4"/>
    <col min="8449" max="8454" width="2.28515625" style="4" customWidth="1"/>
    <col min="8455" max="8455" width="50" style="4" customWidth="1"/>
    <col min="8456"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4" width="11.85546875" style="4"/>
    <col min="8705" max="8710" width="2.28515625" style="4" customWidth="1"/>
    <col min="8711" max="8711" width="50" style="4" customWidth="1"/>
    <col min="8712"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60" width="11.85546875" style="4"/>
    <col min="8961" max="8966" width="2.28515625" style="4" customWidth="1"/>
    <col min="8967" max="8967" width="50" style="4" customWidth="1"/>
    <col min="8968"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6" width="11.85546875" style="4"/>
    <col min="9217" max="9222" width="2.28515625" style="4" customWidth="1"/>
    <col min="9223" max="9223" width="50" style="4" customWidth="1"/>
    <col min="9224"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2" width="11.85546875" style="4"/>
    <col min="9473" max="9478" width="2.28515625" style="4" customWidth="1"/>
    <col min="9479" max="9479" width="50" style="4" customWidth="1"/>
    <col min="9480"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8" width="11.85546875" style="4"/>
    <col min="9729" max="9734" width="2.28515625" style="4" customWidth="1"/>
    <col min="9735" max="9735" width="50" style="4" customWidth="1"/>
    <col min="9736"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4" width="11.85546875" style="4"/>
    <col min="9985" max="9990" width="2.28515625" style="4" customWidth="1"/>
    <col min="9991" max="9991" width="50" style="4" customWidth="1"/>
    <col min="9992"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40" width="11.85546875" style="4"/>
    <col min="10241" max="10246" width="2.28515625" style="4" customWidth="1"/>
    <col min="10247" max="10247" width="50" style="4" customWidth="1"/>
    <col min="10248"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6" width="11.85546875" style="4"/>
    <col min="10497" max="10502" width="2.28515625" style="4" customWidth="1"/>
    <col min="10503" max="10503" width="50" style="4" customWidth="1"/>
    <col min="10504"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2" width="11.85546875" style="4"/>
    <col min="10753" max="10758" width="2.28515625" style="4" customWidth="1"/>
    <col min="10759" max="10759" width="50" style="4" customWidth="1"/>
    <col min="10760"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8" width="11.85546875" style="4"/>
    <col min="11009" max="11014" width="2.28515625" style="4" customWidth="1"/>
    <col min="11015" max="11015" width="50" style="4" customWidth="1"/>
    <col min="11016"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4" width="11.85546875" style="4"/>
    <col min="11265" max="11270" width="2.28515625" style="4" customWidth="1"/>
    <col min="11271" max="11271" width="50" style="4" customWidth="1"/>
    <col min="11272"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20" width="11.85546875" style="4"/>
    <col min="11521" max="11526" width="2.28515625" style="4" customWidth="1"/>
    <col min="11527" max="11527" width="50" style="4" customWidth="1"/>
    <col min="11528"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6" width="11.85546875" style="4"/>
    <col min="11777" max="11782" width="2.28515625" style="4" customWidth="1"/>
    <col min="11783" max="11783" width="50" style="4" customWidth="1"/>
    <col min="11784"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2" width="11.85546875" style="4"/>
    <col min="12033" max="12038" width="2.28515625" style="4" customWidth="1"/>
    <col min="12039" max="12039" width="50" style="4" customWidth="1"/>
    <col min="12040"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8" width="11.85546875" style="4"/>
    <col min="12289" max="12294" width="2.28515625" style="4" customWidth="1"/>
    <col min="12295" max="12295" width="50" style="4" customWidth="1"/>
    <col min="12296"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4" width="11.85546875" style="4"/>
    <col min="12545" max="12550" width="2.28515625" style="4" customWidth="1"/>
    <col min="12551" max="12551" width="50" style="4" customWidth="1"/>
    <col min="12552"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800" width="11.85546875" style="4"/>
    <col min="12801" max="12806" width="2.28515625" style="4" customWidth="1"/>
    <col min="12807" max="12807" width="50" style="4" customWidth="1"/>
    <col min="12808"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6" width="11.85546875" style="4"/>
    <col min="13057" max="13062" width="2.28515625" style="4" customWidth="1"/>
    <col min="13063" max="13063" width="50" style="4" customWidth="1"/>
    <col min="13064"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2" width="11.85546875" style="4"/>
    <col min="13313" max="13318" width="2.28515625" style="4" customWidth="1"/>
    <col min="13319" max="13319" width="50" style="4" customWidth="1"/>
    <col min="13320"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8" width="11.85546875" style="4"/>
    <col min="13569" max="13574" width="2.28515625" style="4" customWidth="1"/>
    <col min="13575" max="13575" width="50" style="4" customWidth="1"/>
    <col min="13576"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4" width="11.85546875" style="4"/>
    <col min="13825" max="13830" width="2.28515625" style="4" customWidth="1"/>
    <col min="13831" max="13831" width="50" style="4" customWidth="1"/>
    <col min="13832"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80" width="11.85546875" style="4"/>
    <col min="14081" max="14086" width="2.28515625" style="4" customWidth="1"/>
    <col min="14087" max="14087" width="50" style="4" customWidth="1"/>
    <col min="14088"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6" width="11.85546875" style="4"/>
    <col min="14337" max="14342" width="2.28515625" style="4" customWidth="1"/>
    <col min="14343" max="14343" width="50" style="4" customWidth="1"/>
    <col min="14344"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2" width="11.85546875" style="4"/>
    <col min="14593" max="14598" width="2.28515625" style="4" customWidth="1"/>
    <col min="14599" max="14599" width="50" style="4" customWidth="1"/>
    <col min="14600"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8" width="11.85546875" style="4"/>
    <col min="14849" max="14854" width="2.28515625" style="4" customWidth="1"/>
    <col min="14855" max="14855" width="50" style="4" customWidth="1"/>
    <col min="14856"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4" width="11.85546875" style="4"/>
    <col min="15105" max="15110" width="2.28515625" style="4" customWidth="1"/>
    <col min="15111" max="15111" width="50" style="4" customWidth="1"/>
    <col min="15112"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60" width="11.85546875" style="4"/>
    <col min="15361" max="15366" width="2.28515625" style="4" customWidth="1"/>
    <col min="15367" max="15367" width="50" style="4" customWidth="1"/>
    <col min="15368"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6" width="11.85546875" style="4"/>
    <col min="15617" max="15622" width="2.28515625" style="4" customWidth="1"/>
    <col min="15623" max="15623" width="50" style="4" customWidth="1"/>
    <col min="15624"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2" width="11.85546875" style="4"/>
    <col min="15873" max="15878" width="2.28515625" style="4" customWidth="1"/>
    <col min="15879" max="15879" width="50" style="4" customWidth="1"/>
    <col min="15880"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8" width="11.85546875" style="4"/>
    <col min="16129" max="16134" width="2.28515625" style="4" customWidth="1"/>
    <col min="16135" max="16135" width="50" style="4" customWidth="1"/>
    <col min="16136"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11.85546875" style="4"/>
  </cols>
  <sheetData>
    <row r="1" spans="1:18" ht="12.95" customHeight="1">
      <c r="A1" s="1" t="s">
        <v>496</v>
      </c>
      <c r="B1" s="2"/>
      <c r="C1" s="1"/>
      <c r="D1" s="1"/>
      <c r="E1" s="1"/>
      <c r="F1" s="1"/>
      <c r="G1" s="1"/>
      <c r="H1" s="1"/>
      <c r="I1" s="1"/>
      <c r="J1" s="1"/>
      <c r="K1" s="2"/>
      <c r="L1" s="1"/>
      <c r="M1" s="1"/>
      <c r="N1" s="1"/>
      <c r="R1" s="453"/>
    </row>
    <row r="2" spans="1:18" ht="20.100000000000001" customHeight="1">
      <c r="A2" s="2" t="s">
        <v>274</v>
      </c>
      <c r="B2" s="2"/>
      <c r="C2" s="1"/>
      <c r="D2" s="1"/>
      <c r="E2" s="1"/>
      <c r="F2" s="1"/>
      <c r="G2" s="1"/>
      <c r="H2" s="1"/>
      <c r="I2" s="1"/>
      <c r="J2" s="1"/>
      <c r="K2" s="2"/>
      <c r="L2" s="1"/>
      <c r="M2" s="1"/>
      <c r="N2" s="1"/>
    </row>
    <row r="3" spans="1:18" ht="20.100000000000001" customHeight="1">
      <c r="A3" s="2" t="s">
        <v>398</v>
      </c>
      <c r="B3" s="2"/>
      <c r="C3" s="1"/>
      <c r="D3" s="1"/>
      <c r="E3" s="1"/>
      <c r="F3" s="1"/>
      <c r="G3" s="1"/>
      <c r="H3" s="1"/>
      <c r="I3" s="1"/>
      <c r="J3" s="1"/>
      <c r="K3" s="2"/>
      <c r="L3" s="1"/>
      <c r="M3" s="1"/>
      <c r="N3" s="1"/>
    </row>
    <row r="4" spans="1:18" ht="20.100000000000001" customHeight="1">
      <c r="A4" s="2" t="s">
        <v>289</v>
      </c>
      <c r="B4" s="2"/>
      <c r="C4" s="1"/>
      <c r="D4" s="1"/>
      <c r="E4" s="1"/>
      <c r="F4" s="1"/>
      <c r="G4" s="1"/>
      <c r="H4" s="1"/>
      <c r="I4" s="1"/>
      <c r="J4" s="1"/>
      <c r="K4" s="2"/>
      <c r="L4" s="1"/>
      <c r="M4" s="1"/>
      <c r="N4" s="1"/>
    </row>
    <row r="5" spans="1:18" ht="20.100000000000001" customHeight="1">
      <c r="A5" s="37" t="s">
        <v>1276</v>
      </c>
      <c r="B5" s="2"/>
      <c r="C5" s="1"/>
      <c r="D5" s="1"/>
      <c r="E5" s="1"/>
      <c r="F5" s="1"/>
      <c r="G5" s="1"/>
      <c r="H5" s="1"/>
      <c r="I5" s="1"/>
      <c r="J5" s="1"/>
      <c r="K5" s="2"/>
      <c r="L5" s="1"/>
      <c r="M5" s="1"/>
      <c r="N5" s="1"/>
    </row>
    <row r="6" spans="1:18" ht="20.100000000000001" customHeight="1">
      <c r="A6" s="37" t="s">
        <v>361</v>
      </c>
      <c r="B6" s="2"/>
      <c r="C6" s="1"/>
      <c r="D6" s="1"/>
      <c r="E6" s="1"/>
      <c r="F6" s="1"/>
      <c r="G6" s="1"/>
      <c r="H6" s="1"/>
      <c r="I6" s="1"/>
      <c r="J6" s="1"/>
      <c r="K6" s="2"/>
      <c r="L6" s="1"/>
      <c r="M6" s="1"/>
      <c r="N6" s="1"/>
      <c r="P6" s="120" t="s">
        <v>1223</v>
      </c>
    </row>
    <row r="7" spans="1:18" ht="20.100000000000001" customHeight="1">
      <c r="A7" s="37"/>
      <c r="B7" s="2"/>
      <c r="C7" s="1"/>
      <c r="D7" s="1"/>
      <c r="E7" s="1"/>
      <c r="F7" s="1"/>
      <c r="G7" s="1"/>
      <c r="H7" s="1"/>
      <c r="I7" s="1"/>
      <c r="J7" s="1"/>
      <c r="K7" s="2"/>
      <c r="L7" s="1"/>
      <c r="M7" s="1"/>
      <c r="N7" s="143" t="s">
        <v>848</v>
      </c>
      <c r="P7" s="120" t="s">
        <v>1224</v>
      </c>
    </row>
    <row r="8" spans="1:18" ht="39" customHeight="1">
      <c r="H8" s="19"/>
      <c r="J8" s="33" t="s">
        <v>53</v>
      </c>
      <c r="L8" s="33" t="s">
        <v>54</v>
      </c>
      <c r="N8" s="33" t="s">
        <v>55</v>
      </c>
    </row>
    <row r="9" spans="1:18" ht="20.100000000000001" customHeight="1">
      <c r="A9" s="19" t="s">
        <v>239</v>
      </c>
      <c r="B9" s="54" t="s">
        <v>276</v>
      </c>
      <c r="H9" s="19"/>
      <c r="J9" s="3"/>
      <c r="L9" s="1"/>
      <c r="N9" s="1"/>
    </row>
    <row r="10" spans="1:18" ht="12.95" customHeight="1">
      <c r="A10" s="19"/>
      <c r="C10" s="54" t="s">
        <v>240</v>
      </c>
      <c r="H10" s="19"/>
      <c r="I10" s="19"/>
    </row>
    <row r="11" spans="1:18" ht="12.95" customHeight="1">
      <c r="A11" s="19"/>
      <c r="D11" s="54" t="s">
        <v>195</v>
      </c>
      <c r="H11" s="19"/>
      <c r="I11" s="19" t="s">
        <v>172</v>
      </c>
      <c r="J11" s="106">
        <v>0</v>
      </c>
      <c r="L11" s="106">
        <v>335841</v>
      </c>
      <c r="M11" s="54"/>
      <c r="N11" s="106">
        <v>-242638</v>
      </c>
    </row>
    <row r="12" spans="1:18" s="11" customFormat="1" ht="12.95" customHeight="1">
      <c r="A12" s="19"/>
      <c r="C12" s="4"/>
      <c r="D12" s="54" t="s">
        <v>277</v>
      </c>
      <c r="E12" s="4"/>
      <c r="F12" s="4"/>
      <c r="G12" s="4"/>
      <c r="H12" s="19"/>
      <c r="I12" s="19"/>
      <c r="J12" s="106"/>
      <c r="L12" s="106"/>
      <c r="M12" s="54"/>
      <c r="N12" s="106"/>
    </row>
    <row r="13" spans="1:18" s="11" customFormat="1" ht="12.95" customHeight="1">
      <c r="A13" s="19"/>
      <c r="C13" s="4"/>
      <c r="D13" s="4"/>
      <c r="E13" s="54" t="s">
        <v>278</v>
      </c>
      <c r="F13" s="54"/>
      <c r="G13" s="4"/>
      <c r="H13" s="19"/>
      <c r="I13" s="19"/>
      <c r="J13" s="106">
        <v>0</v>
      </c>
      <c r="L13" s="106">
        <v>0</v>
      </c>
      <c r="M13" s="54"/>
      <c r="N13" s="106">
        <v>0</v>
      </c>
    </row>
    <row r="14" spans="1:18" s="11" customFormat="1" ht="12.95" customHeight="1">
      <c r="A14" s="19"/>
      <c r="C14" s="4"/>
      <c r="D14" s="4"/>
      <c r="E14" s="54" t="s">
        <v>279</v>
      </c>
      <c r="F14" s="54"/>
      <c r="G14" s="4"/>
      <c r="H14" s="19"/>
      <c r="I14" s="19"/>
      <c r="J14" s="106">
        <v>0</v>
      </c>
      <c r="L14" s="106">
        <v>0</v>
      </c>
      <c r="M14" s="54"/>
      <c r="N14" s="106">
        <v>0</v>
      </c>
    </row>
    <row r="15" spans="1:18" ht="12.95" customHeight="1">
      <c r="A15" s="19"/>
      <c r="E15" s="54" t="s">
        <v>280</v>
      </c>
      <c r="F15" s="54"/>
      <c r="H15" s="19"/>
      <c r="I15" s="19"/>
      <c r="J15" s="106">
        <v>0</v>
      </c>
      <c r="L15" s="106">
        <v>0</v>
      </c>
      <c r="M15" s="54"/>
      <c r="N15" s="106">
        <v>0</v>
      </c>
    </row>
    <row r="16" spans="1:18" ht="12.95" customHeight="1">
      <c r="A16" s="19"/>
      <c r="E16" s="54" t="s">
        <v>16</v>
      </c>
      <c r="F16" s="54"/>
      <c r="H16" s="19"/>
      <c r="I16" s="19"/>
      <c r="J16" s="106">
        <v>0</v>
      </c>
      <c r="L16" s="106">
        <v>0</v>
      </c>
      <c r="M16" s="54"/>
      <c r="N16" s="106">
        <v>0</v>
      </c>
    </row>
    <row r="17" spans="1:14" ht="12.95" customHeight="1">
      <c r="A17" s="19"/>
      <c r="E17" s="54" t="s">
        <v>241</v>
      </c>
      <c r="F17" s="54"/>
      <c r="H17" s="19"/>
      <c r="I17" s="19"/>
      <c r="J17" s="106">
        <v>0</v>
      </c>
      <c r="L17" s="106">
        <v>0</v>
      </c>
      <c r="M17" s="54"/>
      <c r="N17" s="106">
        <v>0</v>
      </c>
    </row>
    <row r="18" spans="1:14" ht="12.95" customHeight="1">
      <c r="A18" s="19"/>
      <c r="D18" s="54" t="s">
        <v>242</v>
      </c>
      <c r="H18" s="19"/>
      <c r="I18" s="19"/>
      <c r="J18" s="106">
        <v>0</v>
      </c>
      <c r="L18" s="106">
        <v>0</v>
      </c>
      <c r="M18" s="54"/>
      <c r="N18" s="106">
        <v>0</v>
      </c>
    </row>
    <row r="19" spans="1:14" ht="20.100000000000001" customHeight="1">
      <c r="A19" s="19"/>
      <c r="E19" s="54"/>
      <c r="F19" s="54" t="s">
        <v>373</v>
      </c>
      <c r="H19" s="19" t="s">
        <v>272</v>
      </c>
      <c r="I19" s="19"/>
      <c r="J19" s="215">
        <f>SUM(J11:J18)</f>
        <v>0</v>
      </c>
      <c r="L19" s="215">
        <f>SUM(L11:L18)</f>
        <v>335841</v>
      </c>
      <c r="M19" s="54"/>
      <c r="N19" s="215">
        <f>SUM(N11:N18)</f>
        <v>-242638</v>
      </c>
    </row>
    <row r="20" spans="1:14" ht="20.100000000000001" customHeight="1">
      <c r="A20" s="19" t="s">
        <v>243</v>
      </c>
      <c r="B20" s="54" t="s">
        <v>374</v>
      </c>
      <c r="H20" s="19"/>
      <c r="I20" s="19"/>
      <c r="J20" s="106"/>
      <c r="L20" s="106"/>
      <c r="N20" s="106"/>
    </row>
    <row r="21" spans="1:14" ht="12.95" customHeight="1">
      <c r="A21" s="19"/>
      <c r="C21" s="54" t="s">
        <v>240</v>
      </c>
      <c r="H21" s="19"/>
      <c r="I21" s="19"/>
      <c r="J21" s="106"/>
      <c r="L21" s="106"/>
      <c r="N21" s="106"/>
    </row>
    <row r="22" spans="1:14" ht="12.95" customHeight="1">
      <c r="A22" s="19"/>
      <c r="D22" s="54" t="s">
        <v>439</v>
      </c>
      <c r="H22" s="19"/>
      <c r="I22" s="19"/>
      <c r="J22" s="106">
        <v>17477695</v>
      </c>
      <c r="L22" s="106">
        <v>2603369</v>
      </c>
      <c r="M22" s="54"/>
      <c r="N22" s="106">
        <v>662960</v>
      </c>
    </row>
    <row r="23" spans="1:14" ht="12.95" customHeight="1">
      <c r="A23" s="19"/>
      <c r="D23" s="54" t="s">
        <v>767</v>
      </c>
      <c r="H23" s="19"/>
      <c r="I23" s="19"/>
    </row>
    <row r="24" spans="1:14" ht="12.95" customHeight="1">
      <c r="A24" s="19"/>
      <c r="D24" s="54"/>
      <c r="E24" s="4" t="s">
        <v>759</v>
      </c>
      <c r="H24" s="19"/>
      <c r="I24" s="19"/>
      <c r="J24" s="106">
        <v>8276363</v>
      </c>
      <c r="L24" s="106">
        <v>546199</v>
      </c>
      <c r="M24" s="54"/>
      <c r="N24" s="106">
        <v>86517</v>
      </c>
    </row>
    <row r="25" spans="1:14" ht="12.95" customHeight="1">
      <c r="A25" s="19"/>
      <c r="D25" s="54" t="s">
        <v>197</v>
      </c>
      <c r="H25" s="19"/>
      <c r="I25" s="19"/>
      <c r="J25" s="106">
        <v>4885603</v>
      </c>
      <c r="L25" s="106">
        <v>268736</v>
      </c>
      <c r="M25" s="54"/>
      <c r="N25" s="106">
        <v>12716</v>
      </c>
    </row>
    <row r="26" spans="1:14" ht="12.95" customHeight="1">
      <c r="A26" s="19"/>
      <c r="D26" s="54" t="s">
        <v>245</v>
      </c>
      <c r="H26" s="19"/>
      <c r="I26" s="19"/>
      <c r="J26" s="106">
        <v>0</v>
      </c>
      <c r="L26" s="106">
        <v>0</v>
      </c>
      <c r="M26" s="54"/>
      <c r="N26" s="106">
        <v>0</v>
      </c>
    </row>
    <row r="27" spans="1:14" ht="12.95" customHeight="1">
      <c r="A27" s="19"/>
      <c r="D27" s="54" t="s">
        <v>246</v>
      </c>
      <c r="H27" s="19"/>
      <c r="I27" s="19"/>
      <c r="J27" s="106">
        <v>0</v>
      </c>
      <c r="L27" s="106">
        <v>0</v>
      </c>
      <c r="M27" s="54"/>
      <c r="N27" s="106">
        <v>0</v>
      </c>
    </row>
    <row r="28" spans="1:14" ht="12.95" customHeight="1">
      <c r="A28" s="19"/>
      <c r="D28" s="54" t="s">
        <v>247</v>
      </c>
      <c r="H28" s="19"/>
      <c r="I28" s="19"/>
      <c r="J28" s="106">
        <v>263657</v>
      </c>
      <c r="L28" s="106">
        <v>7148</v>
      </c>
      <c r="M28" s="54"/>
      <c r="N28" s="106">
        <v>5788</v>
      </c>
    </row>
    <row r="29" spans="1:14" ht="20.100000000000001" customHeight="1">
      <c r="A29" s="19"/>
      <c r="E29" s="54"/>
      <c r="F29" s="54" t="s">
        <v>375</v>
      </c>
      <c r="H29" s="19" t="s">
        <v>269</v>
      </c>
      <c r="I29" s="19"/>
      <c r="J29" s="215">
        <f>SUM(J22:J28)</f>
        <v>30903318</v>
      </c>
      <c r="L29" s="215">
        <f>SUM(L22:L28)</f>
        <v>3425452</v>
      </c>
      <c r="M29" s="54"/>
      <c r="N29" s="215">
        <f>SUM(N22:N28)</f>
        <v>767981</v>
      </c>
    </row>
    <row r="30" spans="1:14" ht="20.100000000000001" customHeight="1">
      <c r="A30" s="19" t="s">
        <v>248</v>
      </c>
      <c r="B30" s="54" t="s">
        <v>376</v>
      </c>
      <c r="H30" s="19"/>
      <c r="I30" s="19"/>
      <c r="J30" s="106"/>
      <c r="L30" s="106"/>
      <c r="N30" s="106"/>
    </row>
    <row r="31" spans="1:14" ht="12.95" customHeight="1">
      <c r="A31" s="19"/>
      <c r="C31" s="54" t="s">
        <v>249</v>
      </c>
      <c r="H31" s="19" t="s">
        <v>270</v>
      </c>
      <c r="I31" s="19"/>
      <c r="J31" s="9">
        <f>(J19-J29)</f>
        <v>-30903318</v>
      </c>
      <c r="L31" s="9">
        <f>(L19-L29)</f>
        <v>-3089611</v>
      </c>
      <c r="M31" s="54"/>
      <c r="N31" s="9">
        <f>(N19-N29)</f>
        <v>-1010619</v>
      </c>
    </row>
    <row r="32" spans="1:14" ht="20.100000000000001" customHeight="1">
      <c r="A32" s="19" t="s">
        <v>465</v>
      </c>
      <c r="B32" s="54" t="s">
        <v>377</v>
      </c>
      <c r="H32" s="19"/>
      <c r="I32" s="19"/>
      <c r="J32" s="106"/>
      <c r="L32" s="106"/>
      <c r="N32" s="106"/>
    </row>
    <row r="33" spans="1:14" ht="12.95" customHeight="1">
      <c r="C33" s="54" t="s">
        <v>775</v>
      </c>
      <c r="H33" s="19"/>
      <c r="I33" s="19"/>
      <c r="J33" s="106"/>
      <c r="L33" s="106"/>
      <c r="N33" s="106"/>
    </row>
    <row r="34" spans="1:14" ht="12.95" customHeight="1">
      <c r="C34" s="54"/>
      <c r="D34" s="4" t="s">
        <v>769</v>
      </c>
      <c r="H34" s="19"/>
      <c r="I34" s="19"/>
      <c r="J34" s="106"/>
      <c r="L34" s="106"/>
      <c r="N34" s="106"/>
    </row>
    <row r="35" spans="1:14" ht="12.95" customHeight="1">
      <c r="D35" s="54" t="s">
        <v>902</v>
      </c>
      <c r="H35" s="19" t="s">
        <v>271</v>
      </c>
      <c r="I35" s="19"/>
      <c r="J35" s="457">
        <v>-2216100</v>
      </c>
      <c r="L35" s="457">
        <v>-229316</v>
      </c>
      <c r="M35" s="54"/>
      <c r="N35" s="457">
        <v>-10599</v>
      </c>
    </row>
    <row r="36" spans="1:14" ht="20.100000000000001" customHeight="1">
      <c r="B36" s="54"/>
      <c r="F36" s="54" t="s">
        <v>770</v>
      </c>
      <c r="I36" s="19"/>
      <c r="J36" s="106"/>
      <c r="L36" s="10"/>
      <c r="N36" s="10"/>
    </row>
    <row r="37" spans="1:14" ht="12.75" customHeight="1">
      <c r="B37" s="54"/>
      <c r="F37" s="54"/>
      <c r="G37" s="4" t="s">
        <v>764</v>
      </c>
      <c r="I37" s="19"/>
      <c r="J37" s="106"/>
      <c r="L37" s="10"/>
      <c r="N37" s="10"/>
    </row>
    <row r="38" spans="1:14" ht="14.1" customHeight="1" thickBot="1">
      <c r="B38" s="54"/>
      <c r="G38" s="54" t="s">
        <v>766</v>
      </c>
      <c r="I38" s="19" t="s">
        <v>172</v>
      </c>
      <c r="J38" s="456">
        <f>J31+J35</f>
        <v>-33119418</v>
      </c>
      <c r="L38" s="456">
        <f>L31+L35</f>
        <v>-3318927</v>
      </c>
      <c r="M38" s="54"/>
      <c r="N38" s="456">
        <f>N31+N35</f>
        <v>-1021218</v>
      </c>
    </row>
    <row r="39" spans="1:14" ht="12.95" customHeight="1" thickTop="1"/>
    <row r="41" spans="1:14" ht="12" customHeight="1"/>
    <row r="42" spans="1:14" ht="12.95" customHeight="1">
      <c r="A42" s="4" t="s">
        <v>954</v>
      </c>
    </row>
  </sheetData>
  <customSheetViews>
    <customSheetView guid="{B5CDDD7D-D7D3-4CB2-966B-9F1E454CC0C9}" fitToPage="1">
      <pageMargins left="0.8" right="0.7" top="1" bottom="0.8" header="0.5" footer="0.5"/>
      <pageSetup scale="79" firstPageNumber="9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fitToPage="1">
      <pageMargins left="0.8" right="0.7" top="1" bottom="0.8" header="0.5" footer="0.5"/>
      <pageSetup scale="79" firstPageNumber="9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79" firstPageNumber="9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J28" sqref="J28"/>
      <pageMargins left="0.8" right="0.7" top="1" bottom="0.8" header="0.5" footer="0.5"/>
      <pageSetup scale="79" firstPageNumber="8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J28" sqref="J28"/>
      <pageMargins left="0.8" right="0.7" top="1" bottom="0.8" header="0.5" footer="0.5"/>
      <pageSetup scale="79" firstPageNumber="8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J28" sqref="J28"/>
      <pageMargins left="0.8" right="0.7" top="1" bottom="0.8" header="0.5" footer="0.5"/>
      <pageSetup scale="79" firstPageNumber="87"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J28" sqref="J28"/>
      <pageMargins left="0.8" right="0.7" top="1" bottom="0.8" header="0.5" footer="0.5"/>
      <pageSetup scale="79" firstPageNumber="87"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J28" sqref="J28"/>
      <pageMargins left="0.8" right="0.7" top="1" bottom="0.8" header="0.5" footer="0.5"/>
      <pageSetup scale="79" firstPageNumber="87"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fitToPage="1">
      <pageMargins left="0.8" right="0.7" top="1" bottom="0.8" header="0.5" footer="0.5"/>
      <pageSetup scale="79" firstPageNumber="90"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92" firstPageNumber="84" fitToHeight="0" orientation="portrait" blackAndWhite="1" useFirstPageNumber="1" r:id="rId10"/>
  <headerFooter scaleWithDoc="0" alignWithMargins="0">
    <oddFooter>&amp;C&amp;"Times New Roman,Regular"&amp;11&amp;P</oddFooter>
  </headerFooter>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1">
    <tabColor theme="2" tint="-0.499984740745262"/>
    <pageSetUpPr autoPageBreaks="0" fitToPage="1"/>
  </sheetPr>
  <dimension ref="A1:N39"/>
  <sheetViews>
    <sheetView topLeftCell="A10" zoomScaleNormal="100" workbookViewId="0">
      <selection sqref="A1:I1"/>
    </sheetView>
  </sheetViews>
  <sheetFormatPr defaultColWidth="11.85546875" defaultRowHeight="12.95" customHeight="1"/>
  <cols>
    <col min="1" max="6" width="2.28515625" style="4" customWidth="1"/>
    <col min="7" max="7" width="57.42578125" style="4" customWidth="1"/>
    <col min="8" max="9" width="2.42578125" style="4" customWidth="1"/>
    <col min="10" max="10" width="14.5703125" style="4" bestFit="1" customWidth="1"/>
    <col min="11" max="256" width="11.85546875" style="4"/>
    <col min="257" max="262" width="2.28515625" style="4" customWidth="1"/>
    <col min="263" max="263" width="57.42578125" style="4" customWidth="1"/>
    <col min="264" max="265" width="2.42578125" style="4" customWidth="1"/>
    <col min="266" max="266" width="13.85546875" style="4" customWidth="1"/>
    <col min="267" max="512" width="11.85546875" style="4"/>
    <col min="513" max="518" width="2.28515625" style="4" customWidth="1"/>
    <col min="519" max="519" width="57.42578125" style="4" customWidth="1"/>
    <col min="520" max="521" width="2.42578125" style="4" customWidth="1"/>
    <col min="522" max="522" width="13.85546875" style="4" customWidth="1"/>
    <col min="523" max="768" width="11.85546875" style="4"/>
    <col min="769" max="774" width="2.28515625" style="4" customWidth="1"/>
    <col min="775" max="775" width="57.42578125" style="4" customWidth="1"/>
    <col min="776" max="777" width="2.42578125" style="4" customWidth="1"/>
    <col min="778" max="778" width="13.85546875" style="4" customWidth="1"/>
    <col min="779" max="1024" width="11.85546875" style="4"/>
    <col min="1025" max="1030" width="2.28515625" style="4" customWidth="1"/>
    <col min="1031" max="1031" width="57.42578125" style="4" customWidth="1"/>
    <col min="1032" max="1033" width="2.42578125" style="4" customWidth="1"/>
    <col min="1034" max="1034" width="13.85546875" style="4" customWidth="1"/>
    <col min="1035" max="1280" width="11.85546875" style="4"/>
    <col min="1281" max="1286" width="2.28515625" style="4" customWidth="1"/>
    <col min="1287" max="1287" width="57.42578125" style="4" customWidth="1"/>
    <col min="1288" max="1289" width="2.42578125" style="4" customWidth="1"/>
    <col min="1290" max="1290" width="13.85546875" style="4" customWidth="1"/>
    <col min="1291" max="1536" width="11.85546875" style="4"/>
    <col min="1537" max="1542" width="2.28515625" style="4" customWidth="1"/>
    <col min="1543" max="1543" width="57.42578125" style="4" customWidth="1"/>
    <col min="1544" max="1545" width="2.42578125" style="4" customWidth="1"/>
    <col min="1546" max="1546" width="13.85546875" style="4" customWidth="1"/>
    <col min="1547" max="1792" width="11.85546875" style="4"/>
    <col min="1793" max="1798" width="2.28515625" style="4" customWidth="1"/>
    <col min="1799" max="1799" width="57.42578125" style="4" customWidth="1"/>
    <col min="1800" max="1801" width="2.42578125" style="4" customWidth="1"/>
    <col min="1802" max="1802" width="13.85546875" style="4" customWidth="1"/>
    <col min="1803" max="2048" width="11.85546875" style="4"/>
    <col min="2049" max="2054" width="2.28515625" style="4" customWidth="1"/>
    <col min="2055" max="2055" width="57.42578125" style="4" customWidth="1"/>
    <col min="2056" max="2057" width="2.42578125" style="4" customWidth="1"/>
    <col min="2058" max="2058" width="13.85546875" style="4" customWidth="1"/>
    <col min="2059" max="2304" width="11.85546875" style="4"/>
    <col min="2305" max="2310" width="2.28515625" style="4" customWidth="1"/>
    <col min="2311" max="2311" width="57.42578125" style="4" customWidth="1"/>
    <col min="2312" max="2313" width="2.42578125" style="4" customWidth="1"/>
    <col min="2314" max="2314" width="13.85546875" style="4" customWidth="1"/>
    <col min="2315" max="2560" width="11.85546875" style="4"/>
    <col min="2561" max="2566" width="2.28515625" style="4" customWidth="1"/>
    <col min="2567" max="2567" width="57.42578125" style="4" customWidth="1"/>
    <col min="2568" max="2569" width="2.42578125" style="4" customWidth="1"/>
    <col min="2570" max="2570" width="13.85546875" style="4" customWidth="1"/>
    <col min="2571" max="2816" width="11.85546875" style="4"/>
    <col min="2817" max="2822" width="2.28515625" style="4" customWidth="1"/>
    <col min="2823" max="2823" width="57.42578125" style="4" customWidth="1"/>
    <col min="2824" max="2825" width="2.42578125" style="4" customWidth="1"/>
    <col min="2826" max="2826" width="13.85546875" style="4" customWidth="1"/>
    <col min="2827" max="3072" width="11.85546875" style="4"/>
    <col min="3073" max="3078" width="2.28515625" style="4" customWidth="1"/>
    <col min="3079" max="3079" width="57.42578125" style="4" customWidth="1"/>
    <col min="3080" max="3081" width="2.42578125" style="4" customWidth="1"/>
    <col min="3082" max="3082" width="13.85546875" style="4" customWidth="1"/>
    <col min="3083" max="3328" width="11.85546875" style="4"/>
    <col min="3329" max="3334" width="2.28515625" style="4" customWidth="1"/>
    <col min="3335" max="3335" width="57.42578125" style="4" customWidth="1"/>
    <col min="3336" max="3337" width="2.42578125" style="4" customWidth="1"/>
    <col min="3338" max="3338" width="13.85546875" style="4" customWidth="1"/>
    <col min="3339" max="3584" width="11.85546875" style="4"/>
    <col min="3585" max="3590" width="2.28515625" style="4" customWidth="1"/>
    <col min="3591" max="3591" width="57.42578125" style="4" customWidth="1"/>
    <col min="3592" max="3593" width="2.42578125" style="4" customWidth="1"/>
    <col min="3594" max="3594" width="13.85546875" style="4" customWidth="1"/>
    <col min="3595" max="3840" width="11.85546875" style="4"/>
    <col min="3841" max="3846" width="2.28515625" style="4" customWidth="1"/>
    <col min="3847" max="3847" width="57.42578125" style="4" customWidth="1"/>
    <col min="3848" max="3849" width="2.42578125" style="4" customWidth="1"/>
    <col min="3850" max="3850" width="13.85546875" style="4" customWidth="1"/>
    <col min="3851" max="4096" width="11.85546875" style="4"/>
    <col min="4097" max="4102" width="2.28515625" style="4" customWidth="1"/>
    <col min="4103" max="4103" width="57.42578125" style="4" customWidth="1"/>
    <col min="4104" max="4105" width="2.42578125" style="4" customWidth="1"/>
    <col min="4106" max="4106" width="13.85546875" style="4" customWidth="1"/>
    <col min="4107" max="4352" width="11.85546875" style="4"/>
    <col min="4353" max="4358" width="2.28515625" style="4" customWidth="1"/>
    <col min="4359" max="4359" width="57.42578125" style="4" customWidth="1"/>
    <col min="4360" max="4361" width="2.42578125" style="4" customWidth="1"/>
    <col min="4362" max="4362" width="13.85546875" style="4" customWidth="1"/>
    <col min="4363" max="4608" width="11.85546875" style="4"/>
    <col min="4609" max="4614" width="2.28515625" style="4" customWidth="1"/>
    <col min="4615" max="4615" width="57.42578125" style="4" customWidth="1"/>
    <col min="4616" max="4617" width="2.42578125" style="4" customWidth="1"/>
    <col min="4618" max="4618" width="13.85546875" style="4" customWidth="1"/>
    <col min="4619" max="4864" width="11.85546875" style="4"/>
    <col min="4865" max="4870" width="2.28515625" style="4" customWidth="1"/>
    <col min="4871" max="4871" width="57.42578125" style="4" customWidth="1"/>
    <col min="4872" max="4873" width="2.42578125" style="4" customWidth="1"/>
    <col min="4874" max="4874" width="13.85546875" style="4" customWidth="1"/>
    <col min="4875" max="5120" width="11.85546875" style="4"/>
    <col min="5121" max="5126" width="2.28515625" style="4" customWidth="1"/>
    <col min="5127" max="5127" width="57.42578125" style="4" customWidth="1"/>
    <col min="5128" max="5129" width="2.42578125" style="4" customWidth="1"/>
    <col min="5130" max="5130" width="13.85546875" style="4" customWidth="1"/>
    <col min="5131" max="5376" width="11.85546875" style="4"/>
    <col min="5377" max="5382" width="2.28515625" style="4" customWidth="1"/>
    <col min="5383" max="5383" width="57.42578125" style="4" customWidth="1"/>
    <col min="5384" max="5385" width="2.42578125" style="4" customWidth="1"/>
    <col min="5386" max="5386" width="13.85546875" style="4" customWidth="1"/>
    <col min="5387" max="5632" width="11.85546875" style="4"/>
    <col min="5633" max="5638" width="2.28515625" style="4" customWidth="1"/>
    <col min="5639" max="5639" width="57.42578125" style="4" customWidth="1"/>
    <col min="5640" max="5641" width="2.42578125" style="4" customWidth="1"/>
    <col min="5642" max="5642" width="13.85546875" style="4" customWidth="1"/>
    <col min="5643" max="5888" width="11.85546875" style="4"/>
    <col min="5889" max="5894" width="2.28515625" style="4" customWidth="1"/>
    <col min="5895" max="5895" width="57.42578125" style="4" customWidth="1"/>
    <col min="5896" max="5897" width="2.42578125" style="4" customWidth="1"/>
    <col min="5898" max="5898" width="13.85546875" style="4" customWidth="1"/>
    <col min="5899" max="6144" width="11.85546875" style="4"/>
    <col min="6145" max="6150" width="2.28515625" style="4" customWidth="1"/>
    <col min="6151" max="6151" width="57.42578125" style="4" customWidth="1"/>
    <col min="6152" max="6153" width="2.42578125" style="4" customWidth="1"/>
    <col min="6154" max="6154" width="13.85546875" style="4" customWidth="1"/>
    <col min="6155" max="6400" width="11.85546875" style="4"/>
    <col min="6401" max="6406" width="2.28515625" style="4" customWidth="1"/>
    <col min="6407" max="6407" width="57.42578125" style="4" customWidth="1"/>
    <col min="6408" max="6409" width="2.42578125" style="4" customWidth="1"/>
    <col min="6410" max="6410" width="13.85546875" style="4" customWidth="1"/>
    <col min="6411" max="6656" width="11.85546875" style="4"/>
    <col min="6657" max="6662" width="2.28515625" style="4" customWidth="1"/>
    <col min="6663" max="6663" width="57.42578125" style="4" customWidth="1"/>
    <col min="6664" max="6665" width="2.42578125" style="4" customWidth="1"/>
    <col min="6666" max="6666" width="13.85546875" style="4" customWidth="1"/>
    <col min="6667" max="6912" width="11.85546875" style="4"/>
    <col min="6913" max="6918" width="2.28515625" style="4" customWidth="1"/>
    <col min="6919" max="6919" width="57.42578125" style="4" customWidth="1"/>
    <col min="6920" max="6921" width="2.42578125" style="4" customWidth="1"/>
    <col min="6922" max="6922" width="13.85546875" style="4" customWidth="1"/>
    <col min="6923" max="7168" width="11.85546875" style="4"/>
    <col min="7169" max="7174" width="2.28515625" style="4" customWidth="1"/>
    <col min="7175" max="7175" width="57.42578125" style="4" customWidth="1"/>
    <col min="7176" max="7177" width="2.42578125" style="4" customWidth="1"/>
    <col min="7178" max="7178" width="13.85546875" style="4" customWidth="1"/>
    <col min="7179" max="7424" width="11.85546875" style="4"/>
    <col min="7425" max="7430" width="2.28515625" style="4" customWidth="1"/>
    <col min="7431" max="7431" width="57.42578125" style="4" customWidth="1"/>
    <col min="7432" max="7433" width="2.42578125" style="4" customWidth="1"/>
    <col min="7434" max="7434" width="13.85546875" style="4" customWidth="1"/>
    <col min="7435" max="7680" width="11.85546875" style="4"/>
    <col min="7681" max="7686" width="2.28515625" style="4" customWidth="1"/>
    <col min="7687" max="7687" width="57.42578125" style="4" customWidth="1"/>
    <col min="7688" max="7689" width="2.42578125" style="4" customWidth="1"/>
    <col min="7690" max="7690" width="13.85546875" style="4" customWidth="1"/>
    <col min="7691" max="7936" width="11.85546875" style="4"/>
    <col min="7937" max="7942" width="2.28515625" style="4" customWidth="1"/>
    <col min="7943" max="7943" width="57.42578125" style="4" customWidth="1"/>
    <col min="7944" max="7945" width="2.42578125" style="4" customWidth="1"/>
    <col min="7946" max="7946" width="13.85546875" style="4" customWidth="1"/>
    <col min="7947" max="8192" width="11.85546875" style="4"/>
    <col min="8193" max="8198" width="2.28515625" style="4" customWidth="1"/>
    <col min="8199" max="8199" width="57.42578125" style="4" customWidth="1"/>
    <col min="8200" max="8201" width="2.42578125" style="4" customWidth="1"/>
    <col min="8202" max="8202" width="13.85546875" style="4" customWidth="1"/>
    <col min="8203" max="8448" width="11.85546875" style="4"/>
    <col min="8449" max="8454" width="2.28515625" style="4" customWidth="1"/>
    <col min="8455" max="8455" width="57.42578125" style="4" customWidth="1"/>
    <col min="8456" max="8457" width="2.42578125" style="4" customWidth="1"/>
    <col min="8458" max="8458" width="13.85546875" style="4" customWidth="1"/>
    <col min="8459" max="8704" width="11.85546875" style="4"/>
    <col min="8705" max="8710" width="2.28515625" style="4" customWidth="1"/>
    <col min="8711" max="8711" width="57.42578125" style="4" customWidth="1"/>
    <col min="8712" max="8713" width="2.42578125" style="4" customWidth="1"/>
    <col min="8714" max="8714" width="13.85546875" style="4" customWidth="1"/>
    <col min="8715" max="8960" width="11.85546875" style="4"/>
    <col min="8961" max="8966" width="2.28515625" style="4" customWidth="1"/>
    <col min="8967" max="8967" width="57.42578125" style="4" customWidth="1"/>
    <col min="8968" max="8969" width="2.42578125" style="4" customWidth="1"/>
    <col min="8970" max="8970" width="13.85546875" style="4" customWidth="1"/>
    <col min="8971" max="9216" width="11.85546875" style="4"/>
    <col min="9217" max="9222" width="2.28515625" style="4" customWidth="1"/>
    <col min="9223" max="9223" width="57.42578125" style="4" customWidth="1"/>
    <col min="9224" max="9225" width="2.42578125" style="4" customWidth="1"/>
    <col min="9226" max="9226" width="13.85546875" style="4" customWidth="1"/>
    <col min="9227" max="9472" width="11.85546875" style="4"/>
    <col min="9473" max="9478" width="2.28515625" style="4" customWidth="1"/>
    <col min="9479" max="9479" width="57.42578125" style="4" customWidth="1"/>
    <col min="9480" max="9481" width="2.42578125" style="4" customWidth="1"/>
    <col min="9482" max="9482" width="13.85546875" style="4" customWidth="1"/>
    <col min="9483" max="9728" width="11.85546875" style="4"/>
    <col min="9729" max="9734" width="2.28515625" style="4" customWidth="1"/>
    <col min="9735" max="9735" width="57.42578125" style="4" customWidth="1"/>
    <col min="9736" max="9737" width="2.42578125" style="4" customWidth="1"/>
    <col min="9738" max="9738" width="13.85546875" style="4" customWidth="1"/>
    <col min="9739" max="9984" width="11.85546875" style="4"/>
    <col min="9985" max="9990" width="2.28515625" style="4" customWidth="1"/>
    <col min="9991" max="9991" width="57.42578125" style="4" customWidth="1"/>
    <col min="9992" max="9993" width="2.42578125" style="4" customWidth="1"/>
    <col min="9994" max="9994" width="13.85546875" style="4" customWidth="1"/>
    <col min="9995" max="10240" width="11.85546875" style="4"/>
    <col min="10241" max="10246" width="2.28515625" style="4" customWidth="1"/>
    <col min="10247" max="10247" width="57.42578125" style="4" customWidth="1"/>
    <col min="10248" max="10249" width="2.42578125" style="4" customWidth="1"/>
    <col min="10250" max="10250" width="13.85546875" style="4" customWidth="1"/>
    <col min="10251" max="10496" width="11.85546875" style="4"/>
    <col min="10497" max="10502" width="2.28515625" style="4" customWidth="1"/>
    <col min="10503" max="10503" width="57.42578125" style="4" customWidth="1"/>
    <col min="10504" max="10505" width="2.42578125" style="4" customWidth="1"/>
    <col min="10506" max="10506" width="13.85546875" style="4" customWidth="1"/>
    <col min="10507" max="10752" width="11.85546875" style="4"/>
    <col min="10753" max="10758" width="2.28515625" style="4" customWidth="1"/>
    <col min="10759" max="10759" width="57.42578125" style="4" customWidth="1"/>
    <col min="10760" max="10761" width="2.42578125" style="4" customWidth="1"/>
    <col min="10762" max="10762" width="13.85546875" style="4" customWidth="1"/>
    <col min="10763" max="11008" width="11.85546875" style="4"/>
    <col min="11009" max="11014" width="2.28515625" style="4" customWidth="1"/>
    <col min="11015" max="11015" width="57.42578125" style="4" customWidth="1"/>
    <col min="11016" max="11017" width="2.42578125" style="4" customWidth="1"/>
    <col min="11018" max="11018" width="13.85546875" style="4" customWidth="1"/>
    <col min="11019" max="11264" width="11.85546875" style="4"/>
    <col min="11265" max="11270" width="2.28515625" style="4" customWidth="1"/>
    <col min="11271" max="11271" width="57.42578125" style="4" customWidth="1"/>
    <col min="11272" max="11273" width="2.42578125" style="4" customWidth="1"/>
    <col min="11274" max="11274" width="13.85546875" style="4" customWidth="1"/>
    <col min="11275" max="11520" width="11.85546875" style="4"/>
    <col min="11521" max="11526" width="2.28515625" style="4" customWidth="1"/>
    <col min="11527" max="11527" width="57.42578125" style="4" customWidth="1"/>
    <col min="11528" max="11529" width="2.42578125" style="4" customWidth="1"/>
    <col min="11530" max="11530" width="13.85546875" style="4" customWidth="1"/>
    <col min="11531" max="11776" width="11.85546875" style="4"/>
    <col min="11777" max="11782" width="2.28515625" style="4" customWidth="1"/>
    <col min="11783" max="11783" width="57.42578125" style="4" customWidth="1"/>
    <col min="11784" max="11785" width="2.42578125" style="4" customWidth="1"/>
    <col min="11786" max="11786" width="13.85546875" style="4" customWidth="1"/>
    <col min="11787" max="12032" width="11.85546875" style="4"/>
    <col min="12033" max="12038" width="2.28515625" style="4" customWidth="1"/>
    <col min="12039" max="12039" width="57.42578125" style="4" customWidth="1"/>
    <col min="12040" max="12041" width="2.42578125" style="4" customWidth="1"/>
    <col min="12042" max="12042" width="13.85546875" style="4" customWidth="1"/>
    <col min="12043" max="12288" width="11.85546875" style="4"/>
    <col min="12289" max="12294" width="2.28515625" style="4" customWidth="1"/>
    <col min="12295" max="12295" width="57.42578125" style="4" customWidth="1"/>
    <col min="12296" max="12297" width="2.42578125" style="4" customWidth="1"/>
    <col min="12298" max="12298" width="13.85546875" style="4" customWidth="1"/>
    <col min="12299" max="12544" width="11.85546875" style="4"/>
    <col min="12545" max="12550" width="2.28515625" style="4" customWidth="1"/>
    <col min="12551" max="12551" width="57.42578125" style="4" customWidth="1"/>
    <col min="12552" max="12553" width="2.42578125" style="4" customWidth="1"/>
    <col min="12554" max="12554" width="13.85546875" style="4" customWidth="1"/>
    <col min="12555" max="12800" width="11.85546875" style="4"/>
    <col min="12801" max="12806" width="2.28515625" style="4" customWidth="1"/>
    <col min="12807" max="12807" width="57.42578125" style="4" customWidth="1"/>
    <col min="12808" max="12809" width="2.42578125" style="4" customWidth="1"/>
    <col min="12810" max="12810" width="13.85546875" style="4" customWidth="1"/>
    <col min="12811" max="13056" width="11.85546875" style="4"/>
    <col min="13057" max="13062" width="2.28515625" style="4" customWidth="1"/>
    <col min="13063" max="13063" width="57.42578125" style="4" customWidth="1"/>
    <col min="13064" max="13065" width="2.42578125" style="4" customWidth="1"/>
    <col min="13066" max="13066" width="13.85546875" style="4" customWidth="1"/>
    <col min="13067" max="13312" width="11.85546875" style="4"/>
    <col min="13313" max="13318" width="2.28515625" style="4" customWidth="1"/>
    <col min="13319" max="13319" width="57.42578125" style="4" customWidth="1"/>
    <col min="13320" max="13321" width="2.42578125" style="4" customWidth="1"/>
    <col min="13322" max="13322" width="13.85546875" style="4" customWidth="1"/>
    <col min="13323" max="13568" width="11.85546875" style="4"/>
    <col min="13569" max="13574" width="2.28515625" style="4" customWidth="1"/>
    <col min="13575" max="13575" width="57.42578125" style="4" customWidth="1"/>
    <col min="13576" max="13577" width="2.42578125" style="4" customWidth="1"/>
    <col min="13578" max="13578" width="13.85546875" style="4" customWidth="1"/>
    <col min="13579" max="13824" width="11.85546875" style="4"/>
    <col min="13825" max="13830" width="2.28515625" style="4" customWidth="1"/>
    <col min="13831" max="13831" width="57.42578125" style="4" customWidth="1"/>
    <col min="13832" max="13833" width="2.42578125" style="4" customWidth="1"/>
    <col min="13834" max="13834" width="13.85546875" style="4" customWidth="1"/>
    <col min="13835" max="14080" width="11.85546875" style="4"/>
    <col min="14081" max="14086" width="2.28515625" style="4" customWidth="1"/>
    <col min="14087" max="14087" width="57.42578125" style="4" customWidth="1"/>
    <col min="14088" max="14089" width="2.42578125" style="4" customWidth="1"/>
    <col min="14090" max="14090" width="13.85546875" style="4" customWidth="1"/>
    <col min="14091" max="14336" width="11.85546875" style="4"/>
    <col min="14337" max="14342" width="2.28515625" style="4" customWidth="1"/>
    <col min="14343" max="14343" width="57.42578125" style="4" customWidth="1"/>
    <col min="14344" max="14345" width="2.42578125" style="4" customWidth="1"/>
    <col min="14346" max="14346" width="13.85546875" style="4" customWidth="1"/>
    <col min="14347" max="14592" width="11.85546875" style="4"/>
    <col min="14593" max="14598" width="2.28515625" style="4" customWidth="1"/>
    <col min="14599" max="14599" width="57.42578125" style="4" customWidth="1"/>
    <col min="14600" max="14601" width="2.42578125" style="4" customWidth="1"/>
    <col min="14602" max="14602" width="13.85546875" style="4" customWidth="1"/>
    <col min="14603" max="14848" width="11.85546875" style="4"/>
    <col min="14849" max="14854" width="2.28515625" style="4" customWidth="1"/>
    <col min="14855" max="14855" width="57.42578125" style="4" customWidth="1"/>
    <col min="14856" max="14857" width="2.42578125" style="4" customWidth="1"/>
    <col min="14858" max="14858" width="13.85546875" style="4" customWidth="1"/>
    <col min="14859" max="15104" width="11.85546875" style="4"/>
    <col min="15105" max="15110" width="2.28515625" style="4" customWidth="1"/>
    <col min="15111" max="15111" width="57.42578125" style="4" customWidth="1"/>
    <col min="15112" max="15113" width="2.42578125" style="4" customWidth="1"/>
    <col min="15114" max="15114" width="13.85546875" style="4" customWidth="1"/>
    <col min="15115" max="15360" width="11.85546875" style="4"/>
    <col min="15361" max="15366" width="2.28515625" style="4" customWidth="1"/>
    <col min="15367" max="15367" width="57.42578125" style="4" customWidth="1"/>
    <col min="15368" max="15369" width="2.42578125" style="4" customWidth="1"/>
    <col min="15370" max="15370" width="13.85546875" style="4" customWidth="1"/>
    <col min="15371" max="15616" width="11.85546875" style="4"/>
    <col min="15617" max="15622" width="2.28515625" style="4" customWidth="1"/>
    <col min="15623" max="15623" width="57.42578125" style="4" customWidth="1"/>
    <col min="15624" max="15625" width="2.42578125" style="4" customWidth="1"/>
    <col min="15626" max="15626" width="13.85546875" style="4" customWidth="1"/>
    <col min="15627" max="15872" width="11.85546875" style="4"/>
    <col min="15873" max="15878" width="2.28515625" style="4" customWidth="1"/>
    <col min="15879" max="15879" width="57.42578125" style="4" customWidth="1"/>
    <col min="15880" max="15881" width="2.42578125" style="4" customWidth="1"/>
    <col min="15882" max="15882" width="13.85546875" style="4" customWidth="1"/>
    <col min="15883" max="16128" width="11.85546875" style="4"/>
    <col min="16129" max="16134" width="2.28515625" style="4" customWidth="1"/>
    <col min="16135" max="16135" width="57.42578125" style="4" customWidth="1"/>
    <col min="16136" max="16137" width="2.42578125" style="4" customWidth="1"/>
    <col min="16138" max="16138" width="13.85546875" style="4" customWidth="1"/>
    <col min="16139" max="16384" width="11.85546875" style="4"/>
  </cols>
  <sheetData>
    <row r="1" spans="1:14" ht="12.95" customHeight="1">
      <c r="A1" s="1" t="s">
        <v>496</v>
      </c>
      <c r="B1" s="2"/>
      <c r="C1" s="1"/>
      <c r="D1" s="1"/>
      <c r="E1" s="1"/>
      <c r="F1" s="1"/>
      <c r="G1" s="1"/>
      <c r="H1" s="1"/>
      <c r="I1" s="1"/>
      <c r="J1" s="1"/>
      <c r="N1" s="453"/>
    </row>
    <row r="2" spans="1:14" ht="20.100000000000001" customHeight="1">
      <c r="A2" s="2" t="s">
        <v>274</v>
      </c>
      <c r="B2" s="2"/>
      <c r="C2" s="1"/>
      <c r="D2" s="1"/>
      <c r="E2" s="1"/>
      <c r="F2" s="1"/>
      <c r="G2" s="1"/>
      <c r="H2" s="1"/>
      <c r="I2" s="1"/>
      <c r="J2" s="1"/>
    </row>
    <row r="3" spans="1:14" s="11" customFormat="1" ht="20.100000000000001" customHeight="1">
      <c r="A3" s="2" t="s">
        <v>398</v>
      </c>
      <c r="B3" s="2"/>
      <c r="C3" s="1"/>
      <c r="D3" s="1"/>
      <c r="E3" s="1"/>
      <c r="F3" s="1"/>
      <c r="G3" s="1"/>
      <c r="H3" s="1"/>
      <c r="I3" s="1"/>
      <c r="J3" s="1"/>
    </row>
    <row r="4" spans="1:14" s="11" customFormat="1" ht="20.100000000000001" customHeight="1">
      <c r="A4" s="2" t="s">
        <v>288</v>
      </c>
      <c r="B4" s="2"/>
      <c r="C4" s="1"/>
      <c r="D4" s="1"/>
      <c r="E4" s="1"/>
      <c r="F4" s="1"/>
      <c r="G4" s="1"/>
      <c r="H4" s="1"/>
      <c r="I4" s="1"/>
      <c r="J4" s="1"/>
    </row>
    <row r="5" spans="1:14" s="11" customFormat="1" ht="20.100000000000001" customHeight="1">
      <c r="A5" s="37" t="s">
        <v>1276</v>
      </c>
      <c r="B5" s="2"/>
      <c r="C5" s="1"/>
      <c r="D5" s="1"/>
      <c r="E5" s="1"/>
      <c r="F5" s="1"/>
      <c r="G5" s="1"/>
      <c r="H5" s="1"/>
      <c r="I5" s="1"/>
      <c r="J5" s="1"/>
    </row>
    <row r="6" spans="1:14" s="11" customFormat="1" ht="20.100000000000001" customHeight="1">
      <c r="A6" s="37" t="s">
        <v>361</v>
      </c>
      <c r="B6" s="2"/>
      <c r="C6" s="1"/>
      <c r="D6" s="1"/>
      <c r="E6" s="1"/>
      <c r="F6" s="1"/>
      <c r="G6" s="1"/>
      <c r="H6" s="1"/>
      <c r="I6" s="1"/>
      <c r="J6" s="1"/>
      <c r="L6" s="120" t="s">
        <v>1223</v>
      </c>
    </row>
    <row r="7" spans="1:14" s="11" customFormat="1" ht="20.100000000000001" customHeight="1">
      <c r="A7" s="37"/>
      <c r="B7" s="2"/>
      <c r="C7" s="1"/>
      <c r="D7" s="1"/>
      <c r="E7" s="1"/>
      <c r="F7" s="1"/>
      <c r="G7" s="1"/>
      <c r="H7" s="1"/>
      <c r="I7" s="1"/>
      <c r="J7" s="143" t="s">
        <v>848</v>
      </c>
      <c r="L7" s="120" t="s">
        <v>1224</v>
      </c>
    </row>
    <row r="8" spans="1:14" ht="39" customHeight="1">
      <c r="H8" s="19"/>
      <c r="J8" s="33" t="s">
        <v>54</v>
      </c>
    </row>
    <row r="9" spans="1:14" ht="20.100000000000001" customHeight="1">
      <c r="A9" s="19" t="s">
        <v>239</v>
      </c>
      <c r="B9" s="54" t="s">
        <v>276</v>
      </c>
      <c r="H9" s="19"/>
      <c r="J9" s="3"/>
    </row>
    <row r="10" spans="1:14" ht="12.95" customHeight="1">
      <c r="A10" s="19"/>
      <c r="C10" s="54" t="s">
        <v>240</v>
      </c>
      <c r="H10" s="19"/>
      <c r="I10" s="19"/>
    </row>
    <row r="11" spans="1:14" ht="12.95" customHeight="1">
      <c r="A11" s="19"/>
      <c r="D11" s="54" t="s">
        <v>195</v>
      </c>
      <c r="H11" s="19"/>
      <c r="I11" s="19" t="s">
        <v>172</v>
      </c>
      <c r="J11" s="58">
        <v>286918420</v>
      </c>
    </row>
    <row r="12" spans="1:14" ht="12.95" customHeight="1">
      <c r="A12" s="19"/>
      <c r="D12" s="54" t="s">
        <v>277</v>
      </c>
      <c r="H12" s="19"/>
      <c r="I12" s="19"/>
      <c r="J12" s="106"/>
    </row>
    <row r="13" spans="1:14" ht="12.95" customHeight="1">
      <c r="A13" s="19"/>
      <c r="E13" s="54" t="s">
        <v>278</v>
      </c>
      <c r="F13" s="54"/>
      <c r="H13" s="19"/>
      <c r="I13" s="19"/>
      <c r="J13" s="106">
        <v>0</v>
      </c>
    </row>
    <row r="14" spans="1:14" ht="12.95" customHeight="1">
      <c r="A14" s="19"/>
      <c r="E14" s="54" t="s">
        <v>279</v>
      </c>
      <c r="F14" s="54"/>
      <c r="H14" s="19"/>
      <c r="I14" s="19"/>
      <c r="J14" s="106">
        <v>0</v>
      </c>
    </row>
    <row r="15" spans="1:14" ht="12.95" customHeight="1">
      <c r="A15" s="19"/>
      <c r="E15" s="54" t="s">
        <v>280</v>
      </c>
      <c r="F15" s="54"/>
      <c r="H15" s="19"/>
      <c r="I15" s="19"/>
      <c r="J15" s="106">
        <v>0</v>
      </c>
    </row>
    <row r="16" spans="1:14" ht="12.95" customHeight="1">
      <c r="A16" s="19"/>
      <c r="E16" s="54" t="s">
        <v>16</v>
      </c>
      <c r="F16" s="54"/>
      <c r="H16" s="19"/>
      <c r="I16" s="19"/>
      <c r="J16" s="106">
        <v>0</v>
      </c>
    </row>
    <row r="17" spans="1:10" ht="12.95" customHeight="1">
      <c r="A17" s="19"/>
      <c r="E17" s="54" t="s">
        <v>241</v>
      </c>
      <c r="F17" s="54"/>
      <c r="H17" s="19"/>
      <c r="I17" s="19"/>
      <c r="J17" s="106">
        <v>0</v>
      </c>
    </row>
    <row r="18" spans="1:10" ht="12.95" customHeight="1">
      <c r="A18" s="19"/>
      <c r="D18" s="54" t="s">
        <v>242</v>
      </c>
      <c r="H18" s="19"/>
      <c r="I18" s="19"/>
      <c r="J18" s="106">
        <v>0</v>
      </c>
    </row>
    <row r="19" spans="1:10" ht="20.100000000000001" customHeight="1">
      <c r="A19" s="19"/>
      <c r="E19" s="54"/>
      <c r="F19" s="54" t="s">
        <v>373</v>
      </c>
      <c r="H19" s="19" t="s">
        <v>272</v>
      </c>
      <c r="I19" s="19"/>
      <c r="J19" s="215">
        <f>SUM(J11:J18)</f>
        <v>286918420</v>
      </c>
    </row>
    <row r="20" spans="1:10" ht="20.100000000000001" customHeight="1">
      <c r="A20" s="19" t="s">
        <v>243</v>
      </c>
      <c r="B20" s="54" t="s">
        <v>374</v>
      </c>
      <c r="H20" s="19"/>
      <c r="I20" s="19"/>
      <c r="J20" s="106"/>
    </row>
    <row r="21" spans="1:10" ht="12.95" customHeight="1">
      <c r="A21" s="19"/>
      <c r="C21" s="54" t="s">
        <v>240</v>
      </c>
      <c r="H21" s="19"/>
      <c r="I21" s="19"/>
      <c r="J21" s="106"/>
    </row>
    <row r="22" spans="1:10" ht="12.95" customHeight="1">
      <c r="A22" s="19"/>
      <c r="D22" s="54" t="s">
        <v>439</v>
      </c>
      <c r="H22" s="19"/>
      <c r="I22" s="19"/>
      <c r="J22" s="58">
        <v>127016848</v>
      </c>
    </row>
    <row r="23" spans="1:10" ht="12.95" customHeight="1">
      <c r="A23" s="19"/>
      <c r="D23" s="54" t="s">
        <v>244</v>
      </c>
      <c r="H23" s="19"/>
      <c r="I23" s="19"/>
      <c r="J23" s="58">
        <v>169811545</v>
      </c>
    </row>
    <row r="24" spans="1:10" ht="12.95" customHeight="1">
      <c r="A24" s="19"/>
      <c r="D24" s="54" t="s">
        <v>197</v>
      </c>
      <c r="H24" s="19"/>
      <c r="I24" s="19"/>
      <c r="J24" s="58">
        <v>0</v>
      </c>
    </row>
    <row r="25" spans="1:10" ht="12.95" customHeight="1">
      <c r="A25" s="19"/>
      <c r="D25" s="54" t="s">
        <v>245</v>
      </c>
      <c r="H25" s="19"/>
      <c r="I25" s="19"/>
      <c r="J25" s="58">
        <v>0</v>
      </c>
    </row>
    <row r="26" spans="1:10" ht="12.95" customHeight="1">
      <c r="A26" s="19"/>
      <c r="D26" s="54" t="s">
        <v>246</v>
      </c>
      <c r="H26" s="19"/>
      <c r="I26" s="19"/>
      <c r="J26" s="58">
        <v>0</v>
      </c>
    </row>
    <row r="27" spans="1:10" ht="12.95" customHeight="1">
      <c r="A27" s="19"/>
      <c r="D27" s="54" t="s">
        <v>247</v>
      </c>
      <c r="H27" s="19"/>
      <c r="I27" s="19"/>
      <c r="J27" s="58">
        <v>3953473</v>
      </c>
    </row>
    <row r="28" spans="1:10" ht="20.100000000000001" customHeight="1">
      <c r="A28" s="19"/>
      <c r="E28" s="54"/>
      <c r="F28" s="54" t="s">
        <v>375</v>
      </c>
      <c r="H28" s="19" t="s">
        <v>269</v>
      </c>
      <c r="I28" s="19"/>
      <c r="J28" s="215">
        <f>SUM(J22:J27)</f>
        <v>300781866</v>
      </c>
    </row>
    <row r="29" spans="1:10" ht="20.100000000000001" customHeight="1">
      <c r="A29" s="19" t="s">
        <v>248</v>
      </c>
      <c r="B29" s="54" t="s">
        <v>376</v>
      </c>
      <c r="H29" s="19"/>
      <c r="I29" s="19"/>
      <c r="J29" s="106"/>
    </row>
    <row r="30" spans="1:10" ht="12.95" customHeight="1">
      <c r="A30" s="19"/>
      <c r="C30" s="54" t="s">
        <v>249</v>
      </c>
      <c r="H30" s="19" t="s">
        <v>270</v>
      </c>
      <c r="I30" s="19"/>
      <c r="J30" s="9">
        <f>(J19-J28)</f>
        <v>-13863446</v>
      </c>
    </row>
    <row r="31" spans="1:10" ht="20.100000000000001" customHeight="1">
      <c r="A31" s="19" t="s">
        <v>465</v>
      </c>
      <c r="B31" s="54" t="s">
        <v>377</v>
      </c>
      <c r="H31" s="19"/>
      <c r="I31" s="19"/>
      <c r="J31" s="106"/>
    </row>
    <row r="32" spans="1:10" ht="12.95" customHeight="1">
      <c r="C32" s="54" t="s">
        <v>466</v>
      </c>
      <c r="H32" s="19"/>
      <c r="I32" s="19"/>
      <c r="J32" s="106"/>
    </row>
    <row r="33" spans="1:10" ht="12.95" customHeight="1">
      <c r="D33" s="54" t="s">
        <v>438</v>
      </c>
      <c r="H33" s="19" t="s">
        <v>271</v>
      </c>
      <c r="I33" s="19"/>
      <c r="J33" s="9">
        <v>-63124230</v>
      </c>
    </row>
    <row r="34" spans="1:10" ht="20.100000000000001" customHeight="1">
      <c r="B34" s="54"/>
      <c r="F34" s="54" t="s">
        <v>681</v>
      </c>
      <c r="H34" s="19"/>
      <c r="I34" s="19"/>
      <c r="J34" s="106"/>
    </row>
    <row r="35" spans="1:10" ht="14.1" customHeight="1" thickBot="1">
      <c r="B35" s="54"/>
      <c r="G35" s="54" t="s">
        <v>680</v>
      </c>
      <c r="H35" s="19"/>
      <c r="I35" s="19" t="s">
        <v>172</v>
      </c>
      <c r="J35" s="456">
        <f>+J30+J33</f>
        <v>-76987676</v>
      </c>
    </row>
    <row r="36" spans="1:10" ht="12.95" customHeight="1" thickTop="1"/>
    <row r="39" spans="1:10" ht="12.95" customHeight="1">
      <c r="A39" s="4" t="s">
        <v>954</v>
      </c>
    </row>
  </sheetData>
  <customSheetViews>
    <customSheetView guid="{B5CDDD7D-D7D3-4CB2-966B-9F1E454CC0C9}">
      <pageMargins left="0.8" right="0.7" top="1" bottom="0.8" header="0.5" footer="0.5"/>
      <pageSetup firstPageNumber="88"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88"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firstPageNumber="8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25">
      <selection activeCell="J32" sqref="J32"/>
      <pageMargins left="0.8" right="0.7" top="1" bottom="0.8" header="0.5" footer="0.5"/>
      <pageSetup firstPageNumber="8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J32" sqref="J32"/>
      <pageMargins left="0.8" right="0.7" top="1" bottom="0.8" header="0.5" footer="0.5"/>
      <pageSetup firstPageNumber="8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25">
      <selection activeCell="J32" sqref="J32"/>
      <pageMargins left="0.8" right="0.7" top="1" bottom="0.8" header="0.5" footer="0.5"/>
      <pageSetup firstPageNumber="8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J32" sqref="J32"/>
      <pageMargins left="0.8" right="0.7" top="1" bottom="0.8" header="0.5" footer="0.5"/>
      <pageSetup firstPageNumber="8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J32" sqref="J32"/>
      <pageMargins left="0.8" right="0.7" top="1" bottom="0.8" header="0.5" footer="0.5"/>
      <pageSetup firstPageNumber="8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0">
      <selection activeCell="A40" sqref="A40:G41"/>
      <pageMargins left="0.8" right="0.7" top="1" bottom="0.8" header="0.5" footer="0.5"/>
      <pageSetup firstPageNumber="88"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2" fitToHeight="0" orientation="portrait" blackAndWhite="1" useFirstPageNumber="1" r:id="rId10"/>
  <headerFooter scaleWithDoc="0" alignWithMargins="0">
    <oddFooter>&amp;C&amp;P</odd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69">
    <tabColor theme="2" tint="-0.499984740745262"/>
    <pageSetUpPr autoPageBreaks="0" fitToPage="1"/>
  </sheetPr>
  <dimension ref="A1:P39"/>
  <sheetViews>
    <sheetView topLeftCell="A12" zoomScaleNormal="100" workbookViewId="0">
      <selection sqref="A1:I1"/>
    </sheetView>
  </sheetViews>
  <sheetFormatPr defaultColWidth="11.85546875" defaultRowHeight="12.95" customHeight="1"/>
  <cols>
    <col min="1" max="6" width="2.28515625" style="4" customWidth="1"/>
    <col min="7" max="7" width="41.85546875" style="4" customWidth="1"/>
    <col min="8" max="9" width="2.42578125" style="4" customWidth="1"/>
    <col min="10" max="10" width="13.85546875" style="4" customWidth="1"/>
    <col min="11" max="11" width="2.42578125" style="4" customWidth="1"/>
    <col min="12" max="12" width="13.85546875" style="4" customWidth="1"/>
    <col min="13" max="256" width="11.85546875" style="4"/>
    <col min="257" max="262" width="2.28515625" style="4" customWidth="1"/>
    <col min="263" max="263" width="48.140625" style="4" customWidth="1"/>
    <col min="264" max="265" width="2.42578125" style="4" customWidth="1"/>
    <col min="266" max="266" width="13.85546875" style="4" customWidth="1"/>
    <col min="267" max="267" width="2.42578125" style="4" customWidth="1"/>
    <col min="268" max="268" width="13.85546875" style="4" customWidth="1"/>
    <col min="269" max="512" width="11.85546875" style="4"/>
    <col min="513" max="518" width="2.28515625" style="4" customWidth="1"/>
    <col min="519" max="519" width="48.140625" style="4" customWidth="1"/>
    <col min="520" max="521" width="2.42578125" style="4" customWidth="1"/>
    <col min="522" max="522" width="13.85546875" style="4" customWidth="1"/>
    <col min="523" max="523" width="2.42578125" style="4" customWidth="1"/>
    <col min="524" max="524" width="13.85546875" style="4" customWidth="1"/>
    <col min="525" max="768" width="11.85546875" style="4"/>
    <col min="769" max="774" width="2.28515625" style="4" customWidth="1"/>
    <col min="775" max="775" width="48.140625" style="4" customWidth="1"/>
    <col min="776" max="777" width="2.42578125" style="4" customWidth="1"/>
    <col min="778" max="778" width="13.85546875" style="4" customWidth="1"/>
    <col min="779" max="779" width="2.42578125" style="4" customWidth="1"/>
    <col min="780" max="780" width="13.85546875" style="4" customWidth="1"/>
    <col min="781" max="1024" width="11.85546875" style="4"/>
    <col min="1025" max="1030" width="2.28515625" style="4" customWidth="1"/>
    <col min="1031" max="1031" width="48.140625" style="4" customWidth="1"/>
    <col min="1032" max="1033" width="2.42578125" style="4" customWidth="1"/>
    <col min="1034" max="1034" width="13.85546875" style="4" customWidth="1"/>
    <col min="1035" max="1035" width="2.42578125" style="4" customWidth="1"/>
    <col min="1036" max="1036" width="13.85546875" style="4" customWidth="1"/>
    <col min="1037" max="1280" width="11.85546875" style="4"/>
    <col min="1281" max="1286" width="2.28515625" style="4" customWidth="1"/>
    <col min="1287" max="1287" width="48.140625" style="4" customWidth="1"/>
    <col min="1288" max="1289" width="2.42578125" style="4" customWidth="1"/>
    <col min="1290" max="1290" width="13.85546875" style="4" customWidth="1"/>
    <col min="1291" max="1291" width="2.42578125" style="4" customWidth="1"/>
    <col min="1292" max="1292" width="13.85546875" style="4" customWidth="1"/>
    <col min="1293" max="1536" width="11.85546875" style="4"/>
    <col min="1537" max="1542" width="2.28515625" style="4" customWidth="1"/>
    <col min="1543" max="1543" width="48.140625" style="4" customWidth="1"/>
    <col min="1544" max="1545" width="2.42578125" style="4" customWidth="1"/>
    <col min="1546" max="1546" width="13.85546875" style="4" customWidth="1"/>
    <col min="1547" max="1547" width="2.42578125" style="4" customWidth="1"/>
    <col min="1548" max="1548" width="13.85546875" style="4" customWidth="1"/>
    <col min="1549" max="1792" width="11.85546875" style="4"/>
    <col min="1793" max="1798" width="2.28515625" style="4" customWidth="1"/>
    <col min="1799" max="1799" width="48.140625" style="4" customWidth="1"/>
    <col min="1800" max="1801" width="2.42578125" style="4" customWidth="1"/>
    <col min="1802" max="1802" width="13.85546875" style="4" customWidth="1"/>
    <col min="1803" max="1803" width="2.42578125" style="4" customWidth="1"/>
    <col min="1804" max="1804" width="13.85546875" style="4" customWidth="1"/>
    <col min="1805" max="2048" width="11.85546875" style="4"/>
    <col min="2049" max="2054" width="2.28515625" style="4" customWidth="1"/>
    <col min="2055" max="2055" width="48.140625" style="4" customWidth="1"/>
    <col min="2056" max="2057" width="2.42578125" style="4" customWidth="1"/>
    <col min="2058" max="2058" width="13.85546875" style="4" customWidth="1"/>
    <col min="2059" max="2059" width="2.42578125" style="4" customWidth="1"/>
    <col min="2060" max="2060" width="13.85546875" style="4" customWidth="1"/>
    <col min="2061" max="2304" width="11.85546875" style="4"/>
    <col min="2305" max="2310" width="2.28515625" style="4" customWidth="1"/>
    <col min="2311" max="2311" width="48.140625" style="4" customWidth="1"/>
    <col min="2312" max="2313" width="2.42578125" style="4" customWidth="1"/>
    <col min="2314" max="2314" width="13.85546875" style="4" customWidth="1"/>
    <col min="2315" max="2315" width="2.42578125" style="4" customWidth="1"/>
    <col min="2316" max="2316" width="13.85546875" style="4" customWidth="1"/>
    <col min="2317" max="2560" width="11.85546875" style="4"/>
    <col min="2561" max="2566" width="2.28515625" style="4" customWidth="1"/>
    <col min="2567" max="2567" width="48.140625" style="4" customWidth="1"/>
    <col min="2568" max="2569" width="2.42578125" style="4" customWidth="1"/>
    <col min="2570" max="2570" width="13.85546875" style="4" customWidth="1"/>
    <col min="2571" max="2571" width="2.42578125" style="4" customWidth="1"/>
    <col min="2572" max="2572" width="13.85546875" style="4" customWidth="1"/>
    <col min="2573" max="2816" width="11.85546875" style="4"/>
    <col min="2817" max="2822" width="2.28515625" style="4" customWidth="1"/>
    <col min="2823" max="2823" width="48.140625" style="4" customWidth="1"/>
    <col min="2824" max="2825" width="2.42578125" style="4" customWidth="1"/>
    <col min="2826" max="2826" width="13.85546875" style="4" customWidth="1"/>
    <col min="2827" max="2827" width="2.42578125" style="4" customWidth="1"/>
    <col min="2828" max="2828" width="13.85546875" style="4" customWidth="1"/>
    <col min="2829" max="3072" width="11.85546875" style="4"/>
    <col min="3073" max="3078" width="2.28515625" style="4" customWidth="1"/>
    <col min="3079" max="3079" width="48.140625" style="4" customWidth="1"/>
    <col min="3080" max="3081" width="2.42578125" style="4" customWidth="1"/>
    <col min="3082" max="3082" width="13.85546875" style="4" customWidth="1"/>
    <col min="3083" max="3083" width="2.42578125" style="4" customWidth="1"/>
    <col min="3084" max="3084" width="13.85546875" style="4" customWidth="1"/>
    <col min="3085" max="3328" width="11.85546875" style="4"/>
    <col min="3329" max="3334" width="2.28515625" style="4" customWidth="1"/>
    <col min="3335" max="3335" width="48.140625" style="4" customWidth="1"/>
    <col min="3336" max="3337" width="2.42578125" style="4" customWidth="1"/>
    <col min="3338" max="3338" width="13.85546875" style="4" customWidth="1"/>
    <col min="3339" max="3339" width="2.42578125" style="4" customWidth="1"/>
    <col min="3340" max="3340" width="13.85546875" style="4" customWidth="1"/>
    <col min="3341" max="3584" width="11.85546875" style="4"/>
    <col min="3585" max="3590" width="2.28515625" style="4" customWidth="1"/>
    <col min="3591" max="3591" width="48.140625" style="4" customWidth="1"/>
    <col min="3592" max="3593" width="2.42578125" style="4" customWidth="1"/>
    <col min="3594" max="3594" width="13.85546875" style="4" customWidth="1"/>
    <col min="3595" max="3595" width="2.42578125" style="4" customWidth="1"/>
    <col min="3596" max="3596" width="13.85546875" style="4" customWidth="1"/>
    <col min="3597" max="3840" width="11.85546875" style="4"/>
    <col min="3841" max="3846" width="2.28515625" style="4" customWidth="1"/>
    <col min="3847" max="3847" width="48.140625" style="4" customWidth="1"/>
    <col min="3848" max="3849" width="2.42578125" style="4" customWidth="1"/>
    <col min="3850" max="3850" width="13.85546875" style="4" customWidth="1"/>
    <col min="3851" max="3851" width="2.42578125" style="4" customWidth="1"/>
    <col min="3852" max="3852" width="13.85546875" style="4" customWidth="1"/>
    <col min="3853" max="4096" width="11.85546875" style="4"/>
    <col min="4097" max="4102" width="2.28515625" style="4" customWidth="1"/>
    <col min="4103" max="4103" width="48.140625" style="4" customWidth="1"/>
    <col min="4104" max="4105" width="2.42578125" style="4" customWidth="1"/>
    <col min="4106" max="4106" width="13.85546875" style="4" customWidth="1"/>
    <col min="4107" max="4107" width="2.42578125" style="4" customWidth="1"/>
    <col min="4108" max="4108" width="13.85546875" style="4" customWidth="1"/>
    <col min="4109" max="4352" width="11.85546875" style="4"/>
    <col min="4353" max="4358" width="2.28515625" style="4" customWidth="1"/>
    <col min="4359" max="4359" width="48.140625" style="4" customWidth="1"/>
    <col min="4360" max="4361" width="2.42578125" style="4" customWidth="1"/>
    <col min="4362" max="4362" width="13.85546875" style="4" customWidth="1"/>
    <col min="4363" max="4363" width="2.42578125" style="4" customWidth="1"/>
    <col min="4364" max="4364" width="13.85546875" style="4" customWidth="1"/>
    <col min="4365" max="4608" width="11.85546875" style="4"/>
    <col min="4609" max="4614" width="2.28515625" style="4" customWidth="1"/>
    <col min="4615" max="4615" width="48.140625" style="4" customWidth="1"/>
    <col min="4616" max="4617" width="2.42578125" style="4" customWidth="1"/>
    <col min="4618" max="4618" width="13.85546875" style="4" customWidth="1"/>
    <col min="4619" max="4619" width="2.42578125" style="4" customWidth="1"/>
    <col min="4620" max="4620" width="13.85546875" style="4" customWidth="1"/>
    <col min="4621" max="4864" width="11.85546875" style="4"/>
    <col min="4865" max="4870" width="2.28515625" style="4" customWidth="1"/>
    <col min="4871" max="4871" width="48.140625" style="4" customWidth="1"/>
    <col min="4872" max="4873" width="2.42578125" style="4" customWidth="1"/>
    <col min="4874" max="4874" width="13.85546875" style="4" customWidth="1"/>
    <col min="4875" max="4875" width="2.42578125" style="4" customWidth="1"/>
    <col min="4876" max="4876" width="13.85546875" style="4" customWidth="1"/>
    <col min="4877" max="5120" width="11.85546875" style="4"/>
    <col min="5121" max="5126" width="2.28515625" style="4" customWidth="1"/>
    <col min="5127" max="5127" width="48.140625" style="4" customWidth="1"/>
    <col min="5128" max="5129" width="2.42578125" style="4" customWidth="1"/>
    <col min="5130" max="5130" width="13.85546875" style="4" customWidth="1"/>
    <col min="5131" max="5131" width="2.42578125" style="4" customWidth="1"/>
    <col min="5132" max="5132" width="13.85546875" style="4" customWidth="1"/>
    <col min="5133" max="5376" width="11.85546875" style="4"/>
    <col min="5377" max="5382" width="2.28515625" style="4" customWidth="1"/>
    <col min="5383" max="5383" width="48.140625" style="4" customWidth="1"/>
    <col min="5384" max="5385" width="2.42578125" style="4" customWidth="1"/>
    <col min="5386" max="5386" width="13.85546875" style="4" customWidth="1"/>
    <col min="5387" max="5387" width="2.42578125" style="4" customWidth="1"/>
    <col min="5388" max="5388" width="13.85546875" style="4" customWidth="1"/>
    <col min="5389" max="5632" width="11.85546875" style="4"/>
    <col min="5633" max="5638" width="2.28515625" style="4" customWidth="1"/>
    <col min="5639" max="5639" width="48.140625" style="4" customWidth="1"/>
    <col min="5640" max="5641" width="2.42578125" style="4" customWidth="1"/>
    <col min="5642" max="5642" width="13.85546875" style="4" customWidth="1"/>
    <col min="5643" max="5643" width="2.42578125" style="4" customWidth="1"/>
    <col min="5644" max="5644" width="13.85546875" style="4" customWidth="1"/>
    <col min="5645" max="5888" width="11.85546875" style="4"/>
    <col min="5889" max="5894" width="2.28515625" style="4" customWidth="1"/>
    <col min="5895" max="5895" width="48.140625" style="4" customWidth="1"/>
    <col min="5896" max="5897" width="2.42578125" style="4" customWidth="1"/>
    <col min="5898" max="5898" width="13.85546875" style="4" customWidth="1"/>
    <col min="5899" max="5899" width="2.42578125" style="4" customWidth="1"/>
    <col min="5900" max="5900" width="13.85546875" style="4" customWidth="1"/>
    <col min="5901" max="6144" width="11.85546875" style="4"/>
    <col min="6145" max="6150" width="2.28515625" style="4" customWidth="1"/>
    <col min="6151" max="6151" width="48.140625" style="4" customWidth="1"/>
    <col min="6152" max="6153" width="2.42578125" style="4" customWidth="1"/>
    <col min="6154" max="6154" width="13.85546875" style="4" customWidth="1"/>
    <col min="6155" max="6155" width="2.42578125" style="4" customWidth="1"/>
    <col min="6156" max="6156" width="13.85546875" style="4" customWidth="1"/>
    <col min="6157" max="6400" width="11.85546875" style="4"/>
    <col min="6401" max="6406" width="2.28515625" style="4" customWidth="1"/>
    <col min="6407" max="6407" width="48.140625" style="4" customWidth="1"/>
    <col min="6408" max="6409" width="2.42578125" style="4" customWidth="1"/>
    <col min="6410" max="6410" width="13.85546875" style="4" customWidth="1"/>
    <col min="6411" max="6411" width="2.42578125" style="4" customWidth="1"/>
    <col min="6412" max="6412" width="13.85546875" style="4" customWidth="1"/>
    <col min="6413" max="6656" width="11.85546875" style="4"/>
    <col min="6657" max="6662" width="2.28515625" style="4" customWidth="1"/>
    <col min="6663" max="6663" width="48.140625" style="4" customWidth="1"/>
    <col min="6664" max="6665" width="2.42578125" style="4" customWidth="1"/>
    <col min="6666" max="6666" width="13.85546875" style="4" customWidth="1"/>
    <col min="6667" max="6667" width="2.42578125" style="4" customWidth="1"/>
    <col min="6668" max="6668" width="13.85546875" style="4" customWidth="1"/>
    <col min="6669" max="6912" width="11.85546875" style="4"/>
    <col min="6913" max="6918" width="2.28515625" style="4" customWidth="1"/>
    <col min="6919" max="6919" width="48.140625" style="4" customWidth="1"/>
    <col min="6920" max="6921" width="2.42578125" style="4" customWidth="1"/>
    <col min="6922" max="6922" width="13.85546875" style="4" customWidth="1"/>
    <col min="6923" max="6923" width="2.42578125" style="4" customWidth="1"/>
    <col min="6924" max="6924" width="13.85546875" style="4" customWidth="1"/>
    <col min="6925" max="7168" width="11.85546875" style="4"/>
    <col min="7169" max="7174" width="2.28515625" style="4" customWidth="1"/>
    <col min="7175" max="7175" width="48.140625" style="4" customWidth="1"/>
    <col min="7176" max="7177" width="2.42578125" style="4" customWidth="1"/>
    <col min="7178" max="7178" width="13.85546875" style="4" customWidth="1"/>
    <col min="7179" max="7179" width="2.42578125" style="4" customWidth="1"/>
    <col min="7180" max="7180" width="13.85546875" style="4" customWidth="1"/>
    <col min="7181" max="7424" width="11.85546875" style="4"/>
    <col min="7425" max="7430" width="2.28515625" style="4" customWidth="1"/>
    <col min="7431" max="7431" width="48.140625" style="4" customWidth="1"/>
    <col min="7432" max="7433" width="2.42578125" style="4" customWidth="1"/>
    <col min="7434" max="7434" width="13.85546875" style="4" customWidth="1"/>
    <col min="7435" max="7435" width="2.42578125" style="4" customWidth="1"/>
    <col min="7436" max="7436" width="13.85546875" style="4" customWidth="1"/>
    <col min="7437" max="7680" width="11.85546875" style="4"/>
    <col min="7681" max="7686" width="2.28515625" style="4" customWidth="1"/>
    <col min="7687" max="7687" width="48.140625" style="4" customWidth="1"/>
    <col min="7688" max="7689" width="2.42578125" style="4" customWidth="1"/>
    <col min="7690" max="7690" width="13.85546875" style="4" customWidth="1"/>
    <col min="7691" max="7691" width="2.42578125" style="4" customWidth="1"/>
    <col min="7692" max="7692" width="13.85546875" style="4" customWidth="1"/>
    <col min="7693" max="7936" width="11.85546875" style="4"/>
    <col min="7937" max="7942" width="2.28515625" style="4" customWidth="1"/>
    <col min="7943" max="7943" width="48.140625" style="4" customWidth="1"/>
    <col min="7944" max="7945" width="2.42578125" style="4" customWidth="1"/>
    <col min="7946" max="7946" width="13.85546875" style="4" customWidth="1"/>
    <col min="7947" max="7947" width="2.42578125" style="4" customWidth="1"/>
    <col min="7948" max="7948" width="13.85546875" style="4" customWidth="1"/>
    <col min="7949" max="8192" width="11.85546875" style="4"/>
    <col min="8193" max="8198" width="2.28515625" style="4" customWidth="1"/>
    <col min="8199" max="8199" width="48.140625" style="4" customWidth="1"/>
    <col min="8200" max="8201" width="2.42578125" style="4" customWidth="1"/>
    <col min="8202" max="8202" width="13.85546875" style="4" customWidth="1"/>
    <col min="8203" max="8203" width="2.42578125" style="4" customWidth="1"/>
    <col min="8204" max="8204" width="13.85546875" style="4" customWidth="1"/>
    <col min="8205" max="8448" width="11.85546875" style="4"/>
    <col min="8449" max="8454" width="2.28515625" style="4" customWidth="1"/>
    <col min="8455" max="8455" width="48.140625" style="4" customWidth="1"/>
    <col min="8456" max="8457" width="2.42578125" style="4" customWidth="1"/>
    <col min="8458" max="8458" width="13.85546875" style="4" customWidth="1"/>
    <col min="8459" max="8459" width="2.42578125" style="4" customWidth="1"/>
    <col min="8460" max="8460" width="13.85546875" style="4" customWidth="1"/>
    <col min="8461" max="8704" width="11.85546875" style="4"/>
    <col min="8705" max="8710" width="2.28515625" style="4" customWidth="1"/>
    <col min="8711" max="8711" width="48.140625" style="4" customWidth="1"/>
    <col min="8712" max="8713" width="2.42578125" style="4" customWidth="1"/>
    <col min="8714" max="8714" width="13.85546875" style="4" customWidth="1"/>
    <col min="8715" max="8715" width="2.42578125" style="4" customWidth="1"/>
    <col min="8716" max="8716" width="13.85546875" style="4" customWidth="1"/>
    <col min="8717" max="8960" width="11.85546875" style="4"/>
    <col min="8961" max="8966" width="2.28515625" style="4" customWidth="1"/>
    <col min="8967" max="8967" width="48.140625" style="4" customWidth="1"/>
    <col min="8968" max="8969" width="2.42578125" style="4" customWidth="1"/>
    <col min="8970" max="8970" width="13.85546875" style="4" customWidth="1"/>
    <col min="8971" max="8971" width="2.42578125" style="4" customWidth="1"/>
    <col min="8972" max="8972" width="13.85546875" style="4" customWidth="1"/>
    <col min="8973" max="9216" width="11.85546875" style="4"/>
    <col min="9217" max="9222" width="2.28515625" style="4" customWidth="1"/>
    <col min="9223" max="9223" width="48.140625" style="4" customWidth="1"/>
    <col min="9224" max="9225" width="2.42578125" style="4" customWidth="1"/>
    <col min="9226" max="9226" width="13.85546875" style="4" customWidth="1"/>
    <col min="9227" max="9227" width="2.42578125" style="4" customWidth="1"/>
    <col min="9228" max="9228" width="13.85546875" style="4" customWidth="1"/>
    <col min="9229" max="9472" width="11.85546875" style="4"/>
    <col min="9473" max="9478" width="2.28515625" style="4" customWidth="1"/>
    <col min="9479" max="9479" width="48.140625" style="4" customWidth="1"/>
    <col min="9480" max="9481" width="2.42578125" style="4" customWidth="1"/>
    <col min="9482" max="9482" width="13.85546875" style="4" customWidth="1"/>
    <col min="9483" max="9483" width="2.42578125" style="4" customWidth="1"/>
    <col min="9484" max="9484" width="13.85546875" style="4" customWidth="1"/>
    <col min="9485" max="9728" width="11.85546875" style="4"/>
    <col min="9729" max="9734" width="2.28515625" style="4" customWidth="1"/>
    <col min="9735" max="9735" width="48.140625" style="4" customWidth="1"/>
    <col min="9736" max="9737" width="2.42578125" style="4" customWidth="1"/>
    <col min="9738" max="9738" width="13.85546875" style="4" customWidth="1"/>
    <col min="9739" max="9739" width="2.42578125" style="4" customWidth="1"/>
    <col min="9740" max="9740" width="13.85546875" style="4" customWidth="1"/>
    <col min="9741" max="9984" width="11.85546875" style="4"/>
    <col min="9985" max="9990" width="2.28515625" style="4" customWidth="1"/>
    <col min="9991" max="9991" width="48.140625" style="4" customWidth="1"/>
    <col min="9992" max="9993" width="2.42578125" style="4" customWidth="1"/>
    <col min="9994" max="9994" width="13.85546875" style="4" customWidth="1"/>
    <col min="9995" max="9995" width="2.42578125" style="4" customWidth="1"/>
    <col min="9996" max="9996" width="13.85546875" style="4" customWidth="1"/>
    <col min="9997" max="10240" width="11.85546875" style="4"/>
    <col min="10241" max="10246" width="2.28515625" style="4" customWidth="1"/>
    <col min="10247" max="10247" width="48.140625" style="4" customWidth="1"/>
    <col min="10248" max="10249" width="2.42578125" style="4" customWidth="1"/>
    <col min="10250" max="10250" width="13.85546875" style="4" customWidth="1"/>
    <col min="10251" max="10251" width="2.42578125" style="4" customWidth="1"/>
    <col min="10252" max="10252" width="13.85546875" style="4" customWidth="1"/>
    <col min="10253" max="10496" width="11.85546875" style="4"/>
    <col min="10497" max="10502" width="2.28515625" style="4" customWidth="1"/>
    <col min="10503" max="10503" width="48.140625" style="4" customWidth="1"/>
    <col min="10504" max="10505" width="2.42578125" style="4" customWidth="1"/>
    <col min="10506" max="10506" width="13.85546875" style="4" customWidth="1"/>
    <col min="10507" max="10507" width="2.42578125" style="4" customWidth="1"/>
    <col min="10508" max="10508" width="13.85546875" style="4" customWidth="1"/>
    <col min="10509" max="10752" width="11.85546875" style="4"/>
    <col min="10753" max="10758" width="2.28515625" style="4" customWidth="1"/>
    <col min="10759" max="10759" width="48.140625" style="4" customWidth="1"/>
    <col min="10760" max="10761" width="2.42578125" style="4" customWidth="1"/>
    <col min="10762" max="10762" width="13.85546875" style="4" customWidth="1"/>
    <col min="10763" max="10763" width="2.42578125" style="4" customWidth="1"/>
    <col min="10764" max="10764" width="13.85546875" style="4" customWidth="1"/>
    <col min="10765" max="11008" width="11.85546875" style="4"/>
    <col min="11009" max="11014" width="2.28515625" style="4" customWidth="1"/>
    <col min="11015" max="11015" width="48.140625" style="4" customWidth="1"/>
    <col min="11016" max="11017" width="2.42578125" style="4" customWidth="1"/>
    <col min="11018" max="11018" width="13.85546875" style="4" customWidth="1"/>
    <col min="11019" max="11019" width="2.42578125" style="4" customWidth="1"/>
    <col min="11020" max="11020" width="13.85546875" style="4" customWidth="1"/>
    <col min="11021" max="11264" width="11.85546875" style="4"/>
    <col min="11265" max="11270" width="2.28515625" style="4" customWidth="1"/>
    <col min="11271" max="11271" width="48.140625" style="4" customWidth="1"/>
    <col min="11272" max="11273" width="2.42578125" style="4" customWidth="1"/>
    <col min="11274" max="11274" width="13.85546875" style="4" customWidth="1"/>
    <col min="11275" max="11275" width="2.42578125" style="4" customWidth="1"/>
    <col min="11276" max="11276" width="13.85546875" style="4" customWidth="1"/>
    <col min="11277" max="11520" width="11.85546875" style="4"/>
    <col min="11521" max="11526" width="2.28515625" style="4" customWidth="1"/>
    <col min="11527" max="11527" width="48.140625" style="4" customWidth="1"/>
    <col min="11528" max="11529" width="2.42578125" style="4" customWidth="1"/>
    <col min="11530" max="11530" width="13.85546875" style="4" customWidth="1"/>
    <col min="11531" max="11531" width="2.42578125" style="4" customWidth="1"/>
    <col min="11532" max="11532" width="13.85546875" style="4" customWidth="1"/>
    <col min="11533" max="11776" width="11.85546875" style="4"/>
    <col min="11777" max="11782" width="2.28515625" style="4" customWidth="1"/>
    <col min="11783" max="11783" width="48.140625" style="4" customWidth="1"/>
    <col min="11784" max="11785" width="2.42578125" style="4" customWidth="1"/>
    <col min="11786" max="11786" width="13.85546875" style="4" customWidth="1"/>
    <col min="11787" max="11787" width="2.42578125" style="4" customWidth="1"/>
    <col min="11788" max="11788" width="13.85546875" style="4" customWidth="1"/>
    <col min="11789" max="12032" width="11.85546875" style="4"/>
    <col min="12033" max="12038" width="2.28515625" style="4" customWidth="1"/>
    <col min="12039" max="12039" width="48.140625" style="4" customWidth="1"/>
    <col min="12040" max="12041" width="2.42578125" style="4" customWidth="1"/>
    <col min="12042" max="12042" width="13.85546875" style="4" customWidth="1"/>
    <col min="12043" max="12043" width="2.42578125" style="4" customWidth="1"/>
    <col min="12044" max="12044" width="13.85546875" style="4" customWidth="1"/>
    <col min="12045" max="12288" width="11.85546875" style="4"/>
    <col min="12289" max="12294" width="2.28515625" style="4" customWidth="1"/>
    <col min="12295" max="12295" width="48.140625" style="4" customWidth="1"/>
    <col min="12296" max="12297" width="2.42578125" style="4" customWidth="1"/>
    <col min="12298" max="12298" width="13.85546875" style="4" customWidth="1"/>
    <col min="12299" max="12299" width="2.42578125" style="4" customWidth="1"/>
    <col min="12300" max="12300" width="13.85546875" style="4" customWidth="1"/>
    <col min="12301" max="12544" width="11.85546875" style="4"/>
    <col min="12545" max="12550" width="2.28515625" style="4" customWidth="1"/>
    <col min="12551" max="12551" width="48.140625" style="4" customWidth="1"/>
    <col min="12552" max="12553" width="2.42578125" style="4" customWidth="1"/>
    <col min="12554" max="12554" width="13.85546875" style="4" customWidth="1"/>
    <col min="12555" max="12555" width="2.42578125" style="4" customWidth="1"/>
    <col min="12556" max="12556" width="13.85546875" style="4" customWidth="1"/>
    <col min="12557" max="12800" width="11.85546875" style="4"/>
    <col min="12801" max="12806" width="2.28515625" style="4" customWidth="1"/>
    <col min="12807" max="12807" width="48.140625" style="4" customWidth="1"/>
    <col min="12808" max="12809" width="2.42578125" style="4" customWidth="1"/>
    <col min="12810" max="12810" width="13.85546875" style="4" customWidth="1"/>
    <col min="12811" max="12811" width="2.42578125" style="4" customWidth="1"/>
    <col min="12812" max="12812" width="13.85546875" style="4" customWidth="1"/>
    <col min="12813" max="13056" width="11.85546875" style="4"/>
    <col min="13057" max="13062" width="2.28515625" style="4" customWidth="1"/>
    <col min="13063" max="13063" width="48.140625" style="4" customWidth="1"/>
    <col min="13064" max="13065" width="2.42578125" style="4" customWidth="1"/>
    <col min="13066" max="13066" width="13.85546875" style="4" customWidth="1"/>
    <col min="13067" max="13067" width="2.42578125" style="4" customWidth="1"/>
    <col min="13068" max="13068" width="13.85546875" style="4" customWidth="1"/>
    <col min="13069" max="13312" width="11.85546875" style="4"/>
    <col min="13313" max="13318" width="2.28515625" style="4" customWidth="1"/>
    <col min="13319" max="13319" width="48.140625" style="4" customWidth="1"/>
    <col min="13320" max="13321" width="2.42578125" style="4" customWidth="1"/>
    <col min="13322" max="13322" width="13.85546875" style="4" customWidth="1"/>
    <col min="13323" max="13323" width="2.42578125" style="4" customWidth="1"/>
    <col min="13324" max="13324" width="13.85546875" style="4" customWidth="1"/>
    <col min="13325" max="13568" width="11.85546875" style="4"/>
    <col min="13569" max="13574" width="2.28515625" style="4" customWidth="1"/>
    <col min="13575" max="13575" width="48.140625" style="4" customWidth="1"/>
    <col min="13576" max="13577" width="2.42578125" style="4" customWidth="1"/>
    <col min="13578" max="13578" width="13.85546875" style="4" customWidth="1"/>
    <col min="13579" max="13579" width="2.42578125" style="4" customWidth="1"/>
    <col min="13580" max="13580" width="13.85546875" style="4" customWidth="1"/>
    <col min="13581" max="13824" width="11.85546875" style="4"/>
    <col min="13825" max="13830" width="2.28515625" style="4" customWidth="1"/>
    <col min="13831" max="13831" width="48.140625" style="4" customWidth="1"/>
    <col min="13832" max="13833" width="2.42578125" style="4" customWidth="1"/>
    <col min="13834" max="13834" width="13.85546875" style="4" customWidth="1"/>
    <col min="13835" max="13835" width="2.42578125" style="4" customWidth="1"/>
    <col min="13836" max="13836" width="13.85546875" style="4" customWidth="1"/>
    <col min="13837" max="14080" width="11.85546875" style="4"/>
    <col min="14081" max="14086" width="2.28515625" style="4" customWidth="1"/>
    <col min="14087" max="14087" width="48.140625" style="4" customWidth="1"/>
    <col min="14088" max="14089" width="2.42578125" style="4" customWidth="1"/>
    <col min="14090" max="14090" width="13.85546875" style="4" customWidth="1"/>
    <col min="14091" max="14091" width="2.42578125" style="4" customWidth="1"/>
    <col min="14092" max="14092" width="13.85546875" style="4" customWidth="1"/>
    <col min="14093" max="14336" width="11.85546875" style="4"/>
    <col min="14337" max="14342" width="2.28515625" style="4" customWidth="1"/>
    <col min="14343" max="14343" width="48.140625" style="4" customWidth="1"/>
    <col min="14344" max="14345" width="2.42578125" style="4" customWidth="1"/>
    <col min="14346" max="14346" width="13.85546875" style="4" customWidth="1"/>
    <col min="14347" max="14347" width="2.42578125" style="4" customWidth="1"/>
    <col min="14348" max="14348" width="13.85546875" style="4" customWidth="1"/>
    <col min="14349" max="14592" width="11.85546875" style="4"/>
    <col min="14593" max="14598" width="2.28515625" style="4" customWidth="1"/>
    <col min="14599" max="14599" width="48.140625" style="4" customWidth="1"/>
    <col min="14600" max="14601" width="2.42578125" style="4" customWidth="1"/>
    <col min="14602" max="14602" width="13.85546875" style="4" customWidth="1"/>
    <col min="14603" max="14603" width="2.42578125" style="4" customWidth="1"/>
    <col min="14604" max="14604" width="13.85546875" style="4" customWidth="1"/>
    <col min="14605" max="14848" width="11.85546875" style="4"/>
    <col min="14849" max="14854" width="2.28515625" style="4" customWidth="1"/>
    <col min="14855" max="14855" width="48.140625" style="4" customWidth="1"/>
    <col min="14856" max="14857" width="2.42578125" style="4" customWidth="1"/>
    <col min="14858" max="14858" width="13.85546875" style="4" customWidth="1"/>
    <col min="14859" max="14859" width="2.42578125" style="4" customWidth="1"/>
    <col min="14860" max="14860" width="13.85546875" style="4" customWidth="1"/>
    <col min="14861" max="15104" width="11.85546875" style="4"/>
    <col min="15105" max="15110" width="2.28515625" style="4" customWidth="1"/>
    <col min="15111" max="15111" width="48.140625" style="4" customWidth="1"/>
    <col min="15112" max="15113" width="2.42578125" style="4" customWidth="1"/>
    <col min="15114" max="15114" width="13.85546875" style="4" customWidth="1"/>
    <col min="15115" max="15115" width="2.42578125" style="4" customWidth="1"/>
    <col min="15116" max="15116" width="13.85546875" style="4" customWidth="1"/>
    <col min="15117" max="15360" width="11.85546875" style="4"/>
    <col min="15361" max="15366" width="2.28515625" style="4" customWidth="1"/>
    <col min="15367" max="15367" width="48.140625" style="4" customWidth="1"/>
    <col min="15368" max="15369" width="2.42578125" style="4" customWidth="1"/>
    <col min="15370" max="15370" width="13.85546875" style="4" customWidth="1"/>
    <col min="15371" max="15371" width="2.42578125" style="4" customWidth="1"/>
    <col min="15372" max="15372" width="13.85546875" style="4" customWidth="1"/>
    <col min="15373" max="15616" width="11.85546875" style="4"/>
    <col min="15617" max="15622" width="2.28515625" style="4" customWidth="1"/>
    <col min="15623" max="15623" width="48.140625" style="4" customWidth="1"/>
    <col min="15624" max="15625" width="2.42578125" style="4" customWidth="1"/>
    <col min="15626" max="15626" width="13.85546875" style="4" customWidth="1"/>
    <col min="15627" max="15627" width="2.42578125" style="4" customWidth="1"/>
    <col min="15628" max="15628" width="13.85546875" style="4" customWidth="1"/>
    <col min="15629" max="15872" width="11.85546875" style="4"/>
    <col min="15873" max="15878" width="2.28515625" style="4" customWidth="1"/>
    <col min="15879" max="15879" width="48.140625" style="4" customWidth="1"/>
    <col min="15880" max="15881" width="2.42578125" style="4" customWidth="1"/>
    <col min="15882" max="15882" width="13.85546875" style="4" customWidth="1"/>
    <col min="15883" max="15883" width="2.42578125" style="4" customWidth="1"/>
    <col min="15884" max="15884" width="13.85546875" style="4" customWidth="1"/>
    <col min="15885" max="16128" width="11.85546875" style="4"/>
    <col min="16129" max="16134" width="2.28515625" style="4" customWidth="1"/>
    <col min="16135" max="16135" width="48.140625" style="4" customWidth="1"/>
    <col min="16136" max="16137" width="2.42578125" style="4" customWidth="1"/>
    <col min="16138" max="16138" width="13.85546875" style="4" customWidth="1"/>
    <col min="16139" max="16139" width="2.42578125" style="4" customWidth="1"/>
    <col min="16140" max="16140" width="13.85546875" style="4" customWidth="1"/>
    <col min="16141" max="16384" width="11.85546875" style="4"/>
  </cols>
  <sheetData>
    <row r="1" spans="1:16" ht="12.95" customHeight="1">
      <c r="A1" s="1" t="s">
        <v>496</v>
      </c>
      <c r="B1" s="2"/>
      <c r="C1" s="1"/>
      <c r="D1" s="1"/>
      <c r="E1" s="1"/>
      <c r="F1" s="1"/>
      <c r="G1" s="1"/>
      <c r="H1" s="1"/>
      <c r="I1" s="1"/>
      <c r="J1" s="1"/>
      <c r="K1" s="2"/>
      <c r="L1" s="1"/>
      <c r="P1" s="453"/>
    </row>
    <row r="2" spans="1:16" ht="20.100000000000001" customHeight="1">
      <c r="A2" s="2" t="s">
        <v>274</v>
      </c>
      <c r="B2" s="2"/>
      <c r="C2" s="1"/>
      <c r="D2" s="1"/>
      <c r="E2" s="1"/>
      <c r="F2" s="1"/>
      <c r="G2" s="1"/>
      <c r="H2" s="1"/>
      <c r="I2" s="1"/>
      <c r="J2" s="1"/>
      <c r="K2" s="2"/>
      <c r="L2" s="1"/>
    </row>
    <row r="3" spans="1:16" ht="20.100000000000001" customHeight="1">
      <c r="A3" s="2" t="s">
        <v>398</v>
      </c>
      <c r="B3" s="2"/>
      <c r="C3" s="1"/>
      <c r="D3" s="1"/>
      <c r="E3" s="1"/>
      <c r="F3" s="1"/>
      <c r="G3" s="1"/>
      <c r="H3" s="1"/>
      <c r="I3" s="1"/>
      <c r="J3" s="1"/>
      <c r="K3" s="2"/>
      <c r="L3" s="1"/>
    </row>
    <row r="4" spans="1:16" ht="20.100000000000001" customHeight="1">
      <c r="A4" s="2" t="s">
        <v>774</v>
      </c>
      <c r="B4" s="2"/>
      <c r="C4" s="1"/>
      <c r="D4" s="1"/>
      <c r="E4" s="1"/>
      <c r="F4" s="1"/>
      <c r="G4" s="1"/>
      <c r="H4" s="1"/>
      <c r="I4" s="1"/>
      <c r="J4" s="1"/>
      <c r="K4" s="2"/>
      <c r="L4" s="1"/>
    </row>
    <row r="5" spans="1:16" ht="20.100000000000001" customHeight="1">
      <c r="A5" s="37" t="s">
        <v>1276</v>
      </c>
      <c r="B5" s="2"/>
      <c r="C5" s="1"/>
      <c r="D5" s="1"/>
      <c r="E5" s="1"/>
      <c r="F5" s="1"/>
      <c r="G5" s="1"/>
      <c r="H5" s="1"/>
      <c r="I5" s="1"/>
      <c r="J5" s="1"/>
      <c r="K5" s="2"/>
      <c r="L5" s="1"/>
    </row>
    <row r="6" spans="1:16" ht="20.100000000000001" customHeight="1">
      <c r="A6" s="37" t="s">
        <v>361</v>
      </c>
      <c r="B6" s="2"/>
      <c r="C6" s="1"/>
      <c r="D6" s="1"/>
      <c r="E6" s="1"/>
      <c r="F6" s="1"/>
      <c r="G6" s="1"/>
      <c r="H6" s="1"/>
      <c r="I6" s="1"/>
      <c r="J6" s="1"/>
      <c r="K6" s="2"/>
      <c r="L6" s="1"/>
      <c r="N6" s="120" t="s">
        <v>1223</v>
      </c>
    </row>
    <row r="7" spans="1:16" ht="20.100000000000001" customHeight="1">
      <c r="A7" s="37"/>
      <c r="B7" s="2"/>
      <c r="C7" s="1"/>
      <c r="D7" s="1"/>
      <c r="E7" s="1"/>
      <c r="F7" s="1"/>
      <c r="G7" s="1"/>
      <c r="H7" s="1"/>
      <c r="I7" s="1"/>
      <c r="J7" s="1"/>
      <c r="K7" s="2"/>
      <c r="L7" s="143" t="s">
        <v>848</v>
      </c>
      <c r="N7" s="120" t="s">
        <v>1224</v>
      </c>
    </row>
    <row r="8" spans="1:16" ht="39" customHeight="1">
      <c r="H8" s="19"/>
      <c r="J8" s="33" t="s">
        <v>53</v>
      </c>
      <c r="L8" s="33" t="s">
        <v>54</v>
      </c>
    </row>
    <row r="9" spans="1:16" ht="20.100000000000001" customHeight="1">
      <c r="A9" s="19" t="s">
        <v>239</v>
      </c>
      <c r="B9" s="54" t="s">
        <v>276</v>
      </c>
      <c r="H9" s="19"/>
      <c r="J9" s="3"/>
      <c r="L9" s="1"/>
    </row>
    <row r="10" spans="1:16" ht="12.95" customHeight="1">
      <c r="A10" s="19"/>
      <c r="C10" s="54" t="s">
        <v>240</v>
      </c>
      <c r="H10" s="19"/>
      <c r="I10" s="19"/>
    </row>
    <row r="11" spans="1:16" ht="12.95" customHeight="1">
      <c r="A11" s="19"/>
      <c r="D11" s="54" t="s">
        <v>195</v>
      </c>
      <c r="H11" s="19"/>
      <c r="I11" s="19" t="s">
        <v>172</v>
      </c>
      <c r="J11" s="106">
        <v>4406034</v>
      </c>
      <c r="L11" s="106">
        <v>2031789</v>
      </c>
    </row>
    <row r="12" spans="1:16" ht="12.95" customHeight="1">
      <c r="A12" s="19"/>
      <c r="D12" s="54" t="s">
        <v>277</v>
      </c>
      <c r="H12" s="19"/>
      <c r="I12" s="19"/>
      <c r="J12" s="106"/>
      <c r="L12" s="106"/>
    </row>
    <row r="13" spans="1:16" ht="12.95" customHeight="1">
      <c r="A13" s="19"/>
      <c r="E13" s="54" t="s">
        <v>278</v>
      </c>
      <c r="F13" s="54"/>
      <c r="H13" s="19"/>
      <c r="I13" s="19"/>
      <c r="J13" s="106">
        <v>0</v>
      </c>
      <c r="L13" s="106">
        <v>0</v>
      </c>
    </row>
    <row r="14" spans="1:16" ht="12.95" customHeight="1">
      <c r="A14" s="19"/>
      <c r="E14" s="54" t="s">
        <v>279</v>
      </c>
      <c r="F14" s="54"/>
      <c r="H14" s="19"/>
      <c r="I14" s="19"/>
      <c r="J14" s="106">
        <v>0</v>
      </c>
      <c r="L14" s="106">
        <v>0</v>
      </c>
    </row>
    <row r="15" spans="1:16" ht="12.95" customHeight="1">
      <c r="A15" s="19"/>
      <c r="E15" s="54" t="s">
        <v>280</v>
      </c>
      <c r="F15" s="54"/>
      <c r="H15" s="19"/>
      <c r="I15" s="19"/>
      <c r="J15" s="106">
        <v>0</v>
      </c>
      <c r="L15" s="106">
        <v>0</v>
      </c>
    </row>
    <row r="16" spans="1:16" ht="12.95" customHeight="1">
      <c r="A16" s="19"/>
      <c r="E16" s="54" t="s">
        <v>16</v>
      </c>
      <c r="F16" s="54"/>
      <c r="H16" s="19"/>
      <c r="I16" s="19"/>
      <c r="J16" s="106">
        <v>0</v>
      </c>
      <c r="L16" s="106">
        <v>0</v>
      </c>
    </row>
    <row r="17" spans="1:12" ht="12.95" customHeight="1">
      <c r="A17" s="19"/>
      <c r="E17" s="54" t="s">
        <v>241</v>
      </c>
      <c r="F17" s="54"/>
      <c r="H17" s="19"/>
      <c r="I17" s="19"/>
      <c r="J17" s="106">
        <v>0</v>
      </c>
      <c r="L17" s="106">
        <v>0</v>
      </c>
    </row>
    <row r="18" spans="1:12" ht="12.95" customHeight="1">
      <c r="A18" s="19"/>
      <c r="D18" s="54" t="s">
        <v>242</v>
      </c>
      <c r="H18" s="19"/>
      <c r="I18" s="19"/>
      <c r="J18" s="106">
        <v>0</v>
      </c>
      <c r="L18" s="106">
        <v>0</v>
      </c>
    </row>
    <row r="19" spans="1:12" ht="20.100000000000001" customHeight="1">
      <c r="A19" s="19"/>
      <c r="E19" s="54"/>
      <c r="F19" s="54" t="s">
        <v>373</v>
      </c>
      <c r="H19" s="19" t="s">
        <v>272</v>
      </c>
      <c r="I19" s="19"/>
      <c r="J19" s="215">
        <f>SUM(J11:J18)</f>
        <v>4406034</v>
      </c>
      <c r="L19" s="215">
        <f>SUM(L11:L18)</f>
        <v>2031789</v>
      </c>
    </row>
    <row r="20" spans="1:12" ht="20.100000000000001" customHeight="1">
      <c r="A20" s="19" t="s">
        <v>243</v>
      </c>
      <c r="B20" s="54" t="s">
        <v>374</v>
      </c>
      <c r="H20" s="19"/>
      <c r="I20" s="19"/>
      <c r="J20" s="106"/>
      <c r="L20" s="106"/>
    </row>
    <row r="21" spans="1:12" ht="12.95" customHeight="1">
      <c r="A21" s="19"/>
      <c r="C21" s="54" t="s">
        <v>240</v>
      </c>
      <c r="H21" s="19"/>
      <c r="I21" s="19"/>
      <c r="J21" s="106"/>
      <c r="L21" s="106"/>
    </row>
    <row r="22" spans="1:12" ht="12.95" customHeight="1">
      <c r="A22" s="19"/>
      <c r="D22" s="54" t="s">
        <v>439</v>
      </c>
      <c r="H22" s="19"/>
      <c r="I22" s="19"/>
      <c r="J22" s="106">
        <v>1344137</v>
      </c>
      <c r="L22" s="106">
        <v>1162574</v>
      </c>
    </row>
    <row r="23" spans="1:12" ht="12.95" customHeight="1">
      <c r="A23" s="19"/>
      <c r="D23" s="54" t="s">
        <v>244</v>
      </c>
      <c r="H23" s="19"/>
      <c r="I23" s="19"/>
      <c r="J23" s="106">
        <v>137641</v>
      </c>
      <c r="L23" s="106">
        <v>259327</v>
      </c>
    </row>
    <row r="24" spans="1:12" ht="12.95" customHeight="1">
      <c r="A24" s="19"/>
      <c r="D24" s="54" t="s">
        <v>197</v>
      </c>
      <c r="H24" s="19"/>
      <c r="I24" s="19"/>
      <c r="J24" s="106">
        <v>0</v>
      </c>
      <c r="L24" s="106">
        <v>94907</v>
      </c>
    </row>
    <row r="25" spans="1:12" ht="12.95" customHeight="1">
      <c r="A25" s="19"/>
      <c r="D25" s="54" t="s">
        <v>245</v>
      </c>
      <c r="H25" s="19"/>
      <c r="I25" s="19"/>
      <c r="J25" s="106">
        <v>500</v>
      </c>
      <c r="L25" s="106">
        <v>521</v>
      </c>
    </row>
    <row r="26" spans="1:12" ht="12.95" customHeight="1">
      <c r="A26" s="19"/>
      <c r="D26" s="54" t="s">
        <v>246</v>
      </c>
      <c r="H26" s="19"/>
      <c r="I26" s="19"/>
      <c r="J26" s="106">
        <v>0</v>
      </c>
      <c r="L26" s="106">
        <v>0</v>
      </c>
    </row>
    <row r="27" spans="1:12" ht="12.95" customHeight="1">
      <c r="A27" s="19"/>
      <c r="D27" s="54" t="s">
        <v>247</v>
      </c>
      <c r="H27" s="19"/>
      <c r="I27" s="19"/>
      <c r="J27" s="106">
        <v>13053</v>
      </c>
      <c r="L27" s="106">
        <v>0</v>
      </c>
    </row>
    <row r="28" spans="1:12" ht="20.100000000000001" customHeight="1">
      <c r="A28" s="19"/>
      <c r="E28" s="54"/>
      <c r="F28" s="54" t="s">
        <v>375</v>
      </c>
      <c r="H28" s="19" t="s">
        <v>269</v>
      </c>
      <c r="I28" s="19"/>
      <c r="J28" s="215">
        <f>SUM(J22:J27)</f>
        <v>1495331</v>
      </c>
      <c r="L28" s="215">
        <f>SUM(L22:L27)</f>
        <v>1517329</v>
      </c>
    </row>
    <row r="29" spans="1:12" ht="20.100000000000001" customHeight="1">
      <c r="A29" s="19" t="s">
        <v>248</v>
      </c>
      <c r="B29" s="54" t="s">
        <v>376</v>
      </c>
      <c r="H29" s="19"/>
      <c r="I29" s="19"/>
      <c r="J29" s="106"/>
      <c r="L29" s="106"/>
    </row>
    <row r="30" spans="1:12" ht="12.95" customHeight="1">
      <c r="A30" s="19"/>
      <c r="C30" s="54" t="s">
        <v>249</v>
      </c>
      <c r="H30" s="19" t="s">
        <v>270</v>
      </c>
      <c r="I30" s="19"/>
      <c r="J30" s="9">
        <f>(J19-J28)</f>
        <v>2910703</v>
      </c>
      <c r="L30" s="9">
        <f>(L19-L28)</f>
        <v>514460</v>
      </c>
    </row>
    <row r="31" spans="1:12" ht="20.100000000000001" customHeight="1">
      <c r="A31" s="19" t="s">
        <v>465</v>
      </c>
      <c r="B31" s="54" t="s">
        <v>377</v>
      </c>
      <c r="H31" s="19"/>
      <c r="I31" s="19"/>
      <c r="J31" s="106"/>
      <c r="L31" s="106"/>
    </row>
    <row r="32" spans="1:12" ht="12.95" customHeight="1">
      <c r="C32" s="54" t="s">
        <v>466</v>
      </c>
      <c r="H32" s="19"/>
      <c r="I32" s="19"/>
      <c r="J32" s="106"/>
      <c r="L32" s="106"/>
    </row>
    <row r="33" spans="1:12" ht="12.95" customHeight="1">
      <c r="D33" s="54" t="s">
        <v>438</v>
      </c>
      <c r="H33" s="19" t="s">
        <v>271</v>
      </c>
      <c r="I33" s="19"/>
      <c r="J33" s="457">
        <v>-6379910</v>
      </c>
      <c r="L33" s="9">
        <v>-1861140</v>
      </c>
    </row>
    <row r="34" spans="1:12" ht="20.100000000000001" customHeight="1">
      <c r="B34" s="54"/>
      <c r="F34" s="54" t="s">
        <v>681</v>
      </c>
      <c r="H34" s="19"/>
      <c r="I34" s="19"/>
      <c r="J34" s="10"/>
      <c r="L34" s="10"/>
    </row>
    <row r="35" spans="1:12" ht="14.1" customHeight="1" thickBot="1">
      <c r="B35" s="54"/>
      <c r="G35" s="54" t="s">
        <v>680</v>
      </c>
      <c r="H35" s="19"/>
      <c r="I35" s="19" t="s">
        <v>172</v>
      </c>
      <c r="J35" s="456">
        <f>+J30+J33</f>
        <v>-3469207</v>
      </c>
      <c r="L35" s="456">
        <f>+L30+L33</f>
        <v>-1346680</v>
      </c>
    </row>
    <row r="36" spans="1:12" ht="12.95" customHeight="1" thickTop="1"/>
    <row r="37" spans="1:12" ht="12.95" customHeight="1">
      <c r="L37" s="8"/>
    </row>
    <row r="38" spans="1:12" ht="12.95" customHeight="1">
      <c r="L38" s="8"/>
    </row>
    <row r="39" spans="1:12" ht="12.95" customHeight="1">
      <c r="A39" s="4" t="s">
        <v>954</v>
      </c>
    </row>
  </sheetData>
  <customSheetViews>
    <customSheetView guid="{B5CDDD7D-D7D3-4CB2-966B-9F1E454CC0C9}">
      <pageMargins left="0.8" right="0.7" top="1" bottom="0.8" header="0.5" footer="0.5"/>
      <pageSetup scale="94" firstPageNumber="86"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94" firstPageNumber="86"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pageMargins left="0.8" right="0.7" top="1" bottom="0.8" header="0.5" footer="0.5"/>
      <pageSetup scale="94" firstPageNumber="86"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L31" sqref="L31"/>
      <pageMargins left="0.8" right="0.7" top="1" bottom="0.8" header="0.5" footer="0.5"/>
      <pageSetup scale="94" firstPageNumber="83"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L31" sqref="L31"/>
      <pageMargins left="0.8" right="0.7" top="1" bottom="0.8" header="0.5" footer="0.5"/>
      <pageSetup scale="94" firstPageNumber="83"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6">
      <selection activeCell="L31" sqref="L31"/>
      <pageMargins left="0.8" right="0.7" top="1" bottom="0.8" header="0.5" footer="0.5"/>
      <pageSetup scale="94" firstPageNumber="83"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L31" sqref="L31"/>
      <pageMargins left="0.8" right="0.7" top="1" bottom="0.8" header="0.5" footer="0.5"/>
      <pageSetup scale="94" firstPageNumber="83"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L31" sqref="L31"/>
      <pageMargins left="0.8" right="0.7" top="1" bottom="0.8" header="0.5" footer="0.5"/>
      <pageSetup scale="94" firstPageNumber="83"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topLeftCell="A13">
      <selection activeCell="A40" sqref="A40:G41"/>
      <pageMargins left="0.8" right="0.7" top="1" bottom="0.8" header="0.5" footer="0.5"/>
      <pageSetup scale="94" firstPageNumber="86"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1" fitToHeight="0" orientation="portrait" blackAndWhite="1" useFirstPageNumber="1" r:id="rId10"/>
  <headerFooter scaleWithDoc="0" alignWithMargins="0">
    <oddFooter>&amp;C&amp;"Times New Roman,Regular"&amp;11&amp;P</oddFooter>
  </headerFooter>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7">
    <pageSetUpPr fitToPage="1"/>
  </sheetPr>
  <dimension ref="A1:O54"/>
  <sheetViews>
    <sheetView workbookViewId="0"/>
  </sheetViews>
  <sheetFormatPr defaultColWidth="10.140625" defaultRowHeight="11.25" customHeight="1"/>
  <cols>
    <col min="1" max="6" width="2.28515625" style="4" customWidth="1"/>
    <col min="7" max="7" width="41.28515625" style="4" customWidth="1"/>
    <col min="8" max="8" width="2.42578125" style="4" customWidth="1"/>
    <col min="9" max="9" width="13.85546875" style="4" customWidth="1"/>
    <col min="10" max="10" width="10.140625" style="4"/>
    <col min="11" max="11" width="25.85546875" style="4" customWidth="1"/>
    <col min="12" max="13" width="14.140625" style="4" bestFit="1" customWidth="1"/>
    <col min="14" max="14" width="13.5703125" style="4" bestFit="1" customWidth="1"/>
    <col min="15" max="15" width="12.7109375" style="4" bestFit="1" customWidth="1"/>
    <col min="16" max="16" width="12.85546875" style="4" bestFit="1" customWidth="1"/>
    <col min="17" max="256" width="10.140625" style="4"/>
    <col min="257" max="262" width="2.28515625" style="4" customWidth="1"/>
    <col min="263" max="263" width="61.140625" style="4" customWidth="1"/>
    <col min="264" max="264" width="2.42578125" style="4" customWidth="1"/>
    <col min="265" max="265" width="13.85546875" style="4" customWidth="1"/>
    <col min="266" max="512" width="10.140625" style="4"/>
    <col min="513" max="518" width="2.28515625" style="4" customWidth="1"/>
    <col min="519" max="519" width="61.140625" style="4" customWidth="1"/>
    <col min="520" max="520" width="2.42578125" style="4" customWidth="1"/>
    <col min="521" max="521" width="13.85546875" style="4" customWidth="1"/>
    <col min="522" max="768" width="10.140625" style="4"/>
    <col min="769" max="774" width="2.28515625" style="4" customWidth="1"/>
    <col min="775" max="775" width="61.140625" style="4" customWidth="1"/>
    <col min="776" max="776" width="2.42578125" style="4" customWidth="1"/>
    <col min="777" max="777" width="13.85546875" style="4" customWidth="1"/>
    <col min="778" max="1024" width="10.140625" style="4"/>
    <col min="1025" max="1030" width="2.28515625" style="4" customWidth="1"/>
    <col min="1031" max="1031" width="61.140625" style="4" customWidth="1"/>
    <col min="1032" max="1032" width="2.42578125" style="4" customWidth="1"/>
    <col min="1033" max="1033" width="13.85546875" style="4" customWidth="1"/>
    <col min="1034" max="1280" width="10.140625" style="4"/>
    <col min="1281" max="1286" width="2.28515625" style="4" customWidth="1"/>
    <col min="1287" max="1287" width="61.140625" style="4" customWidth="1"/>
    <col min="1288" max="1288" width="2.42578125" style="4" customWidth="1"/>
    <col min="1289" max="1289" width="13.85546875" style="4" customWidth="1"/>
    <col min="1290" max="1536" width="10.140625" style="4"/>
    <col min="1537" max="1542" width="2.28515625" style="4" customWidth="1"/>
    <col min="1543" max="1543" width="61.140625" style="4" customWidth="1"/>
    <col min="1544" max="1544" width="2.42578125" style="4" customWidth="1"/>
    <col min="1545" max="1545" width="13.85546875" style="4" customWidth="1"/>
    <col min="1546" max="1792" width="10.140625" style="4"/>
    <col min="1793" max="1798" width="2.28515625" style="4" customWidth="1"/>
    <col min="1799" max="1799" width="61.140625" style="4" customWidth="1"/>
    <col min="1800" max="1800" width="2.42578125" style="4" customWidth="1"/>
    <col min="1801" max="1801" width="13.85546875" style="4" customWidth="1"/>
    <col min="1802" max="2048" width="10.140625" style="4"/>
    <col min="2049" max="2054" width="2.28515625" style="4" customWidth="1"/>
    <col min="2055" max="2055" width="61.140625" style="4" customWidth="1"/>
    <col min="2056" max="2056" width="2.42578125" style="4" customWidth="1"/>
    <col min="2057" max="2057" width="13.85546875" style="4" customWidth="1"/>
    <col min="2058" max="2304" width="10.140625" style="4"/>
    <col min="2305" max="2310" width="2.28515625" style="4" customWidth="1"/>
    <col min="2311" max="2311" width="61.140625" style="4" customWidth="1"/>
    <col min="2312" max="2312" width="2.42578125" style="4" customWidth="1"/>
    <col min="2313" max="2313" width="13.85546875" style="4" customWidth="1"/>
    <col min="2314" max="2560" width="10.140625" style="4"/>
    <col min="2561" max="2566" width="2.28515625" style="4" customWidth="1"/>
    <col min="2567" max="2567" width="61.140625" style="4" customWidth="1"/>
    <col min="2568" max="2568" width="2.42578125" style="4" customWidth="1"/>
    <col min="2569" max="2569" width="13.85546875" style="4" customWidth="1"/>
    <col min="2570" max="2816" width="10.140625" style="4"/>
    <col min="2817" max="2822" width="2.28515625" style="4" customWidth="1"/>
    <col min="2823" max="2823" width="61.140625" style="4" customWidth="1"/>
    <col min="2824" max="2824" width="2.42578125" style="4" customWidth="1"/>
    <col min="2825" max="2825" width="13.85546875" style="4" customWidth="1"/>
    <col min="2826" max="3072" width="10.140625" style="4"/>
    <col min="3073" max="3078" width="2.28515625" style="4" customWidth="1"/>
    <col min="3079" max="3079" width="61.140625" style="4" customWidth="1"/>
    <col min="3080" max="3080" width="2.42578125" style="4" customWidth="1"/>
    <col min="3081" max="3081" width="13.85546875" style="4" customWidth="1"/>
    <col min="3082" max="3328" width="10.140625" style="4"/>
    <col min="3329" max="3334" width="2.28515625" style="4" customWidth="1"/>
    <col min="3335" max="3335" width="61.140625" style="4" customWidth="1"/>
    <col min="3336" max="3336" width="2.42578125" style="4" customWidth="1"/>
    <col min="3337" max="3337" width="13.85546875" style="4" customWidth="1"/>
    <col min="3338" max="3584" width="10.140625" style="4"/>
    <col min="3585" max="3590" width="2.28515625" style="4" customWidth="1"/>
    <col min="3591" max="3591" width="61.140625" style="4" customWidth="1"/>
    <col min="3592" max="3592" width="2.42578125" style="4" customWidth="1"/>
    <col min="3593" max="3593" width="13.85546875" style="4" customWidth="1"/>
    <col min="3594" max="3840" width="10.140625" style="4"/>
    <col min="3841" max="3846" width="2.28515625" style="4" customWidth="1"/>
    <col min="3847" max="3847" width="61.140625" style="4" customWidth="1"/>
    <col min="3848" max="3848" width="2.42578125" style="4" customWidth="1"/>
    <col min="3849" max="3849" width="13.85546875" style="4" customWidth="1"/>
    <col min="3850" max="4096" width="10.140625" style="4"/>
    <col min="4097" max="4102" width="2.28515625" style="4" customWidth="1"/>
    <col min="4103" max="4103" width="61.140625" style="4" customWidth="1"/>
    <col min="4104" max="4104" width="2.42578125" style="4" customWidth="1"/>
    <col min="4105" max="4105" width="13.85546875" style="4" customWidth="1"/>
    <col min="4106" max="4352" width="10.140625" style="4"/>
    <col min="4353" max="4358" width="2.28515625" style="4" customWidth="1"/>
    <col min="4359" max="4359" width="61.140625" style="4" customWidth="1"/>
    <col min="4360" max="4360" width="2.42578125" style="4" customWidth="1"/>
    <col min="4361" max="4361" width="13.85546875" style="4" customWidth="1"/>
    <col min="4362" max="4608" width="10.140625" style="4"/>
    <col min="4609" max="4614" width="2.28515625" style="4" customWidth="1"/>
    <col min="4615" max="4615" width="61.140625" style="4" customWidth="1"/>
    <col min="4616" max="4616" width="2.42578125" style="4" customWidth="1"/>
    <col min="4617" max="4617" width="13.85546875" style="4" customWidth="1"/>
    <col min="4618" max="4864" width="10.140625" style="4"/>
    <col min="4865" max="4870" width="2.28515625" style="4" customWidth="1"/>
    <col min="4871" max="4871" width="61.140625" style="4" customWidth="1"/>
    <col min="4872" max="4872" width="2.42578125" style="4" customWidth="1"/>
    <col min="4873" max="4873" width="13.85546875" style="4" customWidth="1"/>
    <col min="4874" max="5120" width="10.140625" style="4"/>
    <col min="5121" max="5126" width="2.28515625" style="4" customWidth="1"/>
    <col min="5127" max="5127" width="61.140625" style="4" customWidth="1"/>
    <col min="5128" max="5128" width="2.42578125" style="4" customWidth="1"/>
    <col min="5129" max="5129" width="13.85546875" style="4" customWidth="1"/>
    <col min="5130" max="5376" width="10.140625" style="4"/>
    <col min="5377" max="5382" width="2.28515625" style="4" customWidth="1"/>
    <col min="5383" max="5383" width="61.140625" style="4" customWidth="1"/>
    <col min="5384" max="5384" width="2.42578125" style="4" customWidth="1"/>
    <col min="5385" max="5385" width="13.85546875" style="4" customWidth="1"/>
    <col min="5386" max="5632" width="10.140625" style="4"/>
    <col min="5633" max="5638" width="2.28515625" style="4" customWidth="1"/>
    <col min="5639" max="5639" width="61.140625" style="4" customWidth="1"/>
    <col min="5640" max="5640" width="2.42578125" style="4" customWidth="1"/>
    <col min="5641" max="5641" width="13.85546875" style="4" customWidth="1"/>
    <col min="5642" max="5888" width="10.140625" style="4"/>
    <col min="5889" max="5894" width="2.28515625" style="4" customWidth="1"/>
    <col min="5895" max="5895" width="61.140625" style="4" customWidth="1"/>
    <col min="5896" max="5896" width="2.42578125" style="4" customWidth="1"/>
    <col min="5897" max="5897" width="13.85546875" style="4" customWidth="1"/>
    <col min="5898" max="6144" width="10.140625" style="4"/>
    <col min="6145" max="6150" width="2.28515625" style="4" customWidth="1"/>
    <col min="6151" max="6151" width="61.140625" style="4" customWidth="1"/>
    <col min="6152" max="6152" width="2.42578125" style="4" customWidth="1"/>
    <col min="6153" max="6153" width="13.85546875" style="4" customWidth="1"/>
    <col min="6154" max="6400" width="10.140625" style="4"/>
    <col min="6401" max="6406" width="2.28515625" style="4" customWidth="1"/>
    <col min="6407" max="6407" width="61.140625" style="4" customWidth="1"/>
    <col min="6408" max="6408" width="2.42578125" style="4" customWidth="1"/>
    <col min="6409" max="6409" width="13.85546875" style="4" customWidth="1"/>
    <col min="6410" max="6656" width="10.140625" style="4"/>
    <col min="6657" max="6662" width="2.28515625" style="4" customWidth="1"/>
    <col min="6663" max="6663" width="61.140625" style="4" customWidth="1"/>
    <col min="6664" max="6664" width="2.42578125" style="4" customWidth="1"/>
    <col min="6665" max="6665" width="13.85546875" style="4" customWidth="1"/>
    <col min="6666" max="6912" width="10.140625" style="4"/>
    <col min="6913" max="6918" width="2.28515625" style="4" customWidth="1"/>
    <col min="6919" max="6919" width="61.140625" style="4" customWidth="1"/>
    <col min="6920" max="6920" width="2.42578125" style="4" customWidth="1"/>
    <col min="6921" max="6921" width="13.85546875" style="4" customWidth="1"/>
    <col min="6922" max="7168" width="10.140625" style="4"/>
    <col min="7169" max="7174" width="2.28515625" style="4" customWidth="1"/>
    <col min="7175" max="7175" width="61.140625" style="4" customWidth="1"/>
    <col min="7176" max="7176" width="2.42578125" style="4" customWidth="1"/>
    <col min="7177" max="7177" width="13.85546875" style="4" customWidth="1"/>
    <col min="7178" max="7424" width="10.140625" style="4"/>
    <col min="7425" max="7430" width="2.28515625" style="4" customWidth="1"/>
    <col min="7431" max="7431" width="61.140625" style="4" customWidth="1"/>
    <col min="7432" max="7432" width="2.42578125" style="4" customWidth="1"/>
    <col min="7433" max="7433" width="13.85546875" style="4" customWidth="1"/>
    <col min="7434" max="7680" width="10.140625" style="4"/>
    <col min="7681" max="7686" width="2.28515625" style="4" customWidth="1"/>
    <col min="7687" max="7687" width="61.140625" style="4" customWidth="1"/>
    <col min="7688" max="7688" width="2.42578125" style="4" customWidth="1"/>
    <col min="7689" max="7689" width="13.85546875" style="4" customWidth="1"/>
    <col min="7690" max="7936" width="10.140625" style="4"/>
    <col min="7937" max="7942" width="2.28515625" style="4" customWidth="1"/>
    <col min="7943" max="7943" width="61.140625" style="4" customWidth="1"/>
    <col min="7944" max="7944" width="2.42578125" style="4" customWidth="1"/>
    <col min="7945" max="7945" width="13.85546875" style="4" customWidth="1"/>
    <col min="7946" max="8192" width="10.140625" style="4"/>
    <col min="8193" max="8198" width="2.28515625" style="4" customWidth="1"/>
    <col min="8199" max="8199" width="61.140625" style="4" customWidth="1"/>
    <col min="8200" max="8200" width="2.42578125" style="4" customWidth="1"/>
    <col min="8201" max="8201" width="13.85546875" style="4" customWidth="1"/>
    <col min="8202" max="8448" width="10.140625" style="4"/>
    <col min="8449" max="8454" width="2.28515625" style="4" customWidth="1"/>
    <col min="8455" max="8455" width="61.140625" style="4" customWidth="1"/>
    <col min="8456" max="8456" width="2.42578125" style="4" customWidth="1"/>
    <col min="8457" max="8457" width="13.85546875" style="4" customWidth="1"/>
    <col min="8458" max="8704" width="10.140625" style="4"/>
    <col min="8705" max="8710" width="2.28515625" style="4" customWidth="1"/>
    <col min="8711" max="8711" width="61.140625" style="4" customWidth="1"/>
    <col min="8712" max="8712" width="2.42578125" style="4" customWidth="1"/>
    <col min="8713" max="8713" width="13.85546875" style="4" customWidth="1"/>
    <col min="8714" max="8960" width="10.140625" style="4"/>
    <col min="8961" max="8966" width="2.28515625" style="4" customWidth="1"/>
    <col min="8967" max="8967" width="61.140625" style="4" customWidth="1"/>
    <col min="8968" max="8968" width="2.42578125" style="4" customWidth="1"/>
    <col min="8969" max="8969" width="13.85546875" style="4" customWidth="1"/>
    <col min="8970" max="9216" width="10.140625" style="4"/>
    <col min="9217" max="9222" width="2.28515625" style="4" customWidth="1"/>
    <col min="9223" max="9223" width="61.140625" style="4" customWidth="1"/>
    <col min="9224" max="9224" width="2.42578125" style="4" customWidth="1"/>
    <col min="9225" max="9225" width="13.85546875" style="4" customWidth="1"/>
    <col min="9226" max="9472" width="10.140625" style="4"/>
    <col min="9473" max="9478" width="2.28515625" style="4" customWidth="1"/>
    <col min="9479" max="9479" width="61.140625" style="4" customWidth="1"/>
    <col min="9480" max="9480" width="2.42578125" style="4" customWidth="1"/>
    <col min="9481" max="9481" width="13.85546875" style="4" customWidth="1"/>
    <col min="9482" max="9728" width="10.140625" style="4"/>
    <col min="9729" max="9734" width="2.28515625" style="4" customWidth="1"/>
    <col min="9735" max="9735" width="61.140625" style="4" customWidth="1"/>
    <col min="9736" max="9736" width="2.42578125" style="4" customWidth="1"/>
    <col min="9737" max="9737" width="13.85546875" style="4" customWidth="1"/>
    <col min="9738" max="9984" width="10.140625" style="4"/>
    <col min="9985" max="9990" width="2.28515625" style="4" customWidth="1"/>
    <col min="9991" max="9991" width="61.140625" style="4" customWidth="1"/>
    <col min="9992" max="9992" width="2.42578125" style="4" customWidth="1"/>
    <col min="9993" max="9993" width="13.85546875" style="4" customWidth="1"/>
    <col min="9994" max="10240" width="10.140625" style="4"/>
    <col min="10241" max="10246" width="2.28515625" style="4" customWidth="1"/>
    <col min="10247" max="10247" width="61.140625" style="4" customWidth="1"/>
    <col min="10248" max="10248" width="2.42578125" style="4" customWidth="1"/>
    <col min="10249" max="10249" width="13.85546875" style="4" customWidth="1"/>
    <col min="10250" max="10496" width="10.140625" style="4"/>
    <col min="10497" max="10502" width="2.28515625" style="4" customWidth="1"/>
    <col min="10503" max="10503" width="61.140625" style="4" customWidth="1"/>
    <col min="10504" max="10504" width="2.42578125" style="4" customWidth="1"/>
    <col min="10505" max="10505" width="13.85546875" style="4" customWidth="1"/>
    <col min="10506" max="10752" width="10.140625" style="4"/>
    <col min="10753" max="10758" width="2.28515625" style="4" customWidth="1"/>
    <col min="10759" max="10759" width="61.140625" style="4" customWidth="1"/>
    <col min="10760" max="10760" width="2.42578125" style="4" customWidth="1"/>
    <col min="10761" max="10761" width="13.85546875" style="4" customWidth="1"/>
    <col min="10762" max="11008" width="10.140625" style="4"/>
    <col min="11009" max="11014" width="2.28515625" style="4" customWidth="1"/>
    <col min="11015" max="11015" width="61.140625" style="4" customWidth="1"/>
    <col min="11016" max="11016" width="2.42578125" style="4" customWidth="1"/>
    <col min="11017" max="11017" width="13.85546875" style="4" customWidth="1"/>
    <col min="11018" max="11264" width="10.140625" style="4"/>
    <col min="11265" max="11270" width="2.28515625" style="4" customWidth="1"/>
    <col min="11271" max="11271" width="61.140625" style="4" customWidth="1"/>
    <col min="11272" max="11272" width="2.42578125" style="4" customWidth="1"/>
    <col min="11273" max="11273" width="13.85546875" style="4" customWidth="1"/>
    <col min="11274" max="11520" width="10.140625" style="4"/>
    <col min="11521" max="11526" width="2.28515625" style="4" customWidth="1"/>
    <col min="11527" max="11527" width="61.140625" style="4" customWidth="1"/>
    <col min="11528" max="11528" width="2.42578125" style="4" customWidth="1"/>
    <col min="11529" max="11529" width="13.85546875" style="4" customWidth="1"/>
    <col min="11530" max="11776" width="10.140625" style="4"/>
    <col min="11777" max="11782" width="2.28515625" style="4" customWidth="1"/>
    <col min="11783" max="11783" width="61.140625" style="4" customWidth="1"/>
    <col min="11784" max="11784" width="2.42578125" style="4" customWidth="1"/>
    <col min="11785" max="11785" width="13.85546875" style="4" customWidth="1"/>
    <col min="11786" max="12032" width="10.140625" style="4"/>
    <col min="12033" max="12038" width="2.28515625" style="4" customWidth="1"/>
    <col min="12039" max="12039" width="61.140625" style="4" customWidth="1"/>
    <col min="12040" max="12040" width="2.42578125" style="4" customWidth="1"/>
    <col min="12041" max="12041" width="13.85546875" style="4" customWidth="1"/>
    <col min="12042" max="12288" width="10.140625" style="4"/>
    <col min="12289" max="12294" width="2.28515625" style="4" customWidth="1"/>
    <col min="12295" max="12295" width="61.140625" style="4" customWidth="1"/>
    <col min="12296" max="12296" width="2.42578125" style="4" customWidth="1"/>
    <col min="12297" max="12297" width="13.85546875" style="4" customWidth="1"/>
    <col min="12298" max="12544" width="10.140625" style="4"/>
    <col min="12545" max="12550" width="2.28515625" style="4" customWidth="1"/>
    <col min="12551" max="12551" width="61.140625" style="4" customWidth="1"/>
    <col min="12552" max="12552" width="2.42578125" style="4" customWidth="1"/>
    <col min="12553" max="12553" width="13.85546875" style="4" customWidth="1"/>
    <col min="12554" max="12800" width="10.140625" style="4"/>
    <col min="12801" max="12806" width="2.28515625" style="4" customWidth="1"/>
    <col min="12807" max="12807" width="61.140625" style="4" customWidth="1"/>
    <col min="12808" max="12808" width="2.42578125" style="4" customWidth="1"/>
    <col min="12809" max="12809" width="13.85546875" style="4" customWidth="1"/>
    <col min="12810" max="13056" width="10.140625" style="4"/>
    <col min="13057" max="13062" width="2.28515625" style="4" customWidth="1"/>
    <col min="13063" max="13063" width="61.140625" style="4" customWidth="1"/>
    <col min="13064" max="13064" width="2.42578125" style="4" customWidth="1"/>
    <col min="13065" max="13065" width="13.85546875" style="4" customWidth="1"/>
    <col min="13066" max="13312" width="10.140625" style="4"/>
    <col min="13313" max="13318" width="2.28515625" style="4" customWidth="1"/>
    <col min="13319" max="13319" width="61.140625" style="4" customWidth="1"/>
    <col min="13320" max="13320" width="2.42578125" style="4" customWidth="1"/>
    <col min="13321" max="13321" width="13.85546875" style="4" customWidth="1"/>
    <col min="13322" max="13568" width="10.140625" style="4"/>
    <col min="13569" max="13574" width="2.28515625" style="4" customWidth="1"/>
    <col min="13575" max="13575" width="61.140625" style="4" customWidth="1"/>
    <col min="13576" max="13576" width="2.42578125" style="4" customWidth="1"/>
    <col min="13577" max="13577" width="13.85546875" style="4" customWidth="1"/>
    <col min="13578" max="13824" width="10.140625" style="4"/>
    <col min="13825" max="13830" width="2.28515625" style="4" customWidth="1"/>
    <col min="13831" max="13831" width="61.140625" style="4" customWidth="1"/>
    <col min="13832" max="13832" width="2.42578125" style="4" customWidth="1"/>
    <col min="13833" max="13833" width="13.85546875" style="4" customWidth="1"/>
    <col min="13834" max="14080" width="10.140625" style="4"/>
    <col min="14081" max="14086" width="2.28515625" style="4" customWidth="1"/>
    <col min="14087" max="14087" width="61.140625" style="4" customWidth="1"/>
    <col min="14088" max="14088" width="2.42578125" style="4" customWidth="1"/>
    <col min="14089" max="14089" width="13.85546875" style="4" customWidth="1"/>
    <col min="14090" max="14336" width="10.140625" style="4"/>
    <col min="14337" max="14342" width="2.28515625" style="4" customWidth="1"/>
    <col min="14343" max="14343" width="61.140625" style="4" customWidth="1"/>
    <col min="14344" max="14344" width="2.42578125" style="4" customWidth="1"/>
    <col min="14345" max="14345" width="13.85546875" style="4" customWidth="1"/>
    <col min="14346" max="14592" width="10.140625" style="4"/>
    <col min="14593" max="14598" width="2.28515625" style="4" customWidth="1"/>
    <col min="14599" max="14599" width="61.140625" style="4" customWidth="1"/>
    <col min="14600" max="14600" width="2.42578125" style="4" customWidth="1"/>
    <col min="14601" max="14601" width="13.85546875" style="4" customWidth="1"/>
    <col min="14602" max="14848" width="10.140625" style="4"/>
    <col min="14849" max="14854" width="2.28515625" style="4" customWidth="1"/>
    <col min="14855" max="14855" width="61.140625" style="4" customWidth="1"/>
    <col min="14856" max="14856" width="2.42578125" style="4" customWidth="1"/>
    <col min="14857" max="14857" width="13.85546875" style="4" customWidth="1"/>
    <col min="14858" max="15104" width="10.140625" style="4"/>
    <col min="15105" max="15110" width="2.28515625" style="4" customWidth="1"/>
    <col min="15111" max="15111" width="61.140625" style="4" customWidth="1"/>
    <col min="15112" max="15112" width="2.42578125" style="4" customWidth="1"/>
    <col min="15113" max="15113" width="13.85546875" style="4" customWidth="1"/>
    <col min="15114" max="15360" width="10.140625" style="4"/>
    <col min="15361" max="15366" width="2.28515625" style="4" customWidth="1"/>
    <col min="15367" max="15367" width="61.140625" style="4" customWidth="1"/>
    <col min="15368" max="15368" width="2.42578125" style="4" customWidth="1"/>
    <col min="15369" max="15369" width="13.85546875" style="4" customWidth="1"/>
    <col min="15370" max="15616" width="10.140625" style="4"/>
    <col min="15617" max="15622" width="2.28515625" style="4" customWidth="1"/>
    <col min="15623" max="15623" width="61.140625" style="4" customWidth="1"/>
    <col min="15624" max="15624" width="2.42578125" style="4" customWidth="1"/>
    <col min="15625" max="15625" width="13.85546875" style="4" customWidth="1"/>
    <col min="15626" max="15872" width="10.140625" style="4"/>
    <col min="15873" max="15878" width="2.28515625" style="4" customWidth="1"/>
    <col min="15879" max="15879" width="61.140625" style="4" customWidth="1"/>
    <col min="15880" max="15880" width="2.42578125" style="4" customWidth="1"/>
    <col min="15881" max="15881" width="13.85546875" style="4" customWidth="1"/>
    <col min="15882" max="16128" width="10.140625" style="4"/>
    <col min="16129" max="16134" width="2.28515625" style="4" customWidth="1"/>
    <col min="16135" max="16135" width="61.140625" style="4" customWidth="1"/>
    <col min="16136" max="16136" width="2.42578125" style="4" customWidth="1"/>
    <col min="16137" max="16137" width="13.85546875" style="4" customWidth="1"/>
    <col min="16138" max="16384" width="10.140625" style="4"/>
  </cols>
  <sheetData>
    <row r="1" spans="1:14" ht="12.95" customHeight="1">
      <c r="A1" s="237" t="s">
        <v>496</v>
      </c>
      <c r="B1" s="237"/>
      <c r="C1" s="237"/>
      <c r="D1" s="237"/>
      <c r="E1" s="237"/>
      <c r="F1" s="237"/>
      <c r="G1" s="237"/>
      <c r="H1" s="237"/>
      <c r="I1" s="237"/>
      <c r="J1" s="238"/>
    </row>
    <row r="2" spans="1:14" ht="15" customHeight="1">
      <c r="A2" s="239" t="s">
        <v>425</v>
      </c>
      <c r="B2" s="237"/>
      <c r="C2" s="237"/>
      <c r="D2" s="237"/>
      <c r="E2" s="237"/>
      <c r="F2" s="237"/>
      <c r="G2" s="239"/>
      <c r="H2" s="237"/>
      <c r="I2" s="237"/>
      <c r="J2" s="238"/>
      <c r="K2" s="493" t="s">
        <v>1310</v>
      </c>
      <c r="L2" s="493"/>
      <c r="M2" s="410"/>
      <c r="N2" s="411"/>
    </row>
    <row r="3" spans="1:14" ht="15">
      <c r="A3" s="239" t="s">
        <v>850</v>
      </c>
      <c r="B3" s="237"/>
      <c r="C3" s="237"/>
      <c r="D3" s="237"/>
      <c r="E3" s="237"/>
      <c r="F3" s="237"/>
      <c r="G3" s="239"/>
      <c r="H3" s="237"/>
      <c r="I3" s="237"/>
      <c r="J3" s="238"/>
      <c r="K3" s="493" t="s">
        <v>1312</v>
      </c>
      <c r="L3" s="493"/>
      <c r="M3" s="448" t="s">
        <v>1309</v>
      </c>
      <c r="N3" s="411"/>
    </row>
    <row r="4" spans="1:14" ht="15">
      <c r="A4" s="239" t="s">
        <v>426</v>
      </c>
      <c r="B4" s="237"/>
      <c r="C4" s="237"/>
      <c r="D4" s="237"/>
      <c r="E4" s="237"/>
      <c r="F4" s="237"/>
      <c r="G4" s="239"/>
      <c r="H4" s="237"/>
      <c r="I4" s="237"/>
      <c r="J4" s="238"/>
      <c r="K4" s="489"/>
      <c r="L4" s="490"/>
      <c r="M4" s="490"/>
      <c r="N4" s="490"/>
    </row>
    <row r="5" spans="1:14" ht="20.100000000000001" customHeight="1">
      <c r="A5" s="239" t="s">
        <v>1302</v>
      </c>
      <c r="B5" s="237"/>
      <c r="C5" s="237"/>
      <c r="D5" s="237"/>
      <c r="E5" s="237"/>
      <c r="F5" s="237"/>
      <c r="G5" s="239"/>
      <c r="H5" s="237"/>
      <c r="I5" s="237"/>
      <c r="J5" s="238"/>
    </row>
    <row r="6" spans="1:14" ht="20.100000000000001" customHeight="1">
      <c r="A6" s="239"/>
      <c r="B6" s="237"/>
      <c r="C6" s="237"/>
      <c r="D6" s="237"/>
      <c r="E6" s="237"/>
      <c r="F6" s="237"/>
      <c r="G6" s="239"/>
      <c r="H6" s="237"/>
      <c r="I6" s="240" t="s">
        <v>849</v>
      </c>
      <c r="J6" s="238"/>
    </row>
    <row r="7" spans="1:14" ht="39" customHeight="1">
      <c r="A7" s="245" t="s">
        <v>1300</v>
      </c>
      <c r="B7" s="238"/>
      <c r="C7" s="238"/>
      <c r="D7" s="238"/>
      <c r="E7" s="238"/>
      <c r="F7" s="238"/>
      <c r="G7" s="238"/>
      <c r="H7" s="242" t="s">
        <v>172</v>
      </c>
      <c r="I7" s="451">
        <v>226530324</v>
      </c>
      <c r="J7" s="449" t="s">
        <v>1311</v>
      </c>
      <c r="K7" s="235" t="s">
        <v>1202</v>
      </c>
    </row>
    <row r="8" spans="1:14" ht="18.75" customHeight="1">
      <c r="A8" s="238"/>
      <c r="B8" s="310" t="s">
        <v>430</v>
      </c>
      <c r="C8" s="238"/>
      <c r="D8" s="238"/>
      <c r="E8" s="238"/>
      <c r="F8" s="238"/>
      <c r="G8" s="238"/>
      <c r="H8" s="238"/>
      <c r="I8" s="243"/>
      <c r="J8" s="238"/>
      <c r="K8" s="236" t="s">
        <v>1313</v>
      </c>
    </row>
    <row r="9" spans="1:14" ht="12.95" customHeight="1">
      <c r="A9" s="238"/>
      <c r="B9" s="238"/>
      <c r="C9" s="241" t="s">
        <v>519</v>
      </c>
      <c r="D9" s="241"/>
      <c r="E9" s="238"/>
      <c r="F9" s="238"/>
      <c r="G9" s="238"/>
      <c r="H9" s="238"/>
      <c r="I9" s="243">
        <v>47519738</v>
      </c>
      <c r="J9" s="449" t="s">
        <v>1311</v>
      </c>
    </row>
    <row r="10" spans="1:14" ht="12.95" customHeight="1">
      <c r="A10" s="238"/>
      <c r="B10" s="238"/>
      <c r="C10" s="241" t="s">
        <v>485</v>
      </c>
      <c r="D10" s="241"/>
      <c r="E10" s="238"/>
      <c r="F10" s="238"/>
      <c r="G10" s="238"/>
      <c r="H10" s="238"/>
      <c r="I10" s="243">
        <v>218946160</v>
      </c>
      <c r="J10" s="449" t="s">
        <v>1311</v>
      </c>
    </row>
    <row r="11" spans="1:14" ht="12.95" customHeight="1">
      <c r="A11" s="238"/>
      <c r="B11" s="238"/>
      <c r="C11" s="241" t="s">
        <v>91</v>
      </c>
      <c r="D11" s="241"/>
      <c r="E11" s="238"/>
      <c r="F11" s="238"/>
      <c r="G11" s="238"/>
      <c r="H11" s="238"/>
      <c r="I11" s="243">
        <v>13646297</v>
      </c>
      <c r="J11" s="449" t="s">
        <v>1311</v>
      </c>
    </row>
    <row r="12" spans="1:14" ht="12.95" customHeight="1">
      <c r="A12" s="238"/>
      <c r="B12" s="238"/>
      <c r="C12" s="241" t="s">
        <v>595</v>
      </c>
      <c r="D12" s="241"/>
      <c r="E12" s="238"/>
      <c r="F12" s="238"/>
      <c r="G12" s="238"/>
      <c r="H12" s="238"/>
      <c r="I12" s="243">
        <v>5186384</v>
      </c>
      <c r="J12" s="449" t="s">
        <v>1311</v>
      </c>
    </row>
    <row r="13" spans="1:14" ht="12.95" customHeight="1">
      <c r="A13" s="238"/>
      <c r="B13" s="238"/>
      <c r="C13" s="241" t="s">
        <v>886</v>
      </c>
      <c r="D13" s="241"/>
      <c r="E13" s="238"/>
      <c r="F13" s="238"/>
      <c r="G13" s="238"/>
      <c r="H13" s="238"/>
      <c r="I13" s="243">
        <v>16658236</v>
      </c>
      <c r="J13" s="449" t="s">
        <v>1311</v>
      </c>
    </row>
    <row r="14" spans="1:14" ht="12.95" customHeight="1">
      <c r="A14" s="238"/>
      <c r="B14" s="238"/>
      <c r="C14" s="241" t="s">
        <v>887</v>
      </c>
      <c r="D14" s="241"/>
      <c r="E14" s="238"/>
      <c r="F14" s="238"/>
      <c r="G14" s="238"/>
      <c r="H14" s="238"/>
      <c r="I14" s="243">
        <v>59102423</v>
      </c>
      <c r="J14" s="449" t="s">
        <v>1311</v>
      </c>
    </row>
    <row r="15" spans="1:14" ht="12.95" customHeight="1">
      <c r="A15" s="238"/>
      <c r="B15" s="238"/>
      <c r="C15" s="241" t="s">
        <v>911</v>
      </c>
      <c r="D15" s="241"/>
      <c r="E15" s="238"/>
      <c r="F15" s="238"/>
      <c r="G15" s="238"/>
      <c r="H15" s="238"/>
      <c r="I15" s="243">
        <v>134515</v>
      </c>
      <c r="J15" s="449" t="s">
        <v>1311</v>
      </c>
    </row>
    <row r="16" spans="1:14" ht="20.100000000000001" customHeight="1">
      <c r="A16" s="238"/>
      <c r="B16" s="238"/>
      <c r="C16" s="238"/>
      <c r="D16" s="238"/>
      <c r="E16" s="238"/>
      <c r="F16" s="245" t="s">
        <v>827</v>
      </c>
      <c r="G16" s="238"/>
      <c r="H16" s="242" t="s">
        <v>172</v>
      </c>
      <c r="I16" s="450">
        <f>SUM(I9:I15)</f>
        <v>361193753</v>
      </c>
      <c r="J16" s="449" t="s">
        <v>1311</v>
      </c>
    </row>
    <row r="17" spans="1:15" ht="20.100000000000001" customHeight="1">
      <c r="A17" s="238"/>
      <c r="B17" s="310" t="s">
        <v>427</v>
      </c>
      <c r="C17" s="238"/>
      <c r="D17" s="238"/>
      <c r="E17" s="238"/>
      <c r="F17" s="238"/>
      <c r="G17" s="238"/>
      <c r="H17" s="238"/>
      <c r="I17" s="243"/>
      <c r="J17" s="238"/>
    </row>
    <row r="18" spans="1:15" ht="12.95" customHeight="1">
      <c r="A18" s="238"/>
      <c r="B18" s="238"/>
      <c r="C18" s="311" t="s">
        <v>428</v>
      </c>
      <c r="D18" s="241"/>
      <c r="E18" s="238"/>
      <c r="F18" s="238"/>
      <c r="G18" s="238"/>
      <c r="H18" s="238"/>
      <c r="I18" s="243"/>
      <c r="J18" s="238"/>
    </row>
    <row r="19" spans="1:15" ht="12.95" customHeight="1">
      <c r="A19" s="238"/>
      <c r="B19" s="238"/>
      <c r="C19" s="238"/>
      <c r="D19" s="241" t="s">
        <v>505</v>
      </c>
      <c r="E19" s="238"/>
      <c r="F19" s="238"/>
      <c r="G19" s="238"/>
      <c r="H19" s="238"/>
      <c r="I19" s="243">
        <v>-2399294</v>
      </c>
      <c r="J19" s="449" t="s">
        <v>1311</v>
      </c>
    </row>
    <row r="20" spans="1:15" ht="12.95" customHeight="1">
      <c r="A20" s="238"/>
      <c r="B20" s="238"/>
      <c r="C20" s="238"/>
      <c r="D20" s="241" t="s">
        <v>486</v>
      </c>
      <c r="E20" s="238"/>
      <c r="F20" s="238"/>
      <c r="G20" s="238"/>
      <c r="H20" s="238"/>
      <c r="I20" s="243">
        <v>-88228807</v>
      </c>
      <c r="J20" s="449" t="s">
        <v>1311</v>
      </c>
    </row>
    <row r="21" spans="1:15" ht="12.95" customHeight="1">
      <c r="A21" s="238"/>
      <c r="B21" s="238"/>
      <c r="C21" s="238"/>
      <c r="D21" s="241" t="s">
        <v>506</v>
      </c>
      <c r="E21" s="238"/>
      <c r="F21" s="238"/>
      <c r="G21" s="238"/>
      <c r="H21" s="238"/>
      <c r="I21" s="243">
        <v>-4038746</v>
      </c>
      <c r="J21" s="449" t="s">
        <v>1311</v>
      </c>
    </row>
    <row r="22" spans="1:15" ht="12.95" customHeight="1">
      <c r="A22" s="238"/>
      <c r="B22" s="238"/>
      <c r="C22" s="238"/>
      <c r="D22" s="241" t="s">
        <v>507</v>
      </c>
      <c r="E22" s="238"/>
      <c r="F22" s="238"/>
      <c r="G22" s="238"/>
      <c r="H22" s="238"/>
      <c r="I22" s="243">
        <v>-55046996</v>
      </c>
      <c r="J22" s="449" t="s">
        <v>1311</v>
      </c>
    </row>
    <row r="23" spans="1:15" ht="12.95" customHeight="1">
      <c r="A23" s="238"/>
      <c r="B23" s="238"/>
      <c r="C23" s="238"/>
      <c r="D23" s="241" t="s">
        <v>508</v>
      </c>
      <c r="E23" s="238"/>
      <c r="F23" s="238"/>
      <c r="G23" s="238"/>
      <c r="H23" s="238"/>
      <c r="I23" s="243">
        <v>-10038446</v>
      </c>
      <c r="J23" s="449" t="s">
        <v>1311</v>
      </c>
    </row>
    <row r="24" spans="1:15" ht="12.95" customHeight="1">
      <c r="A24" s="238"/>
      <c r="B24" s="238"/>
      <c r="C24" s="238"/>
      <c r="D24" s="241" t="s">
        <v>509</v>
      </c>
      <c r="E24" s="238"/>
      <c r="F24" s="238"/>
      <c r="G24" s="238"/>
      <c r="H24" s="238"/>
      <c r="I24" s="243">
        <v>-64470226</v>
      </c>
      <c r="J24" s="449" t="s">
        <v>1311</v>
      </c>
    </row>
    <row r="25" spans="1:15" ht="12.95" customHeight="1">
      <c r="A25" s="238"/>
      <c r="B25" s="238"/>
      <c r="C25" s="238"/>
      <c r="D25" s="241" t="s">
        <v>487</v>
      </c>
      <c r="E25" s="238"/>
      <c r="F25" s="238"/>
      <c r="G25" s="238"/>
      <c r="H25" s="238"/>
      <c r="I25" s="243">
        <v>-83020029</v>
      </c>
      <c r="J25" s="449" t="s">
        <v>1311</v>
      </c>
    </row>
    <row r="26" spans="1:15" ht="12.95" customHeight="1">
      <c r="A26" s="238"/>
      <c r="B26" s="238"/>
      <c r="C26" s="238"/>
      <c r="D26" s="241" t="s">
        <v>888</v>
      </c>
      <c r="E26" s="238"/>
      <c r="F26" s="238"/>
      <c r="G26" s="238"/>
      <c r="H26" s="238"/>
      <c r="I26" s="243">
        <v>-27254487</v>
      </c>
      <c r="J26" s="449" t="s">
        <v>1311</v>
      </c>
    </row>
    <row r="27" spans="1:15" ht="20.100000000000001" customHeight="1">
      <c r="A27" s="238"/>
      <c r="B27" s="238"/>
      <c r="C27" s="238"/>
      <c r="D27" s="238"/>
      <c r="E27" s="238"/>
      <c r="F27" s="310" t="s">
        <v>429</v>
      </c>
      <c r="G27" s="238"/>
      <c r="H27" s="242" t="s">
        <v>172</v>
      </c>
      <c r="I27" s="452">
        <f>SUM(I19:I26)</f>
        <v>-334497031</v>
      </c>
      <c r="J27" s="449" t="s">
        <v>1311</v>
      </c>
    </row>
    <row r="28" spans="1:15" ht="20.100000000000001" customHeight="1">
      <c r="A28" s="238"/>
      <c r="B28" s="238"/>
      <c r="C28" s="238"/>
      <c r="D28" s="238"/>
      <c r="E28" s="238"/>
      <c r="F28" s="241"/>
      <c r="G28" s="238"/>
      <c r="H28" s="238"/>
      <c r="I28" s="244"/>
      <c r="J28" s="238"/>
    </row>
    <row r="29" spans="1:15" ht="20.100000000000001" customHeight="1" thickBot="1">
      <c r="A29" s="245" t="s">
        <v>1301</v>
      </c>
      <c r="B29" s="238"/>
      <c r="C29" s="238"/>
      <c r="D29" s="238"/>
      <c r="E29" s="238"/>
      <c r="F29" s="238"/>
      <c r="G29" s="238"/>
      <c r="H29" s="242" t="s">
        <v>172</v>
      </c>
      <c r="I29" s="312">
        <f>SUM(I7+I16+I27)</f>
        <v>253227046</v>
      </c>
      <c r="J29" s="449" t="s">
        <v>1311</v>
      </c>
      <c r="K29" s="246" t="s">
        <v>1205</v>
      </c>
      <c r="L29" s="247" t="s">
        <v>1206</v>
      </c>
      <c r="M29" s="247" t="s">
        <v>1207</v>
      </c>
      <c r="N29" s="247" t="s">
        <v>1208</v>
      </c>
      <c r="O29" s="247" t="s">
        <v>1209</v>
      </c>
    </row>
    <row r="30" spans="1:15" ht="15.75" thickTop="1">
      <c r="A30" s="241"/>
      <c r="B30" s="238"/>
      <c r="C30" s="238"/>
      <c r="D30" s="238"/>
      <c r="E30" s="238"/>
      <c r="F30" s="238"/>
      <c r="G30" s="238"/>
      <c r="H30" s="242"/>
      <c r="I30" s="243"/>
      <c r="J30" s="238"/>
      <c r="K30" s="248" t="s">
        <v>1210</v>
      </c>
      <c r="L30" s="407">
        <v>-98539421</v>
      </c>
      <c r="M30" s="407">
        <v>-105304877</v>
      </c>
      <c r="N30" s="407">
        <v>69459093</v>
      </c>
      <c r="O30" s="407">
        <v>21523627</v>
      </c>
    </row>
    <row r="31" spans="1:15" ht="15">
      <c r="A31" s="238" t="s">
        <v>1204</v>
      </c>
      <c r="B31" s="238"/>
      <c r="C31" s="238"/>
      <c r="D31" s="238"/>
      <c r="E31" s="238"/>
      <c r="F31" s="238"/>
      <c r="G31" s="245"/>
      <c r="H31" s="238"/>
      <c r="I31" s="243"/>
      <c r="J31" s="238"/>
      <c r="K31" s="248" t="s">
        <v>1211</v>
      </c>
      <c r="L31" s="408">
        <v>-154687625</v>
      </c>
      <c r="M31" s="408">
        <v>-255888876</v>
      </c>
      <c r="N31" s="408">
        <v>188386031</v>
      </c>
      <c r="O31" s="408">
        <v>55128280</v>
      </c>
    </row>
    <row r="32" spans="1:15" ht="15.75" thickBot="1">
      <c r="A32" s="241" t="s">
        <v>593</v>
      </c>
      <c r="B32" s="238"/>
      <c r="C32" s="238"/>
      <c r="D32" s="238"/>
      <c r="E32" s="238"/>
      <c r="F32" s="238"/>
      <c r="G32" s="245"/>
      <c r="H32" s="238"/>
      <c r="I32" s="238"/>
      <c r="J32" s="238"/>
      <c r="K32" s="249"/>
      <c r="L32" s="409">
        <f>SUM(L30:L31)</f>
        <v>-253227046</v>
      </c>
      <c r="M32" s="409">
        <f t="shared" ref="M32:O32" si="0">SUM(M30:M31)</f>
        <v>-361193753</v>
      </c>
      <c r="N32" s="409">
        <f t="shared" si="0"/>
        <v>257845124</v>
      </c>
      <c r="O32" s="409">
        <f t="shared" si="0"/>
        <v>76651907</v>
      </c>
    </row>
    <row r="33" spans="1:15" ht="15.75" thickTop="1">
      <c r="A33" s="238" t="s">
        <v>1153</v>
      </c>
      <c r="B33" s="238"/>
      <c r="C33" s="238"/>
      <c r="D33" s="238"/>
      <c r="E33" s="238"/>
      <c r="F33" s="238"/>
      <c r="G33" s="245"/>
      <c r="H33" s="238"/>
      <c r="I33" s="238"/>
      <c r="J33" s="238"/>
      <c r="K33" s="250" t="s">
        <v>1212</v>
      </c>
      <c r="L33" s="251">
        <f>I29+L32</f>
        <v>0</v>
      </c>
      <c r="M33" s="251">
        <f>I16+M32</f>
        <v>0</v>
      </c>
      <c r="N33" s="251">
        <f>N32+O32+I27</f>
        <v>0</v>
      </c>
      <c r="O33" s="251"/>
    </row>
    <row r="34" spans="1:15" ht="15">
      <c r="A34" s="238" t="s">
        <v>903</v>
      </c>
      <c r="B34" s="238"/>
      <c r="C34" s="238"/>
      <c r="D34" s="238"/>
      <c r="E34" s="238"/>
      <c r="F34" s="238"/>
      <c r="G34" s="245"/>
      <c r="H34" s="238"/>
      <c r="I34" s="238"/>
      <c r="J34" s="238"/>
      <c r="K34" s="491" t="s">
        <v>1213</v>
      </c>
      <c r="L34" s="492"/>
      <c r="M34" s="492"/>
      <c r="N34" s="492"/>
    </row>
    <row r="35" spans="1:15" ht="15">
      <c r="A35" s="238" t="s">
        <v>594</v>
      </c>
      <c r="B35" s="238"/>
      <c r="C35" s="238"/>
      <c r="D35" s="238"/>
      <c r="E35" s="238"/>
      <c r="F35" s="238"/>
      <c r="G35" s="245"/>
      <c r="H35" s="238"/>
      <c r="I35" s="238"/>
      <c r="J35" s="238"/>
      <c r="K35" s="492"/>
      <c r="L35" s="492"/>
      <c r="M35" s="492"/>
      <c r="N35" s="492"/>
    </row>
    <row r="36" spans="1:15" ht="15">
      <c r="A36" s="238" t="s">
        <v>1203</v>
      </c>
      <c r="B36" s="238"/>
      <c r="C36" s="238"/>
      <c r="D36" s="238"/>
      <c r="E36" s="238"/>
      <c r="F36" s="238"/>
      <c r="G36" s="245"/>
      <c r="H36" s="238"/>
      <c r="I36" s="238"/>
      <c r="J36" s="238"/>
    </row>
    <row r="37" spans="1:15" ht="15">
      <c r="A37" s="238" t="s">
        <v>936</v>
      </c>
      <c r="B37" s="238"/>
      <c r="C37" s="238"/>
      <c r="D37" s="238"/>
      <c r="E37" s="238"/>
      <c r="F37" s="238"/>
      <c r="G37" s="245"/>
      <c r="H37" s="238"/>
      <c r="I37" s="238"/>
      <c r="J37" s="238"/>
    </row>
    <row r="38" spans="1:15" ht="15">
      <c r="A38" s="238" t="s">
        <v>806</v>
      </c>
      <c r="B38" s="238"/>
      <c r="C38" s="238"/>
      <c r="D38" s="238"/>
      <c r="E38" s="238"/>
      <c r="F38" s="238"/>
      <c r="G38" s="238"/>
      <c r="H38" s="238"/>
      <c r="I38" s="238"/>
      <c r="J38" s="238"/>
    </row>
    <row r="39" spans="1:15" ht="11.25" customHeight="1">
      <c r="A39" s="238"/>
      <c r="B39" s="238"/>
      <c r="C39" s="238"/>
      <c r="D39" s="238"/>
      <c r="E39" s="238"/>
      <c r="F39" s="238"/>
      <c r="G39" s="238"/>
      <c r="H39" s="238"/>
      <c r="I39" s="238"/>
      <c r="J39" s="238"/>
    </row>
    <row r="40" spans="1:15" ht="11.25" customHeight="1">
      <c r="A40" s="238"/>
      <c r="B40" s="238"/>
      <c r="C40" s="238"/>
      <c r="D40" s="238"/>
      <c r="E40" s="238"/>
      <c r="F40" s="238"/>
      <c r="G40" s="238"/>
      <c r="H40" s="238"/>
      <c r="I40" s="238"/>
      <c r="J40" s="238"/>
    </row>
    <row r="41" spans="1:15" ht="12.95" customHeight="1">
      <c r="A41" s="238" t="s">
        <v>954</v>
      </c>
      <c r="B41" s="238"/>
      <c r="C41" s="238"/>
      <c r="D41" s="238"/>
      <c r="E41" s="238"/>
      <c r="F41" s="238"/>
      <c r="G41" s="238"/>
      <c r="H41" s="238"/>
      <c r="I41" s="238"/>
      <c r="J41" s="238"/>
    </row>
    <row r="42" spans="1:15" ht="11.25" customHeight="1">
      <c r="A42" s="238"/>
      <c r="B42" s="238"/>
      <c r="C42" s="238"/>
      <c r="D42" s="238"/>
      <c r="E42" s="238"/>
      <c r="F42" s="238"/>
      <c r="G42" s="238"/>
      <c r="H42" s="238"/>
      <c r="I42" s="238"/>
      <c r="J42" s="238"/>
    </row>
    <row r="43" spans="1:15" ht="11.25" customHeight="1">
      <c r="A43" s="238"/>
      <c r="B43" s="238"/>
      <c r="C43" s="238"/>
      <c r="D43" s="238"/>
      <c r="E43" s="238"/>
      <c r="F43" s="238"/>
      <c r="G43" s="238"/>
      <c r="H43" s="238"/>
      <c r="I43" s="238"/>
      <c r="J43" s="238"/>
    </row>
    <row r="44" spans="1:15" ht="11.25" customHeight="1">
      <c r="A44" s="238"/>
      <c r="B44" s="238"/>
      <c r="C44" s="238"/>
      <c r="D44" s="238"/>
      <c r="E44" s="238"/>
      <c r="F44" s="238"/>
      <c r="G44" s="238"/>
      <c r="H44" s="238"/>
      <c r="I44" s="238"/>
      <c r="J44" s="238"/>
    </row>
    <row r="45" spans="1:15" ht="11.25" customHeight="1">
      <c r="A45" s="238"/>
      <c r="B45" s="238"/>
      <c r="C45" s="238"/>
      <c r="D45" s="238"/>
      <c r="E45" s="238"/>
      <c r="F45" s="238"/>
      <c r="G45" s="238"/>
      <c r="H45" s="238"/>
      <c r="I45" s="238"/>
      <c r="J45" s="238"/>
    </row>
    <row r="46" spans="1:15" ht="11.25" customHeight="1">
      <c r="A46" s="238"/>
      <c r="B46" s="238"/>
      <c r="C46" s="238"/>
      <c r="D46" s="238"/>
      <c r="E46" s="238"/>
      <c r="F46" s="238"/>
      <c r="G46" s="238"/>
      <c r="H46" s="238"/>
      <c r="I46" s="238"/>
      <c r="J46" s="238"/>
    </row>
    <row r="47" spans="1:15" ht="11.25" customHeight="1">
      <c r="A47" s="238"/>
      <c r="B47" s="238"/>
      <c r="C47" s="238"/>
      <c r="D47" s="238"/>
      <c r="E47" s="238"/>
      <c r="F47" s="238"/>
      <c r="G47" s="238"/>
      <c r="H47" s="238"/>
      <c r="I47" s="238"/>
      <c r="J47" s="238"/>
    </row>
    <row r="48" spans="1:15" ht="11.25" customHeight="1">
      <c r="A48" s="238"/>
      <c r="B48" s="238"/>
      <c r="C48" s="238"/>
      <c r="D48" s="238"/>
      <c r="E48" s="238"/>
      <c r="F48" s="238"/>
      <c r="G48" s="238"/>
      <c r="H48" s="238"/>
      <c r="I48" s="238"/>
      <c r="J48" s="238"/>
    </row>
    <row r="49" spans="1:10" ht="11.25" customHeight="1">
      <c r="A49" s="238"/>
      <c r="B49" s="238"/>
      <c r="C49" s="238"/>
      <c r="D49" s="238"/>
      <c r="E49" s="238"/>
      <c r="F49" s="238"/>
      <c r="G49" s="238"/>
      <c r="H49" s="238"/>
      <c r="I49" s="238"/>
      <c r="J49" s="238"/>
    </row>
    <row r="50" spans="1:10" ht="11.25" customHeight="1">
      <c r="A50" s="238"/>
      <c r="B50" s="238"/>
      <c r="C50" s="238"/>
      <c r="D50" s="238"/>
      <c r="E50" s="238"/>
      <c r="F50" s="238"/>
      <c r="G50" s="238"/>
      <c r="H50" s="238"/>
      <c r="I50" s="238"/>
      <c r="J50" s="238"/>
    </row>
    <row r="51" spans="1:10" ht="11.25" customHeight="1">
      <c r="A51" s="238"/>
      <c r="B51" s="238"/>
      <c r="C51" s="238"/>
      <c r="D51" s="238"/>
      <c r="E51" s="238"/>
      <c r="F51" s="238"/>
      <c r="G51" s="238"/>
      <c r="H51" s="238"/>
      <c r="I51" s="238"/>
      <c r="J51" s="238"/>
    </row>
    <row r="52" spans="1:10" ht="11.25" customHeight="1">
      <c r="A52" s="238"/>
      <c r="B52" s="238"/>
      <c r="C52" s="238"/>
      <c r="D52" s="238"/>
      <c r="E52" s="238"/>
      <c r="F52" s="238"/>
      <c r="G52" s="238"/>
      <c r="H52" s="238"/>
      <c r="I52" s="238"/>
      <c r="J52" s="238"/>
    </row>
    <row r="53" spans="1:10" ht="11.25" customHeight="1">
      <c r="A53" s="238"/>
      <c r="B53" s="238"/>
      <c r="C53" s="238"/>
      <c r="D53" s="238"/>
      <c r="E53" s="238"/>
      <c r="F53" s="238"/>
      <c r="G53" s="238"/>
      <c r="H53" s="238"/>
      <c r="I53" s="238"/>
      <c r="J53" s="238"/>
    </row>
    <row r="54" spans="1:10" ht="11.25" customHeight="1">
      <c r="A54" s="238"/>
      <c r="B54" s="238"/>
      <c r="C54" s="238"/>
      <c r="D54" s="238"/>
      <c r="E54" s="238"/>
      <c r="F54" s="238"/>
      <c r="G54" s="238"/>
      <c r="H54" s="238"/>
      <c r="I54" s="238"/>
      <c r="J54" s="238"/>
    </row>
  </sheetData>
  <customSheetViews>
    <customSheetView guid="{B5CDDD7D-D7D3-4CB2-966B-9F1E454CC0C9}">
      <selection activeCell="D26" sqref="D26"/>
      <pageMargins left="0.8" right="0.7" top="1" bottom="0.8" header="0.5" footer="0.5"/>
      <printOptions horizontalCentered="1"/>
      <pageSetup firstPageNumber="9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D26" sqref="D26"/>
      <pageMargins left="0.8" right="0.7" top="1" bottom="0.8" header="0.5" footer="0.5"/>
      <printOptions horizontalCentered="1"/>
      <pageSetup firstPageNumber="9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91"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7">
      <selection activeCell="A30" sqref="A30"/>
      <pageMargins left="0.8" right="0.7" top="1" bottom="0.8" header="0.5" footer="0.5"/>
      <printOptions horizontalCentered="1"/>
      <pageSetup firstPageNumber="88"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7">
      <selection activeCell="A30" sqref="A30"/>
      <pageMargins left="0.8" right="0.7" top="1" bottom="0.8" header="0.5" footer="0.5"/>
      <printOptions horizontalCentered="1"/>
      <pageSetup firstPageNumber="88"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selection sqref="A1:IV65536"/>
      <pageMargins left="0.25" right="0.25" top="0.75" bottom="0.33" header="0" footer="0"/>
      <printOptions horizontalCentered="1"/>
      <pageSetup orientation="portrait" r:id="rId6"/>
      <headerFooter alignWithMargins="0"/>
    </customSheetView>
    <customSheetView guid="{86A10747-8B25-4B25-9409-B006EA4C681C}" showGridLines="0">
      <selection sqref="A1:K1"/>
      <pageMargins left="0.25" right="0.25" top="0.75" bottom="0.33" header="0" footer="0"/>
      <printOptions horizontalCentered="1"/>
      <pageSetup orientation="portrait" r:id="rId7"/>
      <headerFooter alignWithMargins="0"/>
    </customSheetView>
    <customSheetView guid="{4F3C9522-85FB-4FAA-B4DC-154FBE4218D9}" showGridLines="0" zeroValues="0" showRuler="0" topLeftCell="A35">
      <selection activeCell="A63" sqref="A63:L63"/>
      <pageMargins left="0.25" right="0.25" top="0.75" bottom="0.33" header="0" footer="0"/>
      <printOptions horizontalCentered="1"/>
      <pageSetup orientation="portrait" r:id="rId8"/>
      <headerFooter alignWithMargins="0"/>
    </customSheetView>
    <customSheetView guid="{8E3DA08C-766A-41DE-BB05-B83E79C2E3D5}" showGridLines="0">
      <selection sqref="A1:IV65536"/>
      <pageMargins left="0.25" right="0.25" top="0.75" bottom="0.33" header="0" footer="0"/>
      <printOptions horizontalCentered="1"/>
      <pageSetup orientation="portrait" r:id="rId9"/>
      <headerFooter alignWithMargins="0"/>
    </customSheetView>
    <customSheetView guid="{9B4DC162-833A-4BD6-BF3D-CDBE24FDA56E}" showGridLines="0" showRuler="0">
      <selection activeCell="L13" sqref="L13"/>
      <pageMargins left="0.25" right="0.25" top="0.75" bottom="0.33" header="0" footer="0"/>
      <printOptions horizontalCentered="1"/>
      <pageSetup orientation="portrait" r:id="rId10"/>
      <headerFooter alignWithMargins="0"/>
    </customSheetView>
    <customSheetView guid="{DF496B77-1547-4044-ABC6-DF925EDDC1DD}" showPageBreaks="1" showRuler="0">
      <selection sqref="A1:K1"/>
      <pageMargins left="0.65" right="0.65" top="0.75" bottom="0.5" header="0" footer="0.5"/>
      <printOptions horizontalCentered="1"/>
      <pageSetup firstPageNumber="86" orientation="portrait" useFirstPageNumber="1" r:id="rId11"/>
      <headerFooter alignWithMargins="0">
        <oddFooter>&amp;C(&amp;P)</oddFooter>
      </headerFooter>
    </customSheetView>
    <customSheetView guid="{3BA57DF8-659F-42F0-86F4-A7E79B2C34EB}" showRuler="0" topLeftCell="A5">
      <selection activeCell="K38" sqref="K38"/>
      <pageMargins left="0.25" right="0.25" top="0.75" bottom="0.33" header="0" footer="0"/>
      <printOptions horizontalCentered="1"/>
      <pageSetup orientation="portrait" r:id="rId12"/>
      <headerFooter alignWithMargins="0"/>
    </customSheetView>
    <customSheetView guid="{21417578-E70F-4802-A5A7-5D6C59E90F40}" showRuler="0" topLeftCell="A5">
      <selection activeCell="K38" sqref="K38"/>
      <pageMargins left="0.25" right="0.25" top="0.75" bottom="0.33" header="0" footer="0"/>
      <printOptions horizontalCentered="1"/>
      <pageSetup orientation="portrait" r:id="rId13"/>
      <headerFooter alignWithMargins="0"/>
    </customSheetView>
    <customSheetView guid="{DC1EC383-AA5A-444D-88DE-3C6EE7652F16}" showPageBreaks="1" showGridLines="0" zeroValues="0" printArea="1" showRuler="0">
      <selection sqref="A1:L1"/>
      <pageMargins left="0.25" right="0.25" top="0.75" bottom="0.33" header="0" footer="0"/>
      <printOptions horizontalCentered="1"/>
      <pageSetup orientation="portrait" r:id="rId14"/>
      <headerFooter alignWithMargins="0"/>
    </customSheetView>
    <customSheetView guid="{B9A944B1-D459-11D5-A666-00B0D0B3D203}" scale="60" showPageBreaks="1" showGridLines="0" zeroValues="0" view="pageBreakPreview" showRuler="0">
      <selection activeCell="G38" sqref="G38"/>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selection activeCell="A14" sqref="A14"/>
      <pageMargins left="0.25" right="0.25" top="0.75" bottom="0.5" header="0" footer="0"/>
      <printOptions horizontalCentered="1"/>
      <pageSetup orientation="portrait" r:id="rId16"/>
      <headerFooter alignWithMargins="0"/>
    </customSheetView>
    <customSheetView guid="{DBF7A691-C175-11D5-A601-00B0D0B3D2A1}" showGridLines="0" zeroValues="0" printArea="1" showRuler="0" topLeftCell="A20">
      <selection activeCell="G38" sqref="G38"/>
      <pageMargins left="0.25" right="0.25" top="0.75" bottom="0.5" header="0" footer="0"/>
      <printOptions horizontalCentered="1"/>
      <pageSetup orientation="portrait" r:id="rId17"/>
      <headerFooter alignWithMargins="0"/>
    </customSheetView>
    <customSheetView guid="{040F2CE1-C174-11D5-A64F-00B0D0B3D203}" scale="60" showPageBreaks="1" showGridLines="0" zeroValues="0" printArea="1" view="pageBreakPreview" showRuler="0">
      <selection activeCell="G38" sqref="G38"/>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A14" sqref="A14"/>
      <pageMargins left="0.25" right="0.25" top="0.75" bottom="0.5" header="0" footer="0"/>
      <printOptions horizontalCentered="1"/>
      <pageSetup orientation="portrait" r:id="rId19"/>
      <headerFooter alignWithMargins="0"/>
    </customSheetView>
    <customSheetView guid="{A7ADF766-DF6C-40EF-AD33-2C5637ABABD9}" showPageBreaks="1" showGridLines="0" zeroValues="0" printArea="1" showRuler="0" topLeftCell="A126">
      <selection activeCell="L157" sqref="L157"/>
      <pageMargins left="0.25" right="0.25" top="0.75" bottom="0.33" header="0" footer="0"/>
      <printOptions horizontalCentered="1"/>
      <pageSetup orientation="portrait" r:id="rId20"/>
      <headerFooter alignWithMargins="0"/>
    </customSheetView>
    <customSheetView guid="{0E959B21-C4C4-11D5-A65F-00B0D0B3D27F}" showPageBreaks="1" showGridLines="0" zeroValues="0" printArea="1" showRuler="0" topLeftCell="A35">
      <selection activeCell="A63" sqref="A63:L63"/>
      <pageMargins left="0.25" right="0.25" top="0.75" bottom="0.33" header="0" footer="0"/>
      <printOptions horizontalCentered="1"/>
      <pageSetup orientation="portrait" r:id="rId21"/>
      <headerFooter alignWithMargins="0"/>
    </customSheetView>
    <customSheetView guid="{61FFD26A-6C55-4FAA-B7B3-304380B2CF2A}" showPageBreaks="1" showGridLines="0" zeroValues="0" printArea="1" showRuler="0" topLeftCell="A126">
      <selection activeCell="L157" sqref="L157"/>
      <pageMargins left="0.25" right="0.25" top="0.75" bottom="0.33" header="0" footer="0"/>
      <printOptions horizontalCentered="1"/>
      <pageSetup orientation="portrait" r:id="rId22"/>
      <headerFooter alignWithMargins="0"/>
    </customSheetView>
    <customSheetView guid="{4FB49B53-1D2E-4571-8896-B15F682249F5}" showPageBreaks="1" showRuler="0" topLeftCell="A36">
      <selection activeCell="A38" sqref="A38"/>
      <pageMargins left="0.25" right="0.25" top="0.75" bottom="0.33" header="0" footer="0"/>
      <printOptions horizontalCentered="1"/>
      <pageSetup orientation="portrait" r:id="rId23"/>
      <headerFooter alignWithMargins="0"/>
    </customSheetView>
    <customSheetView guid="{2F4E79F8-C95D-43CD-9692-8694CC8FDD51}" showPageBreaks="1" showRuler="0">
      <selection sqref="A1:K1"/>
      <pageMargins left="0.25" right="0.25" top="0.75" bottom="0.33" header="0" footer="0"/>
      <printOptions horizontalCentered="1"/>
      <pageSetup orientation="portrait" r:id="rId24"/>
      <headerFooter alignWithMargins="0"/>
    </customSheetView>
    <customSheetView guid="{315D65B5-6F13-4260-BB1D-E2FA280C16D9}" showRuler="0" topLeftCell="A7">
      <selection activeCell="A30" sqref="A30"/>
      <pageMargins left="0.8" right="0.7" top="1" bottom="0.8" header="0.5" footer="0.5"/>
      <printOptions horizontalCentered="1"/>
      <pageSetup firstPageNumber="88"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7">
      <selection activeCell="A30" sqref="A30"/>
      <pageMargins left="0.8" right="0.7" top="1" bottom="0.8" header="0.5" footer="0.5"/>
      <printOptions horizontalCentered="1"/>
      <pageSetup firstPageNumber="88"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D26" sqref="D26"/>
      <pageMargins left="0.8" right="0.7" top="1" bottom="0.8" header="0.5" footer="0.5"/>
      <printOptions horizontalCentered="1"/>
      <pageSetup firstPageNumber="91" orientation="portrait" blackAndWhite="1" useFirstPageNumber="1" r:id="rId27"/>
      <headerFooter alignWithMargins="0">
        <oddHeader xml:space="preserve">&amp;L&amp;"Arial,Bold"&amp;9DRAFT   &amp;D   &amp;T &amp;F </oddHeader>
        <oddFooter>&amp;C&amp;"Times New Roman,Regular"&amp;11&amp;P</oddFooter>
      </headerFooter>
    </customSheetView>
  </customSheetViews>
  <mergeCells count="4">
    <mergeCell ref="K4:N4"/>
    <mergeCell ref="K34:N35"/>
    <mergeCell ref="K3:L3"/>
    <mergeCell ref="K2:L2"/>
  </mergeCells>
  <phoneticPr fontId="17" type="noConversion"/>
  <pageMargins left="0.8" right="0.7" top="1" bottom="0.8" header="0.5" footer="0.5"/>
  <pageSetup scale="99" firstPageNumber="85" fitToHeight="0" orientation="portrait" blackAndWhite="1" useFirstPageNumber="1" r:id="rId28"/>
  <headerFooter scaleWithDoc="0" alignWithMargins="0">
    <oddFooter>&amp;C&amp;"Times New Roman,Regular"&amp;11&amp;P</oddFooter>
  </headerFooter>
  <legacyDrawing r:id="rId29"/>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8">
    <pageSetUpPr fitToPage="1"/>
  </sheetPr>
  <dimension ref="A1:N37"/>
  <sheetViews>
    <sheetView workbookViewId="0">
      <selection sqref="A1:I1"/>
    </sheetView>
  </sheetViews>
  <sheetFormatPr defaultColWidth="10.140625" defaultRowHeight="12.95" customHeight="1"/>
  <cols>
    <col min="1" max="6" width="2.28515625" style="4" customWidth="1"/>
    <col min="7" max="7" width="61.140625" style="4" customWidth="1"/>
    <col min="8" max="8" width="2.42578125" style="4" customWidth="1"/>
    <col min="9" max="9" width="13.85546875" style="4" customWidth="1"/>
    <col min="10" max="256" width="10.140625" style="4"/>
    <col min="257" max="262" width="2.28515625" style="4" customWidth="1"/>
    <col min="263" max="263" width="58.28515625" style="4" customWidth="1"/>
    <col min="264" max="264" width="2.42578125" style="4" customWidth="1"/>
    <col min="265" max="265" width="13.85546875" style="4" customWidth="1"/>
    <col min="266" max="512" width="10.140625" style="4"/>
    <col min="513" max="518" width="2.28515625" style="4" customWidth="1"/>
    <col min="519" max="519" width="58.28515625" style="4" customWidth="1"/>
    <col min="520" max="520" width="2.42578125" style="4" customWidth="1"/>
    <col min="521" max="521" width="13.85546875" style="4" customWidth="1"/>
    <col min="522" max="768" width="10.140625" style="4"/>
    <col min="769" max="774" width="2.28515625" style="4" customWidth="1"/>
    <col min="775" max="775" width="58.28515625" style="4" customWidth="1"/>
    <col min="776" max="776" width="2.42578125" style="4" customWidth="1"/>
    <col min="777" max="777" width="13.85546875" style="4" customWidth="1"/>
    <col min="778" max="1024" width="10.140625" style="4"/>
    <col min="1025" max="1030" width="2.28515625" style="4" customWidth="1"/>
    <col min="1031" max="1031" width="58.28515625" style="4" customWidth="1"/>
    <col min="1032" max="1032" width="2.42578125" style="4" customWidth="1"/>
    <col min="1033" max="1033" width="13.85546875" style="4" customWidth="1"/>
    <col min="1034" max="1280" width="10.140625" style="4"/>
    <col min="1281" max="1286" width="2.28515625" style="4" customWidth="1"/>
    <col min="1287" max="1287" width="58.28515625" style="4" customWidth="1"/>
    <col min="1288" max="1288" width="2.42578125" style="4" customWidth="1"/>
    <col min="1289" max="1289" width="13.85546875" style="4" customWidth="1"/>
    <col min="1290" max="1536" width="10.140625" style="4"/>
    <col min="1537" max="1542" width="2.28515625" style="4" customWidth="1"/>
    <col min="1543" max="1543" width="58.28515625" style="4" customWidth="1"/>
    <col min="1544" max="1544" width="2.42578125" style="4" customWidth="1"/>
    <col min="1545" max="1545" width="13.85546875" style="4" customWidth="1"/>
    <col min="1546" max="1792" width="10.140625" style="4"/>
    <col min="1793" max="1798" width="2.28515625" style="4" customWidth="1"/>
    <col min="1799" max="1799" width="58.28515625" style="4" customWidth="1"/>
    <col min="1800" max="1800" width="2.42578125" style="4" customWidth="1"/>
    <col min="1801" max="1801" width="13.85546875" style="4" customWidth="1"/>
    <col min="1802" max="2048" width="10.140625" style="4"/>
    <col min="2049" max="2054" width="2.28515625" style="4" customWidth="1"/>
    <col min="2055" max="2055" width="58.28515625" style="4" customWidth="1"/>
    <col min="2056" max="2056" width="2.42578125" style="4" customWidth="1"/>
    <col min="2057" max="2057" width="13.85546875" style="4" customWidth="1"/>
    <col min="2058" max="2304" width="10.140625" style="4"/>
    <col min="2305" max="2310" width="2.28515625" style="4" customWidth="1"/>
    <col min="2311" max="2311" width="58.28515625" style="4" customWidth="1"/>
    <col min="2312" max="2312" width="2.42578125" style="4" customWidth="1"/>
    <col min="2313" max="2313" width="13.85546875" style="4" customWidth="1"/>
    <col min="2314" max="2560" width="10.140625" style="4"/>
    <col min="2561" max="2566" width="2.28515625" style="4" customWidth="1"/>
    <col min="2567" max="2567" width="58.28515625" style="4" customWidth="1"/>
    <col min="2568" max="2568" width="2.42578125" style="4" customWidth="1"/>
    <col min="2569" max="2569" width="13.85546875" style="4" customWidth="1"/>
    <col min="2570" max="2816" width="10.140625" style="4"/>
    <col min="2817" max="2822" width="2.28515625" style="4" customWidth="1"/>
    <col min="2823" max="2823" width="58.28515625" style="4" customWidth="1"/>
    <col min="2824" max="2824" width="2.42578125" style="4" customWidth="1"/>
    <col min="2825" max="2825" width="13.85546875" style="4" customWidth="1"/>
    <col min="2826" max="3072" width="10.140625" style="4"/>
    <col min="3073" max="3078" width="2.28515625" style="4" customWidth="1"/>
    <col min="3079" max="3079" width="58.28515625" style="4" customWidth="1"/>
    <col min="3080" max="3080" width="2.42578125" style="4" customWidth="1"/>
    <col min="3081" max="3081" width="13.85546875" style="4" customWidth="1"/>
    <col min="3082" max="3328" width="10.140625" style="4"/>
    <col min="3329" max="3334" width="2.28515625" style="4" customWidth="1"/>
    <col min="3335" max="3335" width="58.28515625" style="4" customWidth="1"/>
    <col min="3336" max="3336" width="2.42578125" style="4" customWidth="1"/>
    <col min="3337" max="3337" width="13.85546875" style="4" customWidth="1"/>
    <col min="3338" max="3584" width="10.140625" style="4"/>
    <col min="3585" max="3590" width="2.28515625" style="4" customWidth="1"/>
    <col min="3591" max="3591" width="58.28515625" style="4" customWidth="1"/>
    <col min="3592" max="3592" width="2.42578125" style="4" customWidth="1"/>
    <col min="3593" max="3593" width="13.85546875" style="4" customWidth="1"/>
    <col min="3594" max="3840" width="10.140625" style="4"/>
    <col min="3841" max="3846" width="2.28515625" style="4" customWidth="1"/>
    <col min="3847" max="3847" width="58.28515625" style="4" customWidth="1"/>
    <col min="3848" max="3848" width="2.42578125" style="4" customWidth="1"/>
    <col min="3849" max="3849" width="13.85546875" style="4" customWidth="1"/>
    <col min="3850" max="4096" width="10.140625" style="4"/>
    <col min="4097" max="4102" width="2.28515625" style="4" customWidth="1"/>
    <col min="4103" max="4103" width="58.28515625" style="4" customWidth="1"/>
    <col min="4104" max="4104" width="2.42578125" style="4" customWidth="1"/>
    <col min="4105" max="4105" width="13.85546875" style="4" customWidth="1"/>
    <col min="4106" max="4352" width="10.140625" style="4"/>
    <col min="4353" max="4358" width="2.28515625" style="4" customWidth="1"/>
    <col min="4359" max="4359" width="58.28515625" style="4" customWidth="1"/>
    <col min="4360" max="4360" width="2.42578125" style="4" customWidth="1"/>
    <col min="4361" max="4361" width="13.85546875" style="4" customWidth="1"/>
    <col min="4362" max="4608" width="10.140625" style="4"/>
    <col min="4609" max="4614" width="2.28515625" style="4" customWidth="1"/>
    <col min="4615" max="4615" width="58.28515625" style="4" customWidth="1"/>
    <col min="4616" max="4616" width="2.42578125" style="4" customWidth="1"/>
    <col min="4617" max="4617" width="13.85546875" style="4" customWidth="1"/>
    <col min="4618" max="4864" width="10.140625" style="4"/>
    <col min="4865" max="4870" width="2.28515625" style="4" customWidth="1"/>
    <col min="4871" max="4871" width="58.28515625" style="4" customWidth="1"/>
    <col min="4872" max="4872" width="2.42578125" style="4" customWidth="1"/>
    <col min="4873" max="4873" width="13.85546875" style="4" customWidth="1"/>
    <col min="4874" max="5120" width="10.140625" style="4"/>
    <col min="5121" max="5126" width="2.28515625" style="4" customWidth="1"/>
    <col min="5127" max="5127" width="58.28515625" style="4" customWidth="1"/>
    <col min="5128" max="5128" width="2.42578125" style="4" customWidth="1"/>
    <col min="5129" max="5129" width="13.85546875" style="4" customWidth="1"/>
    <col min="5130" max="5376" width="10.140625" style="4"/>
    <col min="5377" max="5382" width="2.28515625" style="4" customWidth="1"/>
    <col min="5383" max="5383" width="58.28515625" style="4" customWidth="1"/>
    <col min="5384" max="5384" width="2.42578125" style="4" customWidth="1"/>
    <col min="5385" max="5385" width="13.85546875" style="4" customWidth="1"/>
    <col min="5386" max="5632" width="10.140625" style="4"/>
    <col min="5633" max="5638" width="2.28515625" style="4" customWidth="1"/>
    <col min="5639" max="5639" width="58.28515625" style="4" customWidth="1"/>
    <col min="5640" max="5640" width="2.42578125" style="4" customWidth="1"/>
    <col min="5641" max="5641" width="13.85546875" style="4" customWidth="1"/>
    <col min="5642" max="5888" width="10.140625" style="4"/>
    <col min="5889" max="5894" width="2.28515625" style="4" customWidth="1"/>
    <col min="5895" max="5895" width="58.28515625" style="4" customWidth="1"/>
    <col min="5896" max="5896" width="2.42578125" style="4" customWidth="1"/>
    <col min="5897" max="5897" width="13.85546875" style="4" customWidth="1"/>
    <col min="5898" max="6144" width="10.140625" style="4"/>
    <col min="6145" max="6150" width="2.28515625" style="4" customWidth="1"/>
    <col min="6151" max="6151" width="58.28515625" style="4" customWidth="1"/>
    <col min="6152" max="6152" width="2.42578125" style="4" customWidth="1"/>
    <col min="6153" max="6153" width="13.85546875" style="4" customWidth="1"/>
    <col min="6154" max="6400" width="10.140625" style="4"/>
    <col min="6401" max="6406" width="2.28515625" style="4" customWidth="1"/>
    <col min="6407" max="6407" width="58.28515625" style="4" customWidth="1"/>
    <col min="6408" max="6408" width="2.42578125" style="4" customWidth="1"/>
    <col min="6409" max="6409" width="13.85546875" style="4" customWidth="1"/>
    <col min="6410" max="6656" width="10.140625" style="4"/>
    <col min="6657" max="6662" width="2.28515625" style="4" customWidth="1"/>
    <col min="6663" max="6663" width="58.28515625" style="4" customWidth="1"/>
    <col min="6664" max="6664" width="2.42578125" style="4" customWidth="1"/>
    <col min="6665" max="6665" width="13.85546875" style="4" customWidth="1"/>
    <col min="6666" max="6912" width="10.140625" style="4"/>
    <col min="6913" max="6918" width="2.28515625" style="4" customWidth="1"/>
    <col min="6919" max="6919" width="58.28515625" style="4" customWidth="1"/>
    <col min="6920" max="6920" width="2.42578125" style="4" customWidth="1"/>
    <col min="6921" max="6921" width="13.85546875" style="4" customWidth="1"/>
    <col min="6922" max="7168" width="10.140625" style="4"/>
    <col min="7169" max="7174" width="2.28515625" style="4" customWidth="1"/>
    <col min="7175" max="7175" width="58.28515625" style="4" customWidth="1"/>
    <col min="7176" max="7176" width="2.42578125" style="4" customWidth="1"/>
    <col min="7177" max="7177" width="13.85546875" style="4" customWidth="1"/>
    <col min="7178" max="7424" width="10.140625" style="4"/>
    <col min="7425" max="7430" width="2.28515625" style="4" customWidth="1"/>
    <col min="7431" max="7431" width="58.28515625" style="4" customWidth="1"/>
    <col min="7432" max="7432" width="2.42578125" style="4" customWidth="1"/>
    <col min="7433" max="7433" width="13.85546875" style="4" customWidth="1"/>
    <col min="7434" max="7680" width="10.140625" style="4"/>
    <col min="7681" max="7686" width="2.28515625" style="4" customWidth="1"/>
    <col min="7687" max="7687" width="58.28515625" style="4" customWidth="1"/>
    <col min="7688" max="7688" width="2.42578125" style="4" customWidth="1"/>
    <col min="7689" max="7689" width="13.85546875" style="4" customWidth="1"/>
    <col min="7690" max="7936" width="10.140625" style="4"/>
    <col min="7937" max="7942" width="2.28515625" style="4" customWidth="1"/>
    <col min="7943" max="7943" width="58.28515625" style="4" customWidth="1"/>
    <col min="7944" max="7944" width="2.42578125" style="4" customWidth="1"/>
    <col min="7945" max="7945" width="13.85546875" style="4" customWidth="1"/>
    <col min="7946" max="8192" width="10.140625" style="4"/>
    <col min="8193" max="8198" width="2.28515625" style="4" customWidth="1"/>
    <col min="8199" max="8199" width="58.28515625" style="4" customWidth="1"/>
    <col min="8200" max="8200" width="2.42578125" style="4" customWidth="1"/>
    <col min="8201" max="8201" width="13.85546875" style="4" customWidth="1"/>
    <col min="8202" max="8448" width="10.140625" style="4"/>
    <col min="8449" max="8454" width="2.28515625" style="4" customWidth="1"/>
    <col min="8455" max="8455" width="58.28515625" style="4" customWidth="1"/>
    <col min="8456" max="8456" width="2.42578125" style="4" customWidth="1"/>
    <col min="8457" max="8457" width="13.85546875" style="4" customWidth="1"/>
    <col min="8458" max="8704" width="10.140625" style="4"/>
    <col min="8705" max="8710" width="2.28515625" style="4" customWidth="1"/>
    <col min="8711" max="8711" width="58.28515625" style="4" customWidth="1"/>
    <col min="8712" max="8712" width="2.42578125" style="4" customWidth="1"/>
    <col min="8713" max="8713" width="13.85546875" style="4" customWidth="1"/>
    <col min="8714" max="8960" width="10.140625" style="4"/>
    <col min="8961" max="8966" width="2.28515625" style="4" customWidth="1"/>
    <col min="8967" max="8967" width="58.28515625" style="4" customWidth="1"/>
    <col min="8968" max="8968" width="2.42578125" style="4" customWidth="1"/>
    <col min="8969" max="8969" width="13.85546875" style="4" customWidth="1"/>
    <col min="8970" max="9216" width="10.140625" style="4"/>
    <col min="9217" max="9222" width="2.28515625" style="4" customWidth="1"/>
    <col min="9223" max="9223" width="58.28515625" style="4" customWidth="1"/>
    <col min="9224" max="9224" width="2.42578125" style="4" customWidth="1"/>
    <col min="9225" max="9225" width="13.85546875" style="4" customWidth="1"/>
    <col min="9226" max="9472" width="10.140625" style="4"/>
    <col min="9473" max="9478" width="2.28515625" style="4" customWidth="1"/>
    <col min="9479" max="9479" width="58.28515625" style="4" customWidth="1"/>
    <col min="9480" max="9480" width="2.42578125" style="4" customWidth="1"/>
    <col min="9481" max="9481" width="13.85546875" style="4" customWidth="1"/>
    <col min="9482" max="9728" width="10.140625" style="4"/>
    <col min="9729" max="9734" width="2.28515625" style="4" customWidth="1"/>
    <col min="9735" max="9735" width="58.28515625" style="4" customWidth="1"/>
    <col min="9736" max="9736" width="2.42578125" style="4" customWidth="1"/>
    <col min="9737" max="9737" width="13.85546875" style="4" customWidth="1"/>
    <col min="9738" max="9984" width="10.140625" style="4"/>
    <col min="9985" max="9990" width="2.28515625" style="4" customWidth="1"/>
    <col min="9991" max="9991" width="58.28515625" style="4" customWidth="1"/>
    <col min="9992" max="9992" width="2.42578125" style="4" customWidth="1"/>
    <col min="9993" max="9993" width="13.85546875" style="4" customWidth="1"/>
    <col min="9994" max="10240" width="10.140625" style="4"/>
    <col min="10241" max="10246" width="2.28515625" style="4" customWidth="1"/>
    <col min="10247" max="10247" width="58.28515625" style="4" customWidth="1"/>
    <col min="10248" max="10248" width="2.42578125" style="4" customWidth="1"/>
    <col min="10249" max="10249" width="13.85546875" style="4" customWidth="1"/>
    <col min="10250" max="10496" width="10.140625" style="4"/>
    <col min="10497" max="10502" width="2.28515625" style="4" customWidth="1"/>
    <col min="10503" max="10503" width="58.28515625" style="4" customWidth="1"/>
    <col min="10504" max="10504" width="2.42578125" style="4" customWidth="1"/>
    <col min="10505" max="10505" width="13.85546875" style="4" customWidth="1"/>
    <col min="10506" max="10752" width="10.140625" style="4"/>
    <col min="10753" max="10758" width="2.28515625" style="4" customWidth="1"/>
    <col min="10759" max="10759" width="58.28515625" style="4" customWidth="1"/>
    <col min="10760" max="10760" width="2.42578125" style="4" customWidth="1"/>
    <col min="10761" max="10761" width="13.85546875" style="4" customWidth="1"/>
    <col min="10762" max="11008" width="10.140625" style="4"/>
    <col min="11009" max="11014" width="2.28515625" style="4" customWidth="1"/>
    <col min="11015" max="11015" width="58.28515625" style="4" customWidth="1"/>
    <col min="11016" max="11016" width="2.42578125" style="4" customWidth="1"/>
    <col min="11017" max="11017" width="13.85546875" style="4" customWidth="1"/>
    <col min="11018" max="11264" width="10.140625" style="4"/>
    <col min="11265" max="11270" width="2.28515625" style="4" customWidth="1"/>
    <col min="11271" max="11271" width="58.28515625" style="4" customWidth="1"/>
    <col min="11272" max="11272" width="2.42578125" style="4" customWidth="1"/>
    <col min="11273" max="11273" width="13.85546875" style="4" customWidth="1"/>
    <col min="11274" max="11520" width="10.140625" style="4"/>
    <col min="11521" max="11526" width="2.28515625" style="4" customWidth="1"/>
    <col min="11527" max="11527" width="58.28515625" style="4" customWidth="1"/>
    <col min="11528" max="11528" width="2.42578125" style="4" customWidth="1"/>
    <col min="11529" max="11529" width="13.85546875" style="4" customWidth="1"/>
    <col min="11530" max="11776" width="10.140625" style="4"/>
    <col min="11777" max="11782" width="2.28515625" style="4" customWidth="1"/>
    <col min="11783" max="11783" width="58.28515625" style="4" customWidth="1"/>
    <col min="11784" max="11784" width="2.42578125" style="4" customWidth="1"/>
    <col min="11785" max="11785" width="13.85546875" style="4" customWidth="1"/>
    <col min="11786" max="12032" width="10.140625" style="4"/>
    <col min="12033" max="12038" width="2.28515625" style="4" customWidth="1"/>
    <col min="12039" max="12039" width="58.28515625" style="4" customWidth="1"/>
    <col min="12040" max="12040" width="2.42578125" style="4" customWidth="1"/>
    <col min="12041" max="12041" width="13.85546875" style="4" customWidth="1"/>
    <col min="12042" max="12288" width="10.140625" style="4"/>
    <col min="12289" max="12294" width="2.28515625" style="4" customWidth="1"/>
    <col min="12295" max="12295" width="58.28515625" style="4" customWidth="1"/>
    <col min="12296" max="12296" width="2.42578125" style="4" customWidth="1"/>
    <col min="12297" max="12297" width="13.85546875" style="4" customWidth="1"/>
    <col min="12298" max="12544" width="10.140625" style="4"/>
    <col min="12545" max="12550" width="2.28515625" style="4" customWidth="1"/>
    <col min="12551" max="12551" width="58.28515625" style="4" customWidth="1"/>
    <col min="12552" max="12552" width="2.42578125" style="4" customWidth="1"/>
    <col min="12553" max="12553" width="13.85546875" style="4" customWidth="1"/>
    <col min="12554" max="12800" width="10.140625" style="4"/>
    <col min="12801" max="12806" width="2.28515625" style="4" customWidth="1"/>
    <col min="12807" max="12807" width="58.28515625" style="4" customWidth="1"/>
    <col min="12808" max="12808" width="2.42578125" style="4" customWidth="1"/>
    <col min="12809" max="12809" width="13.85546875" style="4" customWidth="1"/>
    <col min="12810" max="13056" width="10.140625" style="4"/>
    <col min="13057" max="13062" width="2.28515625" style="4" customWidth="1"/>
    <col min="13063" max="13063" width="58.28515625" style="4" customWidth="1"/>
    <col min="13064" max="13064" width="2.42578125" style="4" customWidth="1"/>
    <col min="13065" max="13065" width="13.85546875" style="4" customWidth="1"/>
    <col min="13066" max="13312" width="10.140625" style="4"/>
    <col min="13313" max="13318" width="2.28515625" style="4" customWidth="1"/>
    <col min="13319" max="13319" width="58.28515625" style="4" customWidth="1"/>
    <col min="13320" max="13320" width="2.42578125" style="4" customWidth="1"/>
    <col min="13321" max="13321" width="13.85546875" style="4" customWidth="1"/>
    <col min="13322" max="13568" width="10.140625" style="4"/>
    <col min="13569" max="13574" width="2.28515625" style="4" customWidth="1"/>
    <col min="13575" max="13575" width="58.28515625" style="4" customWidth="1"/>
    <col min="13576" max="13576" width="2.42578125" style="4" customWidth="1"/>
    <col min="13577" max="13577" width="13.85546875" style="4" customWidth="1"/>
    <col min="13578" max="13824" width="10.140625" style="4"/>
    <col min="13825" max="13830" width="2.28515625" style="4" customWidth="1"/>
    <col min="13831" max="13831" width="58.28515625" style="4" customWidth="1"/>
    <col min="13832" max="13832" width="2.42578125" style="4" customWidth="1"/>
    <col min="13833" max="13833" width="13.85546875" style="4" customWidth="1"/>
    <col min="13834" max="14080" width="10.140625" style="4"/>
    <col min="14081" max="14086" width="2.28515625" style="4" customWidth="1"/>
    <col min="14087" max="14087" width="58.28515625" style="4" customWidth="1"/>
    <col min="14088" max="14088" width="2.42578125" style="4" customWidth="1"/>
    <col min="14089" max="14089" width="13.85546875" style="4" customWidth="1"/>
    <col min="14090" max="14336" width="10.140625" style="4"/>
    <col min="14337" max="14342" width="2.28515625" style="4" customWidth="1"/>
    <col min="14343" max="14343" width="58.28515625" style="4" customWidth="1"/>
    <col min="14344" max="14344" width="2.42578125" style="4" customWidth="1"/>
    <col min="14345" max="14345" width="13.85546875" style="4" customWidth="1"/>
    <col min="14346" max="14592" width="10.140625" style="4"/>
    <col min="14593" max="14598" width="2.28515625" style="4" customWidth="1"/>
    <col min="14599" max="14599" width="58.28515625" style="4" customWidth="1"/>
    <col min="14600" max="14600" width="2.42578125" style="4" customWidth="1"/>
    <col min="14601" max="14601" width="13.85546875" style="4" customWidth="1"/>
    <col min="14602" max="14848" width="10.140625" style="4"/>
    <col min="14849" max="14854" width="2.28515625" style="4" customWidth="1"/>
    <col min="14855" max="14855" width="58.28515625" style="4" customWidth="1"/>
    <col min="14856" max="14856" width="2.42578125" style="4" customWidth="1"/>
    <col min="14857" max="14857" width="13.85546875" style="4" customWidth="1"/>
    <col min="14858" max="15104" width="10.140625" style="4"/>
    <col min="15105" max="15110" width="2.28515625" style="4" customWidth="1"/>
    <col min="15111" max="15111" width="58.28515625" style="4" customWidth="1"/>
    <col min="15112" max="15112" width="2.42578125" style="4" customWidth="1"/>
    <col min="15113" max="15113" width="13.85546875" style="4" customWidth="1"/>
    <col min="15114" max="15360" width="10.140625" style="4"/>
    <col min="15361" max="15366" width="2.28515625" style="4" customWidth="1"/>
    <col min="15367" max="15367" width="58.28515625" style="4" customWidth="1"/>
    <col min="15368" max="15368" width="2.42578125" style="4" customWidth="1"/>
    <col min="15369" max="15369" width="13.85546875" style="4" customWidth="1"/>
    <col min="15370" max="15616" width="10.140625" style="4"/>
    <col min="15617" max="15622" width="2.28515625" style="4" customWidth="1"/>
    <col min="15623" max="15623" width="58.28515625" style="4" customWidth="1"/>
    <col min="15624" max="15624" width="2.42578125" style="4" customWidth="1"/>
    <col min="15625" max="15625" width="13.85546875" style="4" customWidth="1"/>
    <col min="15626" max="15872" width="10.140625" style="4"/>
    <col min="15873" max="15878" width="2.28515625" style="4" customWidth="1"/>
    <col min="15879" max="15879" width="58.28515625" style="4" customWidth="1"/>
    <col min="15880" max="15880" width="2.42578125" style="4" customWidth="1"/>
    <col min="15881" max="15881" width="13.85546875" style="4" customWidth="1"/>
    <col min="15882" max="16128" width="10.140625" style="4"/>
    <col min="16129" max="16134" width="2.28515625" style="4" customWidth="1"/>
    <col min="16135" max="16135" width="58.28515625" style="4" customWidth="1"/>
    <col min="16136" max="16136" width="2.42578125" style="4" customWidth="1"/>
    <col min="16137" max="16137" width="13.85546875" style="4" customWidth="1"/>
    <col min="16138" max="16384" width="10.140625" style="4"/>
  </cols>
  <sheetData>
    <row r="1" spans="1:14" s="11" customFormat="1" ht="12.95" customHeight="1">
      <c r="A1" s="1" t="s">
        <v>496</v>
      </c>
      <c r="B1" s="1"/>
      <c r="C1" s="1"/>
      <c r="D1" s="1"/>
      <c r="E1" s="1"/>
      <c r="F1" s="1"/>
      <c r="G1" s="1"/>
      <c r="H1" s="1"/>
      <c r="I1" s="1"/>
      <c r="K1" s="494" t="s">
        <v>1307</v>
      </c>
      <c r="L1" s="495"/>
      <c r="M1" s="495"/>
      <c r="N1" s="488"/>
    </row>
    <row r="2" spans="1:14" s="11" customFormat="1" ht="15">
      <c r="A2" s="2" t="s">
        <v>425</v>
      </c>
      <c r="B2" s="1"/>
      <c r="C2" s="1"/>
      <c r="D2" s="1"/>
      <c r="E2" s="1"/>
      <c r="F2" s="1"/>
      <c r="G2" s="1"/>
      <c r="H2" s="1"/>
      <c r="I2" s="1"/>
      <c r="K2" s="474" t="s">
        <v>1318</v>
      </c>
      <c r="L2" s="488"/>
      <c r="M2" s="488"/>
      <c r="N2" s="488"/>
    </row>
    <row r="3" spans="1:14" s="11" customFormat="1" ht="15">
      <c r="A3" s="2" t="s">
        <v>889</v>
      </c>
      <c r="B3" s="1"/>
      <c r="C3" s="1"/>
      <c r="D3" s="1"/>
      <c r="E3" s="1"/>
      <c r="F3" s="1"/>
      <c r="G3" s="1"/>
      <c r="H3" s="1"/>
      <c r="I3" s="1"/>
      <c r="K3" s="4"/>
      <c r="L3" s="4"/>
      <c r="M3" s="4"/>
      <c r="N3" s="4"/>
    </row>
    <row r="4" spans="1:14" ht="15">
      <c r="A4" s="37" t="s">
        <v>1276</v>
      </c>
      <c r="B4" s="1"/>
      <c r="C4" s="1"/>
      <c r="D4" s="1"/>
      <c r="E4" s="1"/>
      <c r="F4" s="1"/>
      <c r="G4" s="1"/>
      <c r="H4" s="1"/>
      <c r="I4" s="1"/>
    </row>
    <row r="5" spans="1:14" ht="20.100000000000001" customHeight="1">
      <c r="A5" s="37"/>
      <c r="B5" s="1"/>
      <c r="C5" s="1"/>
      <c r="D5" s="1"/>
      <c r="E5" s="1"/>
      <c r="F5" s="1"/>
      <c r="G5" s="1"/>
      <c r="H5" s="1"/>
      <c r="I5" s="143" t="s">
        <v>851</v>
      </c>
    </row>
    <row r="6" spans="1:14" ht="39" customHeight="1">
      <c r="A6" s="3" t="s">
        <v>239</v>
      </c>
      <c r="B6" s="14" t="s">
        <v>378</v>
      </c>
    </row>
    <row r="7" spans="1:14" ht="12.95" customHeight="1">
      <c r="A7" s="19"/>
      <c r="C7" s="54" t="s">
        <v>240</v>
      </c>
    </row>
    <row r="8" spans="1:14" ht="12.95" customHeight="1">
      <c r="A8" s="19"/>
      <c r="D8" s="54" t="s">
        <v>195</v>
      </c>
      <c r="H8" s="19" t="s">
        <v>172</v>
      </c>
      <c r="I8" s="119">
        <v>205901186</v>
      </c>
    </row>
    <row r="9" spans="1:14" ht="12.95" customHeight="1">
      <c r="A9" s="19"/>
      <c r="D9" s="54" t="s">
        <v>277</v>
      </c>
      <c r="I9" s="174"/>
    </row>
    <row r="10" spans="1:14" ht="12.95" customHeight="1">
      <c r="A10" s="19"/>
      <c r="E10" s="54" t="s">
        <v>278</v>
      </c>
      <c r="I10" s="123">
        <v>0</v>
      </c>
    </row>
    <row r="11" spans="1:14" ht="12.95" customHeight="1">
      <c r="A11" s="19"/>
      <c r="E11" s="54" t="s">
        <v>279</v>
      </c>
      <c r="I11" s="119">
        <v>1000000</v>
      </c>
    </row>
    <row r="12" spans="1:14" ht="12.95" customHeight="1">
      <c r="A12" s="19"/>
      <c r="E12" s="54" t="s">
        <v>280</v>
      </c>
      <c r="I12" s="123">
        <v>0</v>
      </c>
    </row>
    <row r="13" spans="1:14" ht="12.95" customHeight="1">
      <c r="A13" s="19"/>
      <c r="E13" s="54" t="s">
        <v>16</v>
      </c>
      <c r="I13" s="123">
        <v>0</v>
      </c>
    </row>
    <row r="14" spans="1:14" ht="12.95" customHeight="1">
      <c r="A14" s="19"/>
      <c r="E14" s="54" t="s">
        <v>241</v>
      </c>
      <c r="I14" s="123">
        <v>0</v>
      </c>
    </row>
    <row r="15" spans="1:14" ht="12.95" customHeight="1">
      <c r="A15" s="19"/>
      <c r="E15" s="54" t="s">
        <v>242</v>
      </c>
      <c r="I15" s="123">
        <v>5583244</v>
      </c>
    </row>
    <row r="16" spans="1:14" ht="20.100000000000001" customHeight="1">
      <c r="A16" s="19"/>
      <c r="F16" s="54"/>
      <c r="I16" s="101">
        <f>SUM(I8:I15)</f>
        <v>212484430</v>
      </c>
    </row>
    <row r="17" spans="1:11" ht="20.100000000000001" customHeight="1">
      <c r="A17" s="3" t="s">
        <v>243</v>
      </c>
      <c r="B17" s="14" t="s">
        <v>379</v>
      </c>
      <c r="I17" s="106"/>
    </row>
    <row r="18" spans="1:11" ht="12.95" customHeight="1">
      <c r="A18" s="19"/>
      <c r="C18" s="54" t="s">
        <v>489</v>
      </c>
      <c r="I18" s="106"/>
    </row>
    <row r="19" spans="1:11" ht="12.95" customHeight="1">
      <c r="A19" s="19"/>
      <c r="D19" s="54" t="s">
        <v>490</v>
      </c>
      <c r="I19" s="106"/>
    </row>
    <row r="20" spans="1:11" ht="12.95" customHeight="1">
      <c r="A20" s="19"/>
      <c r="E20" s="54" t="s">
        <v>1306</v>
      </c>
      <c r="I20" s="406">
        <v>186365327</v>
      </c>
      <c r="K20" s="214"/>
    </row>
    <row r="21" spans="1:11" ht="20.100000000000001" customHeight="1">
      <c r="A21" s="3" t="s">
        <v>248</v>
      </c>
      <c r="B21" s="14" t="s">
        <v>380</v>
      </c>
      <c r="I21" s="106"/>
    </row>
    <row r="22" spans="1:11" ht="12.95" customHeight="1">
      <c r="A22" s="19"/>
      <c r="C22" s="54" t="s">
        <v>491</v>
      </c>
      <c r="I22" s="106"/>
    </row>
    <row r="23" spans="1:11" ht="12.95" customHeight="1">
      <c r="A23" s="19"/>
      <c r="D23" s="54" t="s">
        <v>381</v>
      </c>
      <c r="I23" s="106"/>
    </row>
    <row r="24" spans="1:11" ht="12.95" customHeight="1">
      <c r="A24" s="19"/>
      <c r="D24" s="54" t="s">
        <v>492</v>
      </c>
      <c r="I24" s="406">
        <v>0</v>
      </c>
    </row>
    <row r="25" spans="1:11" ht="20.100000000000001" customHeight="1">
      <c r="A25" s="3" t="s">
        <v>465</v>
      </c>
      <c r="B25" s="14" t="s">
        <v>382</v>
      </c>
      <c r="I25" s="106"/>
    </row>
    <row r="26" spans="1:11" ht="12.95" customHeight="1">
      <c r="C26" s="54" t="s">
        <v>493</v>
      </c>
      <c r="I26" s="106"/>
    </row>
    <row r="27" spans="1:11" ht="12.95" customHeight="1">
      <c r="D27" s="54" t="s">
        <v>383</v>
      </c>
      <c r="I27" s="119">
        <v>14969955</v>
      </c>
    </row>
    <row r="28" spans="1:11" ht="12.95" customHeight="1">
      <c r="D28" s="54" t="s">
        <v>494</v>
      </c>
      <c r="I28" s="119">
        <v>4200330</v>
      </c>
    </row>
    <row r="29" spans="1:11" ht="20.100000000000001" customHeight="1">
      <c r="F29" s="54" t="s">
        <v>22</v>
      </c>
      <c r="I29" s="101">
        <f>SUM(I27:I28)</f>
        <v>19170285</v>
      </c>
    </row>
    <row r="30" spans="1:11" ht="20.100000000000001" customHeight="1">
      <c r="A30" s="14" t="s">
        <v>495</v>
      </c>
      <c r="B30" s="14" t="s">
        <v>701</v>
      </c>
      <c r="I30" s="106"/>
    </row>
    <row r="31" spans="1:11" ht="12.95" customHeight="1">
      <c r="A31" s="11"/>
      <c r="C31" s="54" t="s">
        <v>683</v>
      </c>
      <c r="D31" s="4" t="s">
        <v>702</v>
      </c>
      <c r="I31" s="9">
        <f>SUM(I20,I24,I29)</f>
        <v>205535612</v>
      </c>
    </row>
    <row r="32" spans="1:11" ht="20.100000000000001" customHeight="1">
      <c r="C32" s="54" t="s">
        <v>684</v>
      </c>
      <c r="D32" s="4" t="s">
        <v>685</v>
      </c>
      <c r="I32" s="101">
        <f>SUM(I16-I31)</f>
        <v>6948818</v>
      </c>
    </row>
    <row r="33" spans="1:9" ht="20.100000000000001" customHeight="1" thickBot="1">
      <c r="C33" s="54" t="s">
        <v>682</v>
      </c>
      <c r="H33" s="19" t="s">
        <v>172</v>
      </c>
      <c r="I33" s="7">
        <f>I32</f>
        <v>6948818</v>
      </c>
    </row>
    <row r="34" spans="1:9" ht="12.95" customHeight="1" thickTop="1"/>
    <row r="37" spans="1:9" ht="12.95" customHeight="1">
      <c r="A37" s="4" t="s">
        <v>954</v>
      </c>
    </row>
  </sheetData>
  <customSheetViews>
    <customSheetView guid="{B5CDDD7D-D7D3-4CB2-966B-9F1E454CC0C9}">
      <selection activeCell="I22" sqref="I22"/>
      <pageMargins left="0.8" right="0.7" top="1" bottom="0.8" header="0.5" footer="0.5"/>
      <printOptions horizontalCentered="1"/>
      <pageSetup firstPageNumber="9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I22" sqref="I22"/>
      <pageMargins left="0.8" right="0.7" top="1" bottom="0.8" header="0.5" footer="0.5"/>
      <printOptions horizontalCentered="1"/>
      <pageSetup firstPageNumber="9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92"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0">
      <selection activeCell="K32" sqref="K32"/>
      <pageMargins left="0.8" right="0.7" top="1" bottom="0.8" header="0.5" footer="0.5"/>
      <printOptions horizontalCentered="1"/>
      <pageSetup firstPageNumber="89"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0">
      <selection activeCell="K32" sqref="K32"/>
      <pageMargins left="0.8" right="0.7" top="1" bottom="0.8" header="0.5" footer="0.5"/>
      <printOptions horizontalCentered="1"/>
      <pageSetup firstPageNumber="89"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GridLines="0" topLeftCell="A4">
      <selection activeCell="H42" sqref="H42:H44"/>
      <pageMargins left="0.25" right="0.25" top="0.75" bottom="0.34" header="0" footer="0"/>
      <printOptions horizontalCentered="1"/>
      <pageSetup orientation="portrait" r:id="rId6"/>
      <headerFooter alignWithMargins="0"/>
    </customSheetView>
    <customSheetView guid="{86A10747-8B25-4B25-9409-B006EA4C681C}" showGridLines="0" topLeftCell="A19">
      <selection activeCell="H42" sqref="H42:H44"/>
      <pageMargins left="0.25" right="0.25" top="0.75" bottom="0.34" header="0" footer="0"/>
      <printOptions horizontalCentered="1"/>
      <pageSetup orientation="portrait" r:id="rId7"/>
      <headerFooter alignWithMargins="0"/>
    </customSheetView>
    <customSheetView guid="{4F3C9522-85FB-4FAA-B4DC-154FBE4218D9}" showGridLines="0" zeroValues="0" showRuler="0" topLeftCell="A35">
      <selection activeCell="A62" sqref="A62:L62"/>
      <pageMargins left="0.25" right="0.25" top="0.75" bottom="0.34" header="0" footer="0"/>
      <printOptions horizontalCentered="1"/>
      <pageSetup orientation="portrait" r:id="rId8"/>
      <headerFooter alignWithMargins="0"/>
    </customSheetView>
    <customSheetView guid="{8E3DA08C-766A-41DE-BB05-B83E79C2E3D5}" showGridLines="0" topLeftCell="A4">
      <selection activeCell="H42" sqref="H42:H44"/>
      <pageMargins left="0.25" right="0.25" top="0.75" bottom="0.34" header="0" footer="0"/>
      <printOptions horizontalCentered="1"/>
      <pageSetup orientation="portrait" r:id="rId9"/>
      <headerFooter alignWithMargins="0"/>
    </customSheetView>
    <customSheetView guid="{9B4DC162-833A-4BD6-BF3D-CDBE24FDA56E}" showGridLines="0" showRuler="0" topLeftCell="A38">
      <selection activeCell="K55" sqref="K55"/>
      <pageMargins left="0.25" right="0.25" top="0.75" bottom="0.34" header="0" footer="0"/>
      <printOptions horizontalCentered="1"/>
      <pageSetup orientation="portrait" r:id="rId10"/>
      <headerFooter alignWithMargins="0"/>
    </customSheetView>
    <customSheetView guid="{DF496B77-1547-4044-ABC6-DF925EDDC1DD}" showPageBreaks="1" showRuler="0">
      <selection activeCell="C23" sqref="C23"/>
      <pageMargins left="0.5" right="0.5" top="0.75" bottom="0.5" header="0" footer="0.5"/>
      <printOptions horizontalCentered="1"/>
      <pageSetup firstPageNumber="87" orientation="portrait" useFirstPageNumber="1" r:id="rId11"/>
      <headerFooter alignWithMargins="0">
        <oddFooter>&amp;C(&amp;P)</oddFooter>
      </headerFooter>
    </customSheetView>
    <customSheetView guid="{3BA57DF8-659F-42F0-86F4-A7E79B2C34EB}" showRuler="0">
      <selection sqref="A1:K1"/>
      <pageMargins left="0.25" right="0.25" top="0.75" bottom="0.34" header="0" footer="0"/>
      <printOptions horizontalCentered="1"/>
      <pageSetup orientation="portrait" r:id="rId12"/>
      <headerFooter alignWithMargins="0"/>
    </customSheetView>
    <customSheetView guid="{21417578-E70F-4802-A5A7-5D6C59E90F40}" showRuler="0">
      <selection sqref="A1:K1"/>
      <pageMargins left="0.25" right="0.25" top="0.75" bottom="0.34" header="0" footer="0"/>
      <printOptions horizontalCentered="1"/>
      <pageSetup orientation="portrait" r:id="rId13"/>
      <headerFooter alignWithMargins="0"/>
    </customSheetView>
    <customSheetView guid="{DC1EC383-AA5A-444D-88DE-3C6EE7652F16}" showPageBreaks="1" showGridLines="0" zeroValues="0" printArea="1" showRuler="0">
      <selection sqref="A1:K1"/>
      <pageMargins left="0.25" right="0.25" top="0.75" bottom="0.34" header="0" footer="0"/>
      <printOptions horizontalCentered="1"/>
      <pageSetup orientation="portrait" r:id="rId14"/>
      <headerFooter alignWithMargins="0"/>
    </customSheetView>
    <customSheetView guid="{B9A944B1-D459-11D5-A666-00B0D0B3D203}" scale="60" showPageBreaks="1" showGridLines="0" zeroValues="0" view="pageBreakPreview" showRuler="0" topLeftCell="A22">
      <selection activeCell="O17" sqref="O17"/>
      <pageMargins left="0.25" right="0.25" top="0.75" bottom="0.5" header="0" footer="0"/>
      <printOptions horizontalCentered="1"/>
      <pageSetup orientation="portrait" r:id="rId15"/>
      <headerFooter alignWithMargins="0"/>
    </customSheetView>
    <customSheetView guid="{8E35712F-F7DD-11D6-A74F-00B0D0B61D87}" showPageBreaks="1" showGridLines="0" zeroValues="0" showRuler="0" topLeftCell="A64">
      <selection activeCell="H46" sqref="H46"/>
      <pageMargins left="0.25" right="0.25" top="0.75" bottom="0.5" header="0" footer="0"/>
      <printOptions horizontalCentered="1"/>
      <pageSetup orientation="portrait" r:id="rId16"/>
      <headerFooter alignWithMargins="0"/>
    </customSheetView>
    <customSheetView guid="{DBF7A691-C175-11D5-A601-00B0D0B3D2A1}" showGridLines="0" zeroValues="0" printArea="1" showRuler="0">
      <selection activeCell="O17" sqref="O17"/>
      <pageMargins left="0.25" right="0.25" top="0.75" bottom="0.5" header="0" footer="0"/>
      <printOptions horizontalCentered="1"/>
      <pageSetup orientation="portrait" r:id="rId17"/>
      <headerFooter alignWithMargins="0"/>
    </customSheetView>
    <customSheetView guid="{040F2CE1-C174-11D5-A64F-00B0D0B3D203}" scale="60" showPageBreaks="1" showGridLines="0" zeroValues="0" printArea="1" view="pageBreakPreview" showRuler="0" topLeftCell="A22">
      <selection activeCell="O17" sqref="O17"/>
      <pageMargins left="0.25" right="0.25" top="0.75" bottom="0.5" header="0" footer="0"/>
      <printOptions horizontalCentered="1"/>
      <pageSetup orientation="portrait" r:id="rId18"/>
      <headerFooter alignWithMargins="0"/>
    </customSheetView>
    <customSheetView guid="{BD6501F3-C314-11D5-A64A-00B0D0B3D295}" showPageBreaks="1" showGridLines="0" zeroValues="0" showRuler="0">
      <selection activeCell="H120" sqref="H120"/>
      <pageMargins left="0.25" right="0.25" top="0.75" bottom="0.5" header="0" footer="0"/>
      <printOptions horizontalCentered="1"/>
      <pageSetup orientation="portrait" r:id="rId19"/>
      <headerFooter alignWithMargins="0"/>
    </customSheetView>
    <customSheetView guid="{A7ADF766-DF6C-40EF-AD33-2C5637ABABD9}" showPageBreaks="1" showGridLines="0" zeroValues="0" showRuler="0">
      <selection activeCell="M8" sqref="M8"/>
      <pageMargins left="0.25" right="0.25" top="0.75" bottom="0.34" header="0" footer="0"/>
      <printOptions horizontalCentered="1"/>
      <pageSetup orientation="portrait" r:id="rId20"/>
      <headerFooter alignWithMargins="0"/>
    </customSheetView>
    <customSheetView guid="{0E959B21-C4C4-11D5-A65F-00B0D0B3D27F}" showPageBreaks="1" showGridLines="0" zeroValues="0" printArea="1" showRuler="0" topLeftCell="A35">
      <selection activeCell="A62" sqref="A62:L62"/>
      <pageMargins left="0.25" right="0.25" top="0.75" bottom="0.34" header="0" footer="0"/>
      <printOptions horizontalCentered="1"/>
      <pageSetup orientation="portrait" r:id="rId21"/>
      <headerFooter alignWithMargins="0"/>
    </customSheetView>
    <customSheetView guid="{61FFD26A-6C55-4FAA-B7B3-304380B2CF2A}" showPageBreaks="1" showGridLines="0" zeroValues="0" showRuler="0">
      <selection activeCell="M8" sqref="M8"/>
      <pageMargins left="0.25" right="0.25" top="0.75" bottom="0.34" header="0" footer="0"/>
      <printOptions horizontalCentered="1"/>
      <pageSetup orientation="portrait" r:id="rId22"/>
      <headerFooter alignWithMargins="0"/>
    </customSheetView>
    <customSheetView guid="{4FB49B53-1D2E-4571-8896-B15F682249F5}" showPageBreaks="1" showRuler="0" topLeftCell="A36">
      <selection activeCell="A36" sqref="A36"/>
      <pageMargins left="0.25" right="0.25" top="0.75" bottom="0.34" header="0" footer="0"/>
      <printOptions horizontalCentered="1"/>
      <pageSetup orientation="portrait" r:id="rId23"/>
      <headerFooter alignWithMargins="0"/>
    </customSheetView>
    <customSheetView guid="{2F4E79F8-C95D-43CD-9692-8694CC8FDD51}" showPageBreaks="1" showRuler="0">
      <selection activeCell="H9" sqref="H9"/>
      <pageMargins left="0.25" right="0.25" top="0.75" bottom="0.34" header="0" footer="0"/>
      <printOptions horizontalCentered="1"/>
      <pageSetup orientation="portrait" r:id="rId24"/>
      <headerFooter alignWithMargins="0"/>
    </customSheetView>
    <customSheetView guid="{315D65B5-6F13-4260-BB1D-E2FA280C16D9}" showRuler="0" topLeftCell="A10">
      <selection activeCell="K32" sqref="K32"/>
      <pageMargins left="0.8" right="0.7" top="1" bottom="0.8" header="0.5" footer="0.5"/>
      <printOptions horizontalCentered="1"/>
      <pageSetup firstPageNumber="89" orientation="portrait" blackAndWhite="1" useFirstPageNumber="1" r:id="rId25"/>
      <headerFooter alignWithMargins="0">
        <oddHeader>&amp;L&amp;"Arial,Bold"&amp;12DRAFT   &amp;D   &amp;T</oddHeader>
        <oddFooter>&amp;C&amp;"Times New Roman,Regular"&amp;11&amp;P</oddFooter>
      </headerFooter>
    </customSheetView>
    <customSheetView guid="{4753D522-7508-4FC0-B0FE-7A03D677C443}" topLeftCell="A10">
      <selection activeCell="K32" sqref="K32"/>
      <pageMargins left="0.8" right="0.7" top="1" bottom="0.8" header="0.5" footer="0.5"/>
      <printOptions horizontalCentered="1"/>
      <pageSetup firstPageNumber="89" orientation="portrait" blackAndWhite="1" useFirstPageNumber="1" r:id="rId26"/>
      <headerFooter alignWithMargins="0">
        <oddHeader>&amp;L&amp;"Arial,Bold"&amp;12DRAFT   &amp;D   &amp;T</oddHeader>
        <oddFooter>&amp;C&amp;"Times New Roman,Regular"&amp;11&amp;P</oddFooter>
      </headerFooter>
    </customSheetView>
    <customSheetView guid="{0E26C343-6E53-43B0-8984-A8A5BAB40ADF}" showPageBreaks="1">
      <selection activeCell="I22" sqref="I22"/>
      <pageMargins left="0.8" right="0.7" top="1" bottom="0.8" header="0.5" footer="0.5"/>
      <printOptions horizontalCentered="1"/>
      <pageSetup firstPageNumber="92" orientation="portrait" blackAndWhite="1" useFirstPageNumber="1" r:id="rId27"/>
      <headerFooter alignWithMargins="0">
        <oddHeader xml:space="preserve">&amp;L&amp;"Arial,Bold"&amp;9DRAFT   &amp;D   &amp;T &amp;F </oddHeader>
        <oddFooter>&amp;C&amp;"Times New Roman,Regular"&amp;11&amp;P</oddFooter>
      </headerFooter>
    </customSheetView>
  </customSheetViews>
  <mergeCells count="2">
    <mergeCell ref="K1:N1"/>
    <mergeCell ref="K2:N2"/>
  </mergeCells>
  <phoneticPr fontId="17" type="noConversion"/>
  <printOptions horizontalCentered="1"/>
  <pageMargins left="0.8" right="0.7" top="1" bottom="0.8" header="0.5" footer="0.5"/>
  <pageSetup scale="99" firstPageNumber="86" fitToHeight="0" orientation="portrait" blackAndWhite="1" useFirstPageNumber="1" r:id="rId28"/>
  <headerFooter scaleWithDoc="0" alignWithMargins="0">
    <oddFooter>&amp;C&amp;"Times New Roman,Regular"&amp;11&amp;P</oddFooter>
  </headerFooter>
  <ignoredErrors>
    <ignoredError sqref="A6:A8 A33 A11 A12 A13 A15 A16 A17 A18:A20 A21 A22:A24 A10 A26 A27 A28 A29 A30 A31 A32 A9 A25" numberStoredAsText="1"/>
  </ignoredError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61">
    <tabColor theme="7" tint="0.59999389629810485"/>
    <pageSetUpPr fitToPage="1"/>
  </sheetPr>
  <dimension ref="A1:K30"/>
  <sheetViews>
    <sheetView workbookViewId="0">
      <selection sqref="A1:I1"/>
    </sheetView>
  </sheetViews>
  <sheetFormatPr defaultColWidth="10.140625"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10.1406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10.1406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10.1406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10.1406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10.1406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10.1406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10.1406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10.1406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10.1406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10.1406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10.1406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10.1406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10.1406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10.1406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10.1406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10.1406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10.1406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10.1406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10.1406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10.1406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10.1406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10.1406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10.1406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10.1406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10.1406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10.1406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10.1406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10.1406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10.1406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10.1406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10.1406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10.1406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10.1406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10.1406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10.1406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10.1406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10.1406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10.1406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10.1406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10.1406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10.1406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10.1406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10.1406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10.1406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10.1406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10.1406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10.1406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10.1406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10.1406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10.1406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10.1406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10.1406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10.1406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10.1406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10.1406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10.1406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10.1406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10.1406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10.1406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10.1406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10.1406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10.1406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10.1406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10.140625" style="4"/>
  </cols>
  <sheetData>
    <row r="1" spans="1:11" s="11" customFormat="1" ht="12.95" customHeight="1">
      <c r="A1" s="1" t="s">
        <v>496</v>
      </c>
      <c r="B1" s="1"/>
      <c r="C1" s="1"/>
      <c r="D1" s="1"/>
      <c r="E1" s="1"/>
      <c r="F1" s="1"/>
      <c r="G1" s="1"/>
      <c r="H1" s="1"/>
      <c r="I1" s="1"/>
      <c r="J1" s="1"/>
      <c r="K1" s="1"/>
    </row>
    <row r="2" spans="1:11" s="11" customFormat="1" ht="20.100000000000001" customHeight="1">
      <c r="A2" s="2" t="s">
        <v>281</v>
      </c>
      <c r="B2" s="1"/>
      <c r="C2" s="1"/>
      <c r="D2" s="1"/>
      <c r="E2" s="1"/>
      <c r="F2" s="1"/>
      <c r="G2" s="1"/>
      <c r="H2" s="1"/>
      <c r="I2" s="1"/>
      <c r="J2" s="1"/>
      <c r="K2" s="1"/>
    </row>
    <row r="3" spans="1:11" s="11" customFormat="1" ht="20.100000000000001" customHeight="1">
      <c r="A3" s="2" t="s">
        <v>969</v>
      </c>
      <c r="B3" s="1"/>
      <c r="C3" s="1"/>
      <c r="D3" s="1"/>
      <c r="E3" s="1"/>
      <c r="F3" s="1"/>
      <c r="G3" s="1"/>
      <c r="H3" s="1"/>
      <c r="I3" s="1"/>
      <c r="J3" s="1"/>
      <c r="K3" s="1"/>
    </row>
    <row r="4" spans="1:11" ht="20.100000000000001" customHeight="1">
      <c r="A4" s="37" t="s">
        <v>739</v>
      </c>
      <c r="B4" s="1"/>
      <c r="C4" s="1"/>
      <c r="D4" s="1"/>
      <c r="E4" s="1"/>
      <c r="F4" s="1"/>
      <c r="G4" s="1"/>
      <c r="H4" s="1"/>
      <c r="I4" s="1"/>
      <c r="J4" s="1"/>
      <c r="K4" s="1"/>
    </row>
    <row r="5" spans="1:11" ht="20.100000000000001" customHeight="1">
      <c r="A5" s="37"/>
      <c r="B5" s="1"/>
      <c r="C5" s="1"/>
      <c r="D5" s="1"/>
      <c r="E5" s="1"/>
      <c r="F5" s="1"/>
      <c r="G5" s="1"/>
      <c r="H5" s="1"/>
      <c r="I5" s="1"/>
      <c r="J5" s="1"/>
      <c r="K5" s="143" t="s">
        <v>852</v>
      </c>
    </row>
    <row r="6" spans="1:11" ht="39" customHeight="1">
      <c r="A6" s="4" t="s">
        <v>260</v>
      </c>
    </row>
    <row r="7" spans="1:11" ht="12.95" customHeight="1">
      <c r="B7" s="4" t="s">
        <v>351</v>
      </c>
      <c r="I7" s="106"/>
      <c r="J7" s="19" t="s">
        <v>172</v>
      </c>
      <c r="K7" s="106">
        <v>749257</v>
      </c>
    </row>
    <row r="8" spans="1:11" ht="12.95" customHeight="1">
      <c r="B8" s="4" t="s">
        <v>352</v>
      </c>
      <c r="I8" s="106"/>
      <c r="K8" s="106">
        <v>460874</v>
      </c>
    </row>
    <row r="9" spans="1:11" ht="12.95" customHeight="1">
      <c r="B9" s="4" t="s">
        <v>353</v>
      </c>
      <c r="I9" s="106"/>
      <c r="K9" s="106">
        <v>47584</v>
      </c>
    </row>
    <row r="10" spans="1:11" ht="12.95" customHeight="1">
      <c r="C10" s="4" t="s">
        <v>349</v>
      </c>
      <c r="I10" s="106"/>
      <c r="K10" s="106"/>
    </row>
    <row r="11" spans="1:11" ht="12.95" customHeight="1">
      <c r="C11" s="4" t="s">
        <v>350</v>
      </c>
      <c r="I11" s="106"/>
      <c r="K11" s="106"/>
    </row>
    <row r="12" spans="1:11" ht="12.95" customHeight="1">
      <c r="B12" s="4" t="s">
        <v>356</v>
      </c>
      <c r="I12" s="106"/>
      <c r="K12" s="106">
        <v>8182</v>
      </c>
    </row>
    <row r="13" spans="1:11" ht="20.100000000000001" customHeight="1" thickBot="1">
      <c r="F13" s="4" t="s">
        <v>263</v>
      </c>
      <c r="I13" s="106"/>
      <c r="J13" s="19" t="s">
        <v>172</v>
      </c>
      <c r="K13" s="7">
        <f>SUM(K7:K12)</f>
        <v>1265897</v>
      </c>
    </row>
    <row r="14" spans="1:11" ht="20.100000000000001" customHeight="1" thickTop="1">
      <c r="A14" s="4" t="s">
        <v>261</v>
      </c>
      <c r="I14" s="106"/>
      <c r="K14" s="106"/>
    </row>
    <row r="15" spans="1:11" ht="12.95" customHeight="1">
      <c r="B15" s="4" t="s">
        <v>354</v>
      </c>
      <c r="I15" s="106"/>
      <c r="J15" s="19" t="s">
        <v>172</v>
      </c>
      <c r="K15" s="106">
        <v>5287635</v>
      </c>
    </row>
    <row r="16" spans="1:11" ht="12.95" customHeight="1">
      <c r="B16" s="4" t="s">
        <v>892</v>
      </c>
      <c r="I16" s="106"/>
      <c r="K16" s="106">
        <v>70575</v>
      </c>
    </row>
    <row r="17" spans="1:11" ht="12.95" customHeight="1">
      <c r="B17" s="4" t="s">
        <v>355</v>
      </c>
      <c r="I17" s="106"/>
      <c r="K17" s="106">
        <v>460874</v>
      </c>
    </row>
    <row r="18" spans="1:11" ht="12.95" customHeight="1">
      <c r="B18" s="4" t="s">
        <v>353</v>
      </c>
      <c r="I18" s="106"/>
      <c r="K18" s="106">
        <v>47584</v>
      </c>
    </row>
    <row r="19" spans="1:11" ht="12.95" customHeight="1">
      <c r="B19" s="4" t="s">
        <v>356</v>
      </c>
      <c r="I19" s="106"/>
      <c r="K19" s="106">
        <v>8182</v>
      </c>
    </row>
    <row r="20" spans="1:11" ht="20.100000000000001" customHeight="1" thickBot="1">
      <c r="F20" s="4" t="s">
        <v>262</v>
      </c>
      <c r="I20" s="106"/>
      <c r="J20" s="19" t="s">
        <v>172</v>
      </c>
      <c r="K20" s="7">
        <f>SUM(K15:K19)</f>
        <v>5874850</v>
      </c>
    </row>
    <row r="21" spans="1:11" ht="20.100000000000001" customHeight="1" thickTop="1">
      <c r="I21" s="33" t="s">
        <v>359</v>
      </c>
      <c r="K21" s="33" t="s">
        <v>12</v>
      </c>
    </row>
    <row r="22" spans="1:11" ht="20.100000000000001" customHeight="1">
      <c r="A22" s="4" t="s">
        <v>357</v>
      </c>
      <c r="I22" s="106"/>
      <c r="K22" s="106"/>
    </row>
    <row r="23" spans="1:11" ht="12.95" customHeight="1">
      <c r="B23" s="4" t="s">
        <v>263</v>
      </c>
      <c r="H23" s="19" t="s">
        <v>172</v>
      </c>
      <c r="I23" s="106">
        <f>K13</f>
        <v>1265897</v>
      </c>
      <c r="K23" s="164">
        <f>I23/I25</f>
        <v>0.215</v>
      </c>
    </row>
    <row r="24" spans="1:11" ht="12.95" customHeight="1">
      <c r="B24" s="4" t="s">
        <v>358</v>
      </c>
      <c r="I24" s="106">
        <f>K20-K13</f>
        <v>4608953</v>
      </c>
      <c r="K24" s="164">
        <f>I24/I25</f>
        <v>0.78500000000000003</v>
      </c>
    </row>
    <row r="25" spans="1:11" ht="20.100000000000001" customHeight="1" thickBot="1">
      <c r="F25" s="4" t="s">
        <v>703</v>
      </c>
      <c r="H25" s="19" t="s">
        <v>172</v>
      </c>
      <c r="I25" s="7">
        <f>SUM(I23:I24)</f>
        <v>5874850</v>
      </c>
      <c r="K25" s="165">
        <f>SUM(K23:K24)</f>
        <v>1</v>
      </c>
    </row>
    <row r="26" spans="1:11" ht="39" customHeight="1" thickTop="1">
      <c r="A26" s="4" t="s">
        <v>779</v>
      </c>
    </row>
    <row r="27" spans="1:11" ht="12.95" customHeight="1">
      <c r="A27" s="4" t="s">
        <v>778</v>
      </c>
    </row>
    <row r="30" spans="1:11" ht="12.95" customHeight="1">
      <c r="A30" s="4" t="s">
        <v>954</v>
      </c>
    </row>
  </sheetData>
  <customSheetViews>
    <customSheetView guid="{B5CDDD7D-D7D3-4CB2-966B-9F1E454CC0C9}">
      <pageMargins left="0.8" right="0.7" top="1" bottom="0.8" header="0.5" footer="0.5"/>
      <printOptions horizontalCentered="1"/>
      <pageSetup firstPageNumber="9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firstPageNumber="9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firstPageNumber="93"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6">
      <selection activeCell="K23" sqref="K23"/>
      <pageMargins left="0.8" right="0.7" top="1" bottom="0.8" header="0.5" footer="0.5"/>
      <printOptions horizontalCentered="1"/>
      <pageSetup firstPageNumber="90"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K23" sqref="K23"/>
      <pageMargins left="0.8" right="0.7" top="1" bottom="0.8" header="0.5" footer="0.5"/>
      <printOptions horizontalCentered="1"/>
      <pageSetup firstPageNumber="90"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K9" sqref="K9"/>
      <pageMargins left="0.8" right="0.7" top="1" bottom="0.8" header="0.5" footer="0.5"/>
      <printOptions horizontalCentered="1"/>
      <pageSetup firstPageNumber="90"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K23" sqref="K23"/>
      <pageMargins left="0.8" right="0.7" top="1" bottom="0.8" header="0.5" footer="0.5"/>
      <printOptions horizontalCentered="1"/>
      <pageSetup firstPageNumber="90"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K23" sqref="K23"/>
      <pageMargins left="0.8" right="0.7" top="1" bottom="0.8" header="0.5" footer="0.5"/>
      <printOptions horizontalCentered="1"/>
      <pageSetup firstPageNumber="90"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A2" sqref="A2"/>
      <pageMargins left="0.8" right="0.7" top="1" bottom="0.8" header="0.5" footer="0.5"/>
      <printOptions horizontalCentered="1"/>
      <pageSetup firstPageNumber="93"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87" fitToHeight="0" orientation="portrait" blackAndWhite="1" useFirstPageNumber="1" r:id="rId10"/>
  <headerFooter scaleWithDoc="0" alignWithMargins="0">
    <oddFooter>&amp;C&amp;"Times New Roman,Regular"&amp;11&amp;P</odd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62">
    <tabColor theme="9"/>
    <pageSetUpPr fitToPage="1"/>
  </sheetPr>
  <dimension ref="A1:W24"/>
  <sheetViews>
    <sheetView workbookViewId="0">
      <selection sqref="A1:I1"/>
    </sheetView>
  </sheetViews>
  <sheetFormatPr defaultColWidth="10.140625" defaultRowHeight="12.95" customHeight="1"/>
  <cols>
    <col min="1" max="6" width="2.28515625" style="4" customWidth="1"/>
    <col min="7" max="7" width="17.8554687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8" width="2.42578125" style="4" customWidth="1"/>
    <col min="19" max="19" width="13.85546875" style="4" customWidth="1"/>
    <col min="20" max="20" width="2.42578125" style="4" customWidth="1"/>
    <col min="21" max="21" width="13.85546875" style="4" customWidth="1"/>
    <col min="22" max="22" width="2.42578125" style="4" customWidth="1"/>
    <col min="23" max="23" width="13.85546875" style="4" customWidth="1"/>
    <col min="24" max="256" width="10.140625" style="4"/>
    <col min="257" max="262" width="2.28515625" style="4" customWidth="1"/>
    <col min="263" max="263" width="17.8554687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274" width="2.42578125" style="4" customWidth="1"/>
    <col min="275" max="275" width="13.85546875" style="4" customWidth="1"/>
    <col min="276" max="276" width="2.42578125" style="4" customWidth="1"/>
    <col min="277" max="277" width="13.85546875" style="4" customWidth="1"/>
    <col min="278" max="278" width="2.42578125" style="4" customWidth="1"/>
    <col min="279" max="279" width="13.85546875" style="4" customWidth="1"/>
    <col min="280" max="512" width="10.140625" style="4"/>
    <col min="513" max="518" width="2.28515625" style="4" customWidth="1"/>
    <col min="519" max="519" width="17.8554687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530" width="2.42578125" style="4" customWidth="1"/>
    <col min="531" max="531" width="13.85546875" style="4" customWidth="1"/>
    <col min="532" max="532" width="2.42578125" style="4" customWidth="1"/>
    <col min="533" max="533" width="13.85546875" style="4" customWidth="1"/>
    <col min="534" max="534" width="2.42578125" style="4" customWidth="1"/>
    <col min="535" max="535" width="13.85546875" style="4" customWidth="1"/>
    <col min="536" max="768" width="10.140625" style="4"/>
    <col min="769" max="774" width="2.28515625" style="4" customWidth="1"/>
    <col min="775" max="775" width="17.8554687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786" width="2.42578125" style="4" customWidth="1"/>
    <col min="787" max="787" width="13.85546875" style="4" customWidth="1"/>
    <col min="788" max="788" width="2.42578125" style="4" customWidth="1"/>
    <col min="789" max="789" width="13.85546875" style="4" customWidth="1"/>
    <col min="790" max="790" width="2.42578125" style="4" customWidth="1"/>
    <col min="791" max="791" width="13.85546875" style="4" customWidth="1"/>
    <col min="792" max="1024" width="10.140625" style="4"/>
    <col min="1025" max="1030" width="2.28515625" style="4" customWidth="1"/>
    <col min="1031" max="1031" width="17.8554687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042" width="2.42578125" style="4" customWidth="1"/>
    <col min="1043" max="1043" width="13.85546875" style="4" customWidth="1"/>
    <col min="1044" max="1044" width="2.42578125" style="4" customWidth="1"/>
    <col min="1045" max="1045" width="13.85546875" style="4" customWidth="1"/>
    <col min="1046" max="1046" width="2.42578125" style="4" customWidth="1"/>
    <col min="1047" max="1047" width="13.85546875" style="4" customWidth="1"/>
    <col min="1048" max="1280" width="10.140625" style="4"/>
    <col min="1281" max="1286" width="2.28515625" style="4" customWidth="1"/>
    <col min="1287" max="1287" width="17.8554687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298" width="2.42578125" style="4" customWidth="1"/>
    <col min="1299" max="1299" width="13.85546875" style="4" customWidth="1"/>
    <col min="1300" max="1300" width="2.42578125" style="4" customWidth="1"/>
    <col min="1301" max="1301" width="13.85546875" style="4" customWidth="1"/>
    <col min="1302" max="1302" width="2.42578125" style="4" customWidth="1"/>
    <col min="1303" max="1303" width="13.85546875" style="4" customWidth="1"/>
    <col min="1304" max="1536" width="10.140625" style="4"/>
    <col min="1537" max="1542" width="2.28515625" style="4" customWidth="1"/>
    <col min="1543" max="1543" width="17.8554687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554" width="2.42578125" style="4" customWidth="1"/>
    <col min="1555" max="1555" width="13.85546875" style="4" customWidth="1"/>
    <col min="1556" max="1556" width="2.42578125" style="4" customWidth="1"/>
    <col min="1557" max="1557" width="13.85546875" style="4" customWidth="1"/>
    <col min="1558" max="1558" width="2.42578125" style="4" customWidth="1"/>
    <col min="1559" max="1559" width="13.85546875" style="4" customWidth="1"/>
    <col min="1560" max="1792" width="10.140625" style="4"/>
    <col min="1793" max="1798" width="2.28515625" style="4" customWidth="1"/>
    <col min="1799" max="1799" width="17.8554687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1810" width="2.42578125" style="4" customWidth="1"/>
    <col min="1811" max="1811" width="13.85546875" style="4" customWidth="1"/>
    <col min="1812" max="1812" width="2.42578125" style="4" customWidth="1"/>
    <col min="1813" max="1813" width="13.85546875" style="4" customWidth="1"/>
    <col min="1814" max="1814" width="2.42578125" style="4" customWidth="1"/>
    <col min="1815" max="1815" width="13.85546875" style="4" customWidth="1"/>
    <col min="1816" max="2048" width="10.140625" style="4"/>
    <col min="2049" max="2054" width="2.28515625" style="4" customWidth="1"/>
    <col min="2055" max="2055" width="17.8554687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066" width="2.42578125" style="4" customWidth="1"/>
    <col min="2067" max="2067" width="13.85546875" style="4" customWidth="1"/>
    <col min="2068" max="2068" width="2.42578125" style="4" customWidth="1"/>
    <col min="2069" max="2069" width="13.85546875" style="4" customWidth="1"/>
    <col min="2070" max="2070" width="2.42578125" style="4" customWidth="1"/>
    <col min="2071" max="2071" width="13.85546875" style="4" customWidth="1"/>
    <col min="2072" max="2304" width="10.140625" style="4"/>
    <col min="2305" max="2310" width="2.28515625" style="4" customWidth="1"/>
    <col min="2311" max="2311" width="17.8554687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322" width="2.42578125" style="4" customWidth="1"/>
    <col min="2323" max="2323" width="13.85546875" style="4" customWidth="1"/>
    <col min="2324" max="2324" width="2.42578125" style="4" customWidth="1"/>
    <col min="2325" max="2325" width="13.85546875" style="4" customWidth="1"/>
    <col min="2326" max="2326" width="2.42578125" style="4" customWidth="1"/>
    <col min="2327" max="2327" width="13.85546875" style="4" customWidth="1"/>
    <col min="2328" max="2560" width="10.140625" style="4"/>
    <col min="2561" max="2566" width="2.28515625" style="4" customWidth="1"/>
    <col min="2567" max="2567" width="17.8554687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578" width="2.42578125" style="4" customWidth="1"/>
    <col min="2579" max="2579" width="13.85546875" style="4" customWidth="1"/>
    <col min="2580" max="2580" width="2.42578125" style="4" customWidth="1"/>
    <col min="2581" max="2581" width="13.85546875" style="4" customWidth="1"/>
    <col min="2582" max="2582" width="2.42578125" style="4" customWidth="1"/>
    <col min="2583" max="2583" width="13.85546875" style="4" customWidth="1"/>
    <col min="2584" max="2816" width="10.140625" style="4"/>
    <col min="2817" max="2822" width="2.28515625" style="4" customWidth="1"/>
    <col min="2823" max="2823" width="17.8554687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2834" width="2.42578125" style="4" customWidth="1"/>
    <col min="2835" max="2835" width="13.85546875" style="4" customWidth="1"/>
    <col min="2836" max="2836" width="2.42578125" style="4" customWidth="1"/>
    <col min="2837" max="2837" width="13.85546875" style="4" customWidth="1"/>
    <col min="2838" max="2838" width="2.42578125" style="4" customWidth="1"/>
    <col min="2839" max="2839" width="13.85546875" style="4" customWidth="1"/>
    <col min="2840" max="3072" width="10.140625" style="4"/>
    <col min="3073" max="3078" width="2.28515625" style="4" customWidth="1"/>
    <col min="3079" max="3079" width="17.8554687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090" width="2.42578125" style="4" customWidth="1"/>
    <col min="3091" max="3091" width="13.85546875" style="4" customWidth="1"/>
    <col min="3092" max="3092" width="2.42578125" style="4" customWidth="1"/>
    <col min="3093" max="3093" width="13.85546875" style="4" customWidth="1"/>
    <col min="3094" max="3094" width="2.42578125" style="4" customWidth="1"/>
    <col min="3095" max="3095" width="13.85546875" style="4" customWidth="1"/>
    <col min="3096" max="3328" width="10.140625" style="4"/>
    <col min="3329" max="3334" width="2.28515625" style="4" customWidth="1"/>
    <col min="3335" max="3335" width="17.8554687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346" width="2.42578125" style="4" customWidth="1"/>
    <col min="3347" max="3347" width="13.85546875" style="4" customWidth="1"/>
    <col min="3348" max="3348" width="2.42578125" style="4" customWidth="1"/>
    <col min="3349" max="3349" width="13.85546875" style="4" customWidth="1"/>
    <col min="3350" max="3350" width="2.42578125" style="4" customWidth="1"/>
    <col min="3351" max="3351" width="13.85546875" style="4" customWidth="1"/>
    <col min="3352" max="3584" width="10.140625" style="4"/>
    <col min="3585" max="3590" width="2.28515625" style="4" customWidth="1"/>
    <col min="3591" max="3591" width="17.8554687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602" width="2.42578125" style="4" customWidth="1"/>
    <col min="3603" max="3603" width="13.85546875" style="4" customWidth="1"/>
    <col min="3604" max="3604" width="2.42578125" style="4" customWidth="1"/>
    <col min="3605" max="3605" width="13.85546875" style="4" customWidth="1"/>
    <col min="3606" max="3606" width="2.42578125" style="4" customWidth="1"/>
    <col min="3607" max="3607" width="13.85546875" style="4" customWidth="1"/>
    <col min="3608" max="3840" width="10.140625" style="4"/>
    <col min="3841" max="3846" width="2.28515625" style="4" customWidth="1"/>
    <col min="3847" max="3847" width="17.8554687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3858" width="2.42578125" style="4" customWidth="1"/>
    <col min="3859" max="3859" width="13.85546875" style="4" customWidth="1"/>
    <col min="3860" max="3860" width="2.42578125" style="4" customWidth="1"/>
    <col min="3861" max="3861" width="13.85546875" style="4" customWidth="1"/>
    <col min="3862" max="3862" width="2.42578125" style="4" customWidth="1"/>
    <col min="3863" max="3863" width="13.85546875" style="4" customWidth="1"/>
    <col min="3864" max="4096" width="10.140625" style="4"/>
    <col min="4097" max="4102" width="2.28515625" style="4" customWidth="1"/>
    <col min="4103" max="4103" width="17.8554687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114" width="2.42578125" style="4" customWidth="1"/>
    <col min="4115" max="4115" width="13.85546875" style="4" customWidth="1"/>
    <col min="4116" max="4116" width="2.42578125" style="4" customWidth="1"/>
    <col min="4117" max="4117" width="13.85546875" style="4" customWidth="1"/>
    <col min="4118" max="4118" width="2.42578125" style="4" customWidth="1"/>
    <col min="4119" max="4119" width="13.85546875" style="4" customWidth="1"/>
    <col min="4120" max="4352" width="10.140625" style="4"/>
    <col min="4353" max="4358" width="2.28515625" style="4" customWidth="1"/>
    <col min="4359" max="4359" width="17.8554687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370" width="2.42578125" style="4" customWidth="1"/>
    <col min="4371" max="4371" width="13.85546875" style="4" customWidth="1"/>
    <col min="4372" max="4372" width="2.42578125" style="4" customWidth="1"/>
    <col min="4373" max="4373" width="13.85546875" style="4" customWidth="1"/>
    <col min="4374" max="4374" width="2.42578125" style="4" customWidth="1"/>
    <col min="4375" max="4375" width="13.85546875" style="4" customWidth="1"/>
    <col min="4376" max="4608" width="10.140625" style="4"/>
    <col min="4609" max="4614" width="2.28515625" style="4" customWidth="1"/>
    <col min="4615" max="4615" width="17.8554687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626" width="2.42578125" style="4" customWidth="1"/>
    <col min="4627" max="4627" width="13.85546875" style="4" customWidth="1"/>
    <col min="4628" max="4628" width="2.42578125" style="4" customWidth="1"/>
    <col min="4629" max="4629" width="13.85546875" style="4" customWidth="1"/>
    <col min="4630" max="4630" width="2.42578125" style="4" customWidth="1"/>
    <col min="4631" max="4631" width="13.85546875" style="4" customWidth="1"/>
    <col min="4632" max="4864" width="10.140625" style="4"/>
    <col min="4865" max="4870" width="2.28515625" style="4" customWidth="1"/>
    <col min="4871" max="4871" width="17.8554687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4882" width="2.42578125" style="4" customWidth="1"/>
    <col min="4883" max="4883" width="13.85546875" style="4" customWidth="1"/>
    <col min="4884" max="4884" width="2.42578125" style="4" customWidth="1"/>
    <col min="4885" max="4885" width="13.85546875" style="4" customWidth="1"/>
    <col min="4886" max="4886" width="2.42578125" style="4" customWidth="1"/>
    <col min="4887" max="4887" width="13.85546875" style="4" customWidth="1"/>
    <col min="4888" max="5120" width="10.140625" style="4"/>
    <col min="5121" max="5126" width="2.28515625" style="4" customWidth="1"/>
    <col min="5127" max="5127" width="17.8554687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138" width="2.42578125" style="4" customWidth="1"/>
    <col min="5139" max="5139" width="13.85546875" style="4" customWidth="1"/>
    <col min="5140" max="5140" width="2.42578125" style="4" customWidth="1"/>
    <col min="5141" max="5141" width="13.85546875" style="4" customWidth="1"/>
    <col min="5142" max="5142" width="2.42578125" style="4" customWidth="1"/>
    <col min="5143" max="5143" width="13.85546875" style="4" customWidth="1"/>
    <col min="5144" max="5376" width="10.140625" style="4"/>
    <col min="5377" max="5382" width="2.28515625" style="4" customWidth="1"/>
    <col min="5383" max="5383" width="17.8554687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394" width="2.42578125" style="4" customWidth="1"/>
    <col min="5395" max="5395" width="13.85546875" style="4" customWidth="1"/>
    <col min="5396" max="5396" width="2.42578125" style="4" customWidth="1"/>
    <col min="5397" max="5397" width="13.85546875" style="4" customWidth="1"/>
    <col min="5398" max="5398" width="2.42578125" style="4" customWidth="1"/>
    <col min="5399" max="5399" width="13.85546875" style="4" customWidth="1"/>
    <col min="5400" max="5632" width="10.140625" style="4"/>
    <col min="5633" max="5638" width="2.28515625" style="4" customWidth="1"/>
    <col min="5639" max="5639" width="17.8554687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650" width="2.42578125" style="4" customWidth="1"/>
    <col min="5651" max="5651" width="13.85546875" style="4" customWidth="1"/>
    <col min="5652" max="5652" width="2.42578125" style="4" customWidth="1"/>
    <col min="5653" max="5653" width="13.85546875" style="4" customWidth="1"/>
    <col min="5654" max="5654" width="2.42578125" style="4" customWidth="1"/>
    <col min="5655" max="5655" width="13.85546875" style="4" customWidth="1"/>
    <col min="5656" max="5888" width="10.140625" style="4"/>
    <col min="5889" max="5894" width="2.28515625" style="4" customWidth="1"/>
    <col min="5895" max="5895" width="17.8554687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5906" width="2.42578125" style="4" customWidth="1"/>
    <col min="5907" max="5907" width="13.85546875" style="4" customWidth="1"/>
    <col min="5908" max="5908" width="2.42578125" style="4" customWidth="1"/>
    <col min="5909" max="5909" width="13.85546875" style="4" customWidth="1"/>
    <col min="5910" max="5910" width="2.42578125" style="4" customWidth="1"/>
    <col min="5911" max="5911" width="13.85546875" style="4" customWidth="1"/>
    <col min="5912" max="6144" width="10.140625" style="4"/>
    <col min="6145" max="6150" width="2.28515625" style="4" customWidth="1"/>
    <col min="6151" max="6151" width="17.8554687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162" width="2.42578125" style="4" customWidth="1"/>
    <col min="6163" max="6163" width="13.85546875" style="4" customWidth="1"/>
    <col min="6164" max="6164" width="2.42578125" style="4" customWidth="1"/>
    <col min="6165" max="6165" width="13.85546875" style="4" customWidth="1"/>
    <col min="6166" max="6166" width="2.42578125" style="4" customWidth="1"/>
    <col min="6167" max="6167" width="13.85546875" style="4" customWidth="1"/>
    <col min="6168" max="6400" width="10.140625" style="4"/>
    <col min="6401" max="6406" width="2.28515625" style="4" customWidth="1"/>
    <col min="6407" max="6407" width="17.8554687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418" width="2.42578125" style="4" customWidth="1"/>
    <col min="6419" max="6419" width="13.85546875" style="4" customWidth="1"/>
    <col min="6420" max="6420" width="2.42578125" style="4" customWidth="1"/>
    <col min="6421" max="6421" width="13.85546875" style="4" customWidth="1"/>
    <col min="6422" max="6422" width="2.42578125" style="4" customWidth="1"/>
    <col min="6423" max="6423" width="13.85546875" style="4" customWidth="1"/>
    <col min="6424" max="6656" width="10.140625" style="4"/>
    <col min="6657" max="6662" width="2.28515625" style="4" customWidth="1"/>
    <col min="6663" max="6663" width="17.8554687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674" width="2.42578125" style="4" customWidth="1"/>
    <col min="6675" max="6675" width="13.85546875" style="4" customWidth="1"/>
    <col min="6676" max="6676" width="2.42578125" style="4" customWidth="1"/>
    <col min="6677" max="6677" width="13.85546875" style="4" customWidth="1"/>
    <col min="6678" max="6678" width="2.42578125" style="4" customWidth="1"/>
    <col min="6679" max="6679" width="13.85546875" style="4" customWidth="1"/>
    <col min="6680" max="6912" width="10.140625" style="4"/>
    <col min="6913" max="6918" width="2.28515625" style="4" customWidth="1"/>
    <col min="6919" max="6919" width="17.8554687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6930" width="2.42578125" style="4" customWidth="1"/>
    <col min="6931" max="6931" width="13.85546875" style="4" customWidth="1"/>
    <col min="6932" max="6932" width="2.42578125" style="4" customWidth="1"/>
    <col min="6933" max="6933" width="13.85546875" style="4" customWidth="1"/>
    <col min="6934" max="6934" width="2.42578125" style="4" customWidth="1"/>
    <col min="6935" max="6935" width="13.85546875" style="4" customWidth="1"/>
    <col min="6936" max="7168" width="10.140625" style="4"/>
    <col min="7169" max="7174" width="2.28515625" style="4" customWidth="1"/>
    <col min="7175" max="7175" width="17.8554687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186" width="2.42578125" style="4" customWidth="1"/>
    <col min="7187" max="7187" width="13.85546875" style="4" customWidth="1"/>
    <col min="7188" max="7188" width="2.42578125" style="4" customWidth="1"/>
    <col min="7189" max="7189" width="13.85546875" style="4" customWidth="1"/>
    <col min="7190" max="7190" width="2.42578125" style="4" customWidth="1"/>
    <col min="7191" max="7191" width="13.85546875" style="4" customWidth="1"/>
    <col min="7192" max="7424" width="10.140625" style="4"/>
    <col min="7425" max="7430" width="2.28515625" style="4" customWidth="1"/>
    <col min="7431" max="7431" width="17.8554687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442" width="2.42578125" style="4" customWidth="1"/>
    <col min="7443" max="7443" width="13.85546875" style="4" customWidth="1"/>
    <col min="7444" max="7444" width="2.42578125" style="4" customWidth="1"/>
    <col min="7445" max="7445" width="13.85546875" style="4" customWidth="1"/>
    <col min="7446" max="7446" width="2.42578125" style="4" customWidth="1"/>
    <col min="7447" max="7447" width="13.85546875" style="4" customWidth="1"/>
    <col min="7448" max="7680" width="10.140625" style="4"/>
    <col min="7681" max="7686" width="2.28515625" style="4" customWidth="1"/>
    <col min="7687" max="7687" width="17.8554687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698" width="2.42578125" style="4" customWidth="1"/>
    <col min="7699" max="7699" width="13.85546875" style="4" customWidth="1"/>
    <col min="7700" max="7700" width="2.42578125" style="4" customWidth="1"/>
    <col min="7701" max="7701" width="13.85546875" style="4" customWidth="1"/>
    <col min="7702" max="7702" width="2.42578125" style="4" customWidth="1"/>
    <col min="7703" max="7703" width="13.85546875" style="4" customWidth="1"/>
    <col min="7704" max="7936" width="10.140625" style="4"/>
    <col min="7937" max="7942" width="2.28515625" style="4" customWidth="1"/>
    <col min="7943" max="7943" width="17.8554687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7954" width="2.42578125" style="4" customWidth="1"/>
    <col min="7955" max="7955" width="13.85546875" style="4" customWidth="1"/>
    <col min="7956" max="7956" width="2.42578125" style="4" customWidth="1"/>
    <col min="7957" max="7957" width="13.85546875" style="4" customWidth="1"/>
    <col min="7958" max="7958" width="2.42578125" style="4" customWidth="1"/>
    <col min="7959" max="7959" width="13.85546875" style="4" customWidth="1"/>
    <col min="7960" max="8192" width="10.140625" style="4"/>
    <col min="8193" max="8198" width="2.28515625" style="4" customWidth="1"/>
    <col min="8199" max="8199" width="17.8554687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210" width="2.42578125" style="4" customWidth="1"/>
    <col min="8211" max="8211" width="13.85546875" style="4" customWidth="1"/>
    <col min="8212" max="8212" width="2.42578125" style="4" customWidth="1"/>
    <col min="8213" max="8213" width="13.85546875" style="4" customWidth="1"/>
    <col min="8214" max="8214" width="2.42578125" style="4" customWidth="1"/>
    <col min="8215" max="8215" width="13.85546875" style="4" customWidth="1"/>
    <col min="8216" max="8448" width="10.140625" style="4"/>
    <col min="8449" max="8454" width="2.28515625" style="4" customWidth="1"/>
    <col min="8455" max="8455" width="17.8554687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466" width="2.42578125" style="4" customWidth="1"/>
    <col min="8467" max="8467" width="13.85546875" style="4" customWidth="1"/>
    <col min="8468" max="8468" width="2.42578125" style="4" customWidth="1"/>
    <col min="8469" max="8469" width="13.85546875" style="4" customWidth="1"/>
    <col min="8470" max="8470" width="2.42578125" style="4" customWidth="1"/>
    <col min="8471" max="8471" width="13.85546875" style="4" customWidth="1"/>
    <col min="8472" max="8704" width="10.140625" style="4"/>
    <col min="8705" max="8710" width="2.28515625" style="4" customWidth="1"/>
    <col min="8711" max="8711" width="17.8554687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722" width="2.42578125" style="4" customWidth="1"/>
    <col min="8723" max="8723" width="13.85546875" style="4" customWidth="1"/>
    <col min="8724" max="8724" width="2.42578125" style="4" customWidth="1"/>
    <col min="8725" max="8725" width="13.85546875" style="4" customWidth="1"/>
    <col min="8726" max="8726" width="2.42578125" style="4" customWidth="1"/>
    <col min="8727" max="8727" width="13.85546875" style="4" customWidth="1"/>
    <col min="8728" max="8960" width="10.140625" style="4"/>
    <col min="8961" max="8966" width="2.28515625" style="4" customWidth="1"/>
    <col min="8967" max="8967" width="17.8554687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8978" width="2.42578125" style="4" customWidth="1"/>
    <col min="8979" max="8979" width="13.85546875" style="4" customWidth="1"/>
    <col min="8980" max="8980" width="2.42578125" style="4" customWidth="1"/>
    <col min="8981" max="8981" width="13.85546875" style="4" customWidth="1"/>
    <col min="8982" max="8982" width="2.42578125" style="4" customWidth="1"/>
    <col min="8983" max="8983" width="13.85546875" style="4" customWidth="1"/>
    <col min="8984" max="9216" width="10.140625" style="4"/>
    <col min="9217" max="9222" width="2.28515625" style="4" customWidth="1"/>
    <col min="9223" max="9223" width="17.8554687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234" width="2.42578125" style="4" customWidth="1"/>
    <col min="9235" max="9235" width="13.85546875" style="4" customWidth="1"/>
    <col min="9236" max="9236" width="2.42578125" style="4" customWidth="1"/>
    <col min="9237" max="9237" width="13.85546875" style="4" customWidth="1"/>
    <col min="9238" max="9238" width="2.42578125" style="4" customWidth="1"/>
    <col min="9239" max="9239" width="13.85546875" style="4" customWidth="1"/>
    <col min="9240" max="9472" width="10.140625" style="4"/>
    <col min="9473" max="9478" width="2.28515625" style="4" customWidth="1"/>
    <col min="9479" max="9479" width="17.8554687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490" width="2.42578125" style="4" customWidth="1"/>
    <col min="9491" max="9491" width="13.85546875" style="4" customWidth="1"/>
    <col min="9492" max="9492" width="2.42578125" style="4" customWidth="1"/>
    <col min="9493" max="9493" width="13.85546875" style="4" customWidth="1"/>
    <col min="9494" max="9494" width="2.42578125" style="4" customWidth="1"/>
    <col min="9495" max="9495" width="13.85546875" style="4" customWidth="1"/>
    <col min="9496" max="9728" width="10.140625" style="4"/>
    <col min="9729" max="9734" width="2.28515625" style="4" customWidth="1"/>
    <col min="9735" max="9735" width="17.8554687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746" width="2.42578125" style="4" customWidth="1"/>
    <col min="9747" max="9747" width="13.85546875" style="4" customWidth="1"/>
    <col min="9748" max="9748" width="2.42578125" style="4" customWidth="1"/>
    <col min="9749" max="9749" width="13.85546875" style="4" customWidth="1"/>
    <col min="9750" max="9750" width="2.42578125" style="4" customWidth="1"/>
    <col min="9751" max="9751" width="13.85546875" style="4" customWidth="1"/>
    <col min="9752" max="9984" width="10.140625" style="4"/>
    <col min="9985" max="9990" width="2.28515625" style="4" customWidth="1"/>
    <col min="9991" max="9991" width="17.8554687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002" width="2.42578125" style="4" customWidth="1"/>
    <col min="10003" max="10003" width="13.85546875" style="4" customWidth="1"/>
    <col min="10004" max="10004" width="2.42578125" style="4" customWidth="1"/>
    <col min="10005" max="10005" width="13.85546875" style="4" customWidth="1"/>
    <col min="10006" max="10006" width="2.42578125" style="4" customWidth="1"/>
    <col min="10007" max="10007" width="13.85546875" style="4" customWidth="1"/>
    <col min="10008" max="10240" width="10.140625" style="4"/>
    <col min="10241" max="10246" width="2.28515625" style="4" customWidth="1"/>
    <col min="10247" max="10247" width="17.8554687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258" width="2.42578125" style="4" customWidth="1"/>
    <col min="10259" max="10259" width="13.85546875" style="4" customWidth="1"/>
    <col min="10260" max="10260" width="2.42578125" style="4" customWidth="1"/>
    <col min="10261" max="10261" width="13.85546875" style="4" customWidth="1"/>
    <col min="10262" max="10262" width="2.42578125" style="4" customWidth="1"/>
    <col min="10263" max="10263" width="13.85546875" style="4" customWidth="1"/>
    <col min="10264" max="10496" width="10.140625" style="4"/>
    <col min="10497" max="10502" width="2.28515625" style="4" customWidth="1"/>
    <col min="10503" max="10503" width="17.8554687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514" width="2.42578125" style="4" customWidth="1"/>
    <col min="10515" max="10515" width="13.85546875" style="4" customWidth="1"/>
    <col min="10516" max="10516" width="2.42578125" style="4" customWidth="1"/>
    <col min="10517" max="10517" width="13.85546875" style="4" customWidth="1"/>
    <col min="10518" max="10518" width="2.42578125" style="4" customWidth="1"/>
    <col min="10519" max="10519" width="13.85546875" style="4" customWidth="1"/>
    <col min="10520" max="10752" width="10.140625" style="4"/>
    <col min="10753" max="10758" width="2.28515625" style="4" customWidth="1"/>
    <col min="10759" max="10759" width="17.8554687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0770" width="2.42578125" style="4" customWidth="1"/>
    <col min="10771" max="10771" width="13.85546875" style="4" customWidth="1"/>
    <col min="10772" max="10772" width="2.42578125" style="4" customWidth="1"/>
    <col min="10773" max="10773" width="13.85546875" style="4" customWidth="1"/>
    <col min="10774" max="10774" width="2.42578125" style="4" customWidth="1"/>
    <col min="10775" max="10775" width="13.85546875" style="4" customWidth="1"/>
    <col min="10776" max="11008" width="10.140625" style="4"/>
    <col min="11009" max="11014" width="2.28515625" style="4" customWidth="1"/>
    <col min="11015" max="11015" width="17.8554687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026" width="2.42578125" style="4" customWidth="1"/>
    <col min="11027" max="11027" width="13.85546875" style="4" customWidth="1"/>
    <col min="11028" max="11028" width="2.42578125" style="4" customWidth="1"/>
    <col min="11029" max="11029" width="13.85546875" style="4" customWidth="1"/>
    <col min="11030" max="11030" width="2.42578125" style="4" customWidth="1"/>
    <col min="11031" max="11031" width="13.85546875" style="4" customWidth="1"/>
    <col min="11032" max="11264" width="10.140625" style="4"/>
    <col min="11265" max="11270" width="2.28515625" style="4" customWidth="1"/>
    <col min="11271" max="11271" width="17.8554687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282" width="2.42578125" style="4" customWidth="1"/>
    <col min="11283" max="11283" width="13.85546875" style="4" customWidth="1"/>
    <col min="11284" max="11284" width="2.42578125" style="4" customWidth="1"/>
    <col min="11285" max="11285" width="13.85546875" style="4" customWidth="1"/>
    <col min="11286" max="11286" width="2.42578125" style="4" customWidth="1"/>
    <col min="11287" max="11287" width="13.85546875" style="4" customWidth="1"/>
    <col min="11288" max="11520" width="10.140625" style="4"/>
    <col min="11521" max="11526" width="2.28515625" style="4" customWidth="1"/>
    <col min="11527" max="11527" width="17.8554687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538" width="2.42578125" style="4" customWidth="1"/>
    <col min="11539" max="11539" width="13.85546875" style="4" customWidth="1"/>
    <col min="11540" max="11540" width="2.42578125" style="4" customWidth="1"/>
    <col min="11541" max="11541" width="13.85546875" style="4" customWidth="1"/>
    <col min="11542" max="11542" width="2.42578125" style="4" customWidth="1"/>
    <col min="11543" max="11543" width="13.85546875" style="4" customWidth="1"/>
    <col min="11544" max="11776" width="10.140625" style="4"/>
    <col min="11777" max="11782" width="2.28515625" style="4" customWidth="1"/>
    <col min="11783" max="11783" width="17.8554687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1794" width="2.42578125" style="4" customWidth="1"/>
    <col min="11795" max="11795" width="13.85546875" style="4" customWidth="1"/>
    <col min="11796" max="11796" width="2.42578125" style="4" customWidth="1"/>
    <col min="11797" max="11797" width="13.85546875" style="4" customWidth="1"/>
    <col min="11798" max="11798" width="2.42578125" style="4" customWidth="1"/>
    <col min="11799" max="11799" width="13.85546875" style="4" customWidth="1"/>
    <col min="11800" max="12032" width="10.140625" style="4"/>
    <col min="12033" max="12038" width="2.28515625" style="4" customWidth="1"/>
    <col min="12039" max="12039" width="17.8554687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050" width="2.42578125" style="4" customWidth="1"/>
    <col min="12051" max="12051" width="13.85546875" style="4" customWidth="1"/>
    <col min="12052" max="12052" width="2.42578125" style="4" customWidth="1"/>
    <col min="12053" max="12053" width="13.85546875" style="4" customWidth="1"/>
    <col min="12054" max="12054" width="2.42578125" style="4" customWidth="1"/>
    <col min="12055" max="12055" width="13.85546875" style="4" customWidth="1"/>
    <col min="12056" max="12288" width="10.140625" style="4"/>
    <col min="12289" max="12294" width="2.28515625" style="4" customWidth="1"/>
    <col min="12295" max="12295" width="17.8554687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306" width="2.42578125" style="4" customWidth="1"/>
    <col min="12307" max="12307" width="13.85546875" style="4" customWidth="1"/>
    <col min="12308" max="12308" width="2.42578125" style="4" customWidth="1"/>
    <col min="12309" max="12309" width="13.85546875" style="4" customWidth="1"/>
    <col min="12310" max="12310" width="2.42578125" style="4" customWidth="1"/>
    <col min="12311" max="12311" width="13.85546875" style="4" customWidth="1"/>
    <col min="12312" max="12544" width="10.140625" style="4"/>
    <col min="12545" max="12550" width="2.28515625" style="4" customWidth="1"/>
    <col min="12551" max="12551" width="17.8554687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562" width="2.42578125" style="4" customWidth="1"/>
    <col min="12563" max="12563" width="13.85546875" style="4" customWidth="1"/>
    <col min="12564" max="12564" width="2.42578125" style="4" customWidth="1"/>
    <col min="12565" max="12565" width="13.85546875" style="4" customWidth="1"/>
    <col min="12566" max="12566" width="2.42578125" style="4" customWidth="1"/>
    <col min="12567" max="12567" width="13.85546875" style="4" customWidth="1"/>
    <col min="12568" max="12800" width="10.140625" style="4"/>
    <col min="12801" max="12806" width="2.28515625" style="4" customWidth="1"/>
    <col min="12807" max="12807" width="17.8554687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2818" width="2.42578125" style="4" customWidth="1"/>
    <col min="12819" max="12819" width="13.85546875" style="4" customWidth="1"/>
    <col min="12820" max="12820" width="2.42578125" style="4" customWidth="1"/>
    <col min="12821" max="12821" width="13.85546875" style="4" customWidth="1"/>
    <col min="12822" max="12822" width="2.42578125" style="4" customWidth="1"/>
    <col min="12823" max="12823" width="13.85546875" style="4" customWidth="1"/>
    <col min="12824" max="13056" width="10.140625" style="4"/>
    <col min="13057" max="13062" width="2.28515625" style="4" customWidth="1"/>
    <col min="13063" max="13063" width="17.8554687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074" width="2.42578125" style="4" customWidth="1"/>
    <col min="13075" max="13075" width="13.85546875" style="4" customWidth="1"/>
    <col min="13076" max="13076" width="2.42578125" style="4" customWidth="1"/>
    <col min="13077" max="13077" width="13.85546875" style="4" customWidth="1"/>
    <col min="13078" max="13078" width="2.42578125" style="4" customWidth="1"/>
    <col min="13079" max="13079" width="13.85546875" style="4" customWidth="1"/>
    <col min="13080" max="13312" width="10.140625" style="4"/>
    <col min="13313" max="13318" width="2.28515625" style="4" customWidth="1"/>
    <col min="13319" max="13319" width="17.8554687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330" width="2.42578125" style="4" customWidth="1"/>
    <col min="13331" max="13331" width="13.85546875" style="4" customWidth="1"/>
    <col min="13332" max="13332" width="2.42578125" style="4" customWidth="1"/>
    <col min="13333" max="13333" width="13.85546875" style="4" customWidth="1"/>
    <col min="13334" max="13334" width="2.42578125" style="4" customWidth="1"/>
    <col min="13335" max="13335" width="13.85546875" style="4" customWidth="1"/>
    <col min="13336" max="13568" width="10.140625" style="4"/>
    <col min="13569" max="13574" width="2.28515625" style="4" customWidth="1"/>
    <col min="13575" max="13575" width="17.8554687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586" width="2.42578125" style="4" customWidth="1"/>
    <col min="13587" max="13587" width="13.85546875" style="4" customWidth="1"/>
    <col min="13588" max="13588" width="2.42578125" style="4" customWidth="1"/>
    <col min="13589" max="13589" width="13.85546875" style="4" customWidth="1"/>
    <col min="13590" max="13590" width="2.42578125" style="4" customWidth="1"/>
    <col min="13591" max="13591" width="13.85546875" style="4" customWidth="1"/>
    <col min="13592" max="13824" width="10.140625" style="4"/>
    <col min="13825" max="13830" width="2.28515625" style="4" customWidth="1"/>
    <col min="13831" max="13831" width="17.8554687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3842" width="2.42578125" style="4" customWidth="1"/>
    <col min="13843" max="13843" width="13.85546875" style="4" customWidth="1"/>
    <col min="13844" max="13844" width="2.42578125" style="4" customWidth="1"/>
    <col min="13845" max="13845" width="13.85546875" style="4" customWidth="1"/>
    <col min="13846" max="13846" width="2.42578125" style="4" customWidth="1"/>
    <col min="13847" max="13847" width="13.85546875" style="4" customWidth="1"/>
    <col min="13848" max="14080" width="10.140625" style="4"/>
    <col min="14081" max="14086" width="2.28515625" style="4" customWidth="1"/>
    <col min="14087" max="14087" width="17.8554687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098" width="2.42578125" style="4" customWidth="1"/>
    <col min="14099" max="14099" width="13.85546875" style="4" customWidth="1"/>
    <col min="14100" max="14100" width="2.42578125" style="4" customWidth="1"/>
    <col min="14101" max="14101" width="13.85546875" style="4" customWidth="1"/>
    <col min="14102" max="14102" width="2.42578125" style="4" customWidth="1"/>
    <col min="14103" max="14103" width="13.85546875" style="4" customWidth="1"/>
    <col min="14104" max="14336" width="10.140625" style="4"/>
    <col min="14337" max="14342" width="2.28515625" style="4" customWidth="1"/>
    <col min="14343" max="14343" width="17.8554687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354" width="2.42578125" style="4" customWidth="1"/>
    <col min="14355" max="14355" width="13.85546875" style="4" customWidth="1"/>
    <col min="14356" max="14356" width="2.42578125" style="4" customWidth="1"/>
    <col min="14357" max="14357" width="13.85546875" style="4" customWidth="1"/>
    <col min="14358" max="14358" width="2.42578125" style="4" customWidth="1"/>
    <col min="14359" max="14359" width="13.85546875" style="4" customWidth="1"/>
    <col min="14360" max="14592" width="10.140625" style="4"/>
    <col min="14593" max="14598" width="2.28515625" style="4" customWidth="1"/>
    <col min="14599" max="14599" width="17.8554687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610" width="2.42578125" style="4" customWidth="1"/>
    <col min="14611" max="14611" width="13.85546875" style="4" customWidth="1"/>
    <col min="14612" max="14612" width="2.42578125" style="4" customWidth="1"/>
    <col min="14613" max="14613" width="13.85546875" style="4" customWidth="1"/>
    <col min="14614" max="14614" width="2.42578125" style="4" customWidth="1"/>
    <col min="14615" max="14615" width="13.85546875" style="4" customWidth="1"/>
    <col min="14616" max="14848" width="10.140625" style="4"/>
    <col min="14849" max="14854" width="2.28515625" style="4" customWidth="1"/>
    <col min="14855" max="14855" width="17.8554687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4866" width="2.42578125" style="4" customWidth="1"/>
    <col min="14867" max="14867" width="13.85546875" style="4" customWidth="1"/>
    <col min="14868" max="14868" width="2.42578125" style="4" customWidth="1"/>
    <col min="14869" max="14869" width="13.85546875" style="4" customWidth="1"/>
    <col min="14870" max="14870" width="2.42578125" style="4" customWidth="1"/>
    <col min="14871" max="14871" width="13.85546875" style="4" customWidth="1"/>
    <col min="14872" max="15104" width="10.140625" style="4"/>
    <col min="15105" max="15110" width="2.28515625" style="4" customWidth="1"/>
    <col min="15111" max="15111" width="17.8554687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122" width="2.42578125" style="4" customWidth="1"/>
    <col min="15123" max="15123" width="13.85546875" style="4" customWidth="1"/>
    <col min="15124" max="15124" width="2.42578125" style="4" customWidth="1"/>
    <col min="15125" max="15125" width="13.85546875" style="4" customWidth="1"/>
    <col min="15126" max="15126" width="2.42578125" style="4" customWidth="1"/>
    <col min="15127" max="15127" width="13.85546875" style="4" customWidth="1"/>
    <col min="15128" max="15360" width="10.140625" style="4"/>
    <col min="15361" max="15366" width="2.28515625" style="4" customWidth="1"/>
    <col min="15367" max="15367" width="17.8554687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378" width="2.42578125" style="4" customWidth="1"/>
    <col min="15379" max="15379" width="13.85546875" style="4" customWidth="1"/>
    <col min="15380" max="15380" width="2.42578125" style="4" customWidth="1"/>
    <col min="15381" max="15381" width="13.85546875" style="4" customWidth="1"/>
    <col min="15382" max="15382" width="2.42578125" style="4" customWidth="1"/>
    <col min="15383" max="15383" width="13.85546875" style="4" customWidth="1"/>
    <col min="15384" max="15616" width="10.140625" style="4"/>
    <col min="15617" max="15622" width="2.28515625" style="4" customWidth="1"/>
    <col min="15623" max="15623" width="17.8554687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634" width="2.42578125" style="4" customWidth="1"/>
    <col min="15635" max="15635" width="13.85546875" style="4" customWidth="1"/>
    <col min="15636" max="15636" width="2.42578125" style="4" customWidth="1"/>
    <col min="15637" max="15637" width="13.85546875" style="4" customWidth="1"/>
    <col min="15638" max="15638" width="2.42578125" style="4" customWidth="1"/>
    <col min="15639" max="15639" width="13.85546875" style="4" customWidth="1"/>
    <col min="15640" max="15872" width="10.140625" style="4"/>
    <col min="15873" max="15878" width="2.28515625" style="4" customWidth="1"/>
    <col min="15879" max="15879" width="17.8554687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5890" width="2.42578125" style="4" customWidth="1"/>
    <col min="15891" max="15891" width="13.85546875" style="4" customWidth="1"/>
    <col min="15892" max="15892" width="2.42578125" style="4" customWidth="1"/>
    <col min="15893" max="15893" width="13.85546875" style="4" customWidth="1"/>
    <col min="15894" max="15894" width="2.42578125" style="4" customWidth="1"/>
    <col min="15895" max="15895" width="13.85546875" style="4" customWidth="1"/>
    <col min="15896" max="16128" width="10.140625" style="4"/>
    <col min="16129" max="16134" width="2.28515625" style="4" customWidth="1"/>
    <col min="16135" max="16135" width="17.8554687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146" width="2.42578125" style="4" customWidth="1"/>
    <col min="16147" max="16147" width="13.85546875" style="4" customWidth="1"/>
    <col min="16148" max="16148" width="2.42578125" style="4" customWidth="1"/>
    <col min="16149" max="16149" width="13.85546875" style="4" customWidth="1"/>
    <col min="16150" max="16150" width="2.42578125" style="4" customWidth="1"/>
    <col min="16151" max="16151" width="13.85546875" style="4" customWidth="1"/>
    <col min="16152" max="16384" width="10.140625" style="4"/>
  </cols>
  <sheetData>
    <row r="1" spans="1:23" s="11" customFormat="1" ht="12.95" customHeight="1">
      <c r="A1" s="1" t="s">
        <v>496</v>
      </c>
      <c r="B1" s="1"/>
      <c r="C1" s="1"/>
      <c r="D1" s="1"/>
      <c r="E1" s="1"/>
      <c r="F1" s="1"/>
      <c r="G1" s="1"/>
      <c r="H1" s="1"/>
      <c r="I1" s="1"/>
      <c r="J1" s="1"/>
      <c r="K1" s="1"/>
      <c r="L1" s="1"/>
      <c r="M1" s="1"/>
      <c r="N1" s="1"/>
      <c r="O1" s="1"/>
      <c r="P1" s="1"/>
      <c r="Q1" s="1"/>
      <c r="R1" s="1"/>
      <c r="S1" s="1"/>
      <c r="T1" s="1"/>
      <c r="U1" s="1"/>
      <c r="V1" s="1"/>
      <c r="W1" s="1"/>
    </row>
    <row r="2" spans="1:23" s="11" customFormat="1" ht="20.100000000000001" customHeight="1">
      <c r="A2" s="2" t="s">
        <v>360</v>
      </c>
      <c r="B2" s="1"/>
      <c r="C2" s="1"/>
      <c r="D2" s="1"/>
      <c r="E2" s="1"/>
      <c r="F2" s="1"/>
      <c r="G2" s="1"/>
      <c r="H2" s="1"/>
      <c r="I2" s="1"/>
      <c r="J2" s="1"/>
      <c r="K2" s="1"/>
      <c r="L2" s="1"/>
      <c r="M2" s="1"/>
      <c r="N2" s="1"/>
      <c r="O2" s="1"/>
      <c r="P2" s="1"/>
      <c r="Q2" s="1"/>
      <c r="R2" s="1"/>
      <c r="S2" s="1"/>
      <c r="T2" s="1"/>
      <c r="U2" s="1"/>
      <c r="V2" s="1"/>
      <c r="W2" s="1"/>
    </row>
    <row r="3" spans="1:23" s="11" customFormat="1" ht="20.100000000000001" customHeight="1">
      <c r="A3" s="2" t="s">
        <v>980</v>
      </c>
      <c r="B3" s="1"/>
      <c r="C3" s="1"/>
      <c r="D3" s="1"/>
      <c r="E3" s="1"/>
      <c r="F3" s="1"/>
      <c r="G3" s="1"/>
      <c r="H3" s="1"/>
      <c r="I3" s="1"/>
      <c r="J3" s="1"/>
      <c r="K3" s="1"/>
      <c r="L3" s="1"/>
      <c r="M3" s="1"/>
      <c r="N3" s="1"/>
      <c r="O3" s="1"/>
      <c r="P3" s="1"/>
      <c r="Q3" s="1"/>
      <c r="R3" s="1"/>
      <c r="S3" s="1"/>
      <c r="T3" s="1"/>
      <c r="U3" s="1"/>
      <c r="V3" s="1"/>
      <c r="W3" s="1"/>
    </row>
    <row r="4" spans="1:23" ht="20.100000000000001" customHeight="1">
      <c r="A4" s="37" t="s">
        <v>361</v>
      </c>
      <c r="B4" s="1"/>
      <c r="C4" s="1"/>
      <c r="D4" s="1"/>
      <c r="E4" s="1"/>
      <c r="F4" s="1"/>
      <c r="G4" s="1"/>
      <c r="H4" s="1"/>
      <c r="I4" s="1"/>
      <c r="J4" s="1"/>
      <c r="K4" s="1"/>
      <c r="L4" s="2"/>
      <c r="M4" s="2"/>
      <c r="N4" s="2"/>
      <c r="O4" s="2"/>
      <c r="P4" s="2"/>
      <c r="Q4" s="2"/>
      <c r="R4" s="2"/>
      <c r="S4" s="2"/>
      <c r="T4" s="2"/>
      <c r="U4" s="2"/>
      <c r="V4" s="2"/>
      <c r="W4" s="2"/>
    </row>
    <row r="5" spans="1:23" ht="39" customHeight="1">
      <c r="I5" s="17" t="s">
        <v>979</v>
      </c>
      <c r="J5" s="17"/>
      <c r="K5" s="17"/>
      <c r="L5" s="17"/>
      <c r="M5" s="17"/>
      <c r="N5" s="17"/>
      <c r="O5" s="17"/>
      <c r="Q5" s="17" t="s">
        <v>906</v>
      </c>
      <c r="R5" s="17"/>
      <c r="S5" s="17"/>
      <c r="T5" s="17"/>
      <c r="U5" s="17"/>
      <c r="V5" s="17"/>
      <c r="W5" s="17"/>
    </row>
    <row r="6" spans="1:23" ht="12.95" customHeight="1">
      <c r="I6" s="5" t="s">
        <v>53</v>
      </c>
      <c r="K6" s="5" t="s">
        <v>54</v>
      </c>
      <c r="M6" s="5" t="s">
        <v>55</v>
      </c>
      <c r="O6" s="5" t="s">
        <v>22</v>
      </c>
      <c r="Q6" s="5" t="s">
        <v>53</v>
      </c>
      <c r="S6" s="5" t="s">
        <v>54</v>
      </c>
      <c r="U6" s="5" t="s">
        <v>55</v>
      </c>
      <c r="W6" s="5" t="s">
        <v>22</v>
      </c>
    </row>
    <row r="7" spans="1:23" ht="20.100000000000001" customHeight="1">
      <c r="A7" s="44" t="s">
        <v>363</v>
      </c>
      <c r="I7" s="106"/>
      <c r="K7" s="106"/>
      <c r="M7" s="106"/>
      <c r="O7" s="106"/>
      <c r="Q7" s="106"/>
      <c r="S7" s="106"/>
      <c r="U7" s="106"/>
      <c r="W7" s="106"/>
    </row>
    <row r="8" spans="1:23" ht="12.95" customHeight="1">
      <c r="B8" s="4" t="s">
        <v>364</v>
      </c>
      <c r="I8" s="106"/>
      <c r="K8" s="106"/>
      <c r="M8" s="106"/>
      <c r="O8" s="106"/>
      <c r="Q8" s="106"/>
      <c r="S8" s="106"/>
      <c r="U8" s="106"/>
      <c r="W8" s="106"/>
    </row>
    <row r="9" spans="1:23" ht="12.95" customHeight="1">
      <c r="C9" s="4" t="s">
        <v>362</v>
      </c>
      <c r="H9" s="19"/>
      <c r="I9" s="106">
        <v>3408</v>
      </c>
      <c r="K9" s="106">
        <v>3307</v>
      </c>
      <c r="M9" s="106">
        <v>347</v>
      </c>
      <c r="O9" s="106">
        <f>SUM(I9:M9)</f>
        <v>7062</v>
      </c>
      <c r="Q9" s="106">
        <v>3397</v>
      </c>
      <c r="S9" s="106">
        <v>3149</v>
      </c>
      <c r="U9" s="106">
        <v>353</v>
      </c>
      <c r="W9" s="106">
        <f>SUM(Q9:U9)</f>
        <v>6899</v>
      </c>
    </row>
    <row r="10" spans="1:23" ht="12.95" customHeight="1">
      <c r="C10" s="4" t="s">
        <v>366</v>
      </c>
      <c r="I10" s="106">
        <v>4620</v>
      </c>
      <c r="K10" s="106">
        <v>2988</v>
      </c>
      <c r="M10" s="106">
        <v>242</v>
      </c>
      <c r="O10" s="106">
        <f>SUM(I10:M10)</f>
        <v>7850</v>
      </c>
      <c r="Q10" s="106">
        <v>4526</v>
      </c>
      <c r="S10" s="106">
        <v>3333</v>
      </c>
      <c r="U10" s="106">
        <v>241</v>
      </c>
      <c r="W10" s="106">
        <f>SUM(Q10:U10)</f>
        <v>8100</v>
      </c>
    </row>
    <row r="11" spans="1:23" ht="12.95" customHeight="1">
      <c r="C11" s="4" t="s">
        <v>367</v>
      </c>
      <c r="I11" s="106">
        <v>4645</v>
      </c>
      <c r="K11" s="106">
        <v>6271</v>
      </c>
      <c r="M11" s="106">
        <v>316</v>
      </c>
      <c r="O11" s="106">
        <f>SUM(I11:M11)</f>
        <v>11232</v>
      </c>
      <c r="Q11" s="106">
        <v>4676</v>
      </c>
      <c r="S11" s="106">
        <v>6108</v>
      </c>
      <c r="U11" s="106">
        <v>312</v>
      </c>
      <c r="W11" s="106">
        <f>SUM(Q11:U11)</f>
        <v>11096</v>
      </c>
    </row>
    <row r="12" spans="1:23" ht="12.95" customHeight="1">
      <c r="C12" s="4" t="s">
        <v>511</v>
      </c>
      <c r="I12" s="106">
        <v>5975</v>
      </c>
      <c r="K12" s="106">
        <v>3314</v>
      </c>
      <c r="M12" s="106">
        <v>276</v>
      </c>
      <c r="O12" s="106">
        <f>SUM(I12:M12)</f>
        <v>9565</v>
      </c>
      <c r="Q12" s="106">
        <v>5863</v>
      </c>
      <c r="S12" s="106">
        <v>3403</v>
      </c>
      <c r="U12" s="106">
        <v>277</v>
      </c>
      <c r="W12" s="106">
        <f>SUM(Q12:U12)</f>
        <v>9543</v>
      </c>
    </row>
    <row r="13" spans="1:23" ht="20.100000000000001" customHeight="1" thickBot="1">
      <c r="H13" s="19"/>
      <c r="I13" s="7">
        <f>SUM(I9:I12)</f>
        <v>18648</v>
      </c>
      <c r="K13" s="7">
        <f>SUM(K9:K12)</f>
        <v>15880</v>
      </c>
      <c r="M13" s="7">
        <f>SUM(M9:M12)</f>
        <v>1181</v>
      </c>
      <c r="O13" s="7">
        <f>IF(SUM(O9:O12)=SUM(I13:M13),SUM(O9:O12),"Off")</f>
        <v>35709</v>
      </c>
      <c r="Q13" s="7">
        <f>SUM(Q9:Q12)</f>
        <v>18462</v>
      </c>
      <c r="S13" s="7">
        <f>SUM(S9:S12)</f>
        <v>15993</v>
      </c>
      <c r="U13" s="7">
        <f>SUM(U9:U12)</f>
        <v>1183</v>
      </c>
      <c r="W13" s="7">
        <f>IF(SUM(W9:W12)=SUM(Q13:U13),SUM(W9:W12),"Off")</f>
        <v>35638</v>
      </c>
    </row>
    <row r="14" spans="1:23" ht="20.100000000000001" customHeight="1" thickTop="1">
      <c r="B14" s="4" t="s">
        <v>365</v>
      </c>
      <c r="I14" s="106"/>
      <c r="K14" s="106"/>
      <c r="M14" s="106"/>
      <c r="O14" s="106"/>
      <c r="Q14" s="106"/>
      <c r="S14" s="106"/>
      <c r="U14" s="106"/>
      <c r="W14" s="106"/>
    </row>
    <row r="15" spans="1:23" ht="12.95" customHeight="1">
      <c r="C15" s="4" t="s">
        <v>362</v>
      </c>
      <c r="H15" s="19"/>
      <c r="I15" s="106">
        <v>3125</v>
      </c>
      <c r="K15" s="106">
        <v>2592</v>
      </c>
      <c r="M15" s="106">
        <v>267</v>
      </c>
      <c r="O15" s="106">
        <f>SUM(I15:M15)</f>
        <v>5984</v>
      </c>
      <c r="Q15" s="106">
        <v>3125</v>
      </c>
      <c r="S15" s="106">
        <v>2503</v>
      </c>
      <c r="U15" s="106">
        <v>264</v>
      </c>
      <c r="W15" s="106">
        <f>SUM(Q15:U15)</f>
        <v>5892</v>
      </c>
    </row>
    <row r="16" spans="1:23" ht="12.95" customHeight="1">
      <c r="C16" s="4" t="s">
        <v>366</v>
      </c>
      <c r="I16" s="106">
        <v>4560</v>
      </c>
      <c r="K16" s="106">
        <v>2969</v>
      </c>
      <c r="M16" s="106">
        <v>227</v>
      </c>
      <c r="O16" s="106">
        <f>SUM(I16:M16)</f>
        <v>7756</v>
      </c>
      <c r="Q16" s="106">
        <v>4467</v>
      </c>
      <c r="S16" s="106">
        <v>3243</v>
      </c>
      <c r="U16" s="106">
        <v>226.91</v>
      </c>
      <c r="W16" s="106">
        <f>SUM(Q16:U16)</f>
        <v>7937</v>
      </c>
    </row>
    <row r="17" spans="1:23" ht="12.95" customHeight="1">
      <c r="C17" s="4" t="s">
        <v>367</v>
      </c>
      <c r="I17" s="106">
        <v>4584</v>
      </c>
      <c r="K17" s="106">
        <v>6121</v>
      </c>
      <c r="M17" s="106">
        <v>313</v>
      </c>
      <c r="O17" s="106">
        <f>SUM(I17:M17)</f>
        <v>11018</v>
      </c>
      <c r="Q17" s="106">
        <v>4605</v>
      </c>
      <c r="S17" s="106">
        <v>5954</v>
      </c>
      <c r="U17" s="106">
        <v>308</v>
      </c>
      <c r="W17" s="106">
        <f>SUM(Q17:U17)</f>
        <v>10867</v>
      </c>
    </row>
    <row r="18" spans="1:23" ht="12.95" customHeight="1">
      <c r="C18" s="4" t="s">
        <v>511</v>
      </c>
      <c r="I18" s="106">
        <v>2662</v>
      </c>
      <c r="K18" s="106">
        <v>2016</v>
      </c>
      <c r="M18" s="106">
        <v>149</v>
      </c>
      <c r="O18" s="106">
        <f>SUM(I18:M18)</f>
        <v>4827</v>
      </c>
      <c r="Q18" s="106">
        <v>2620</v>
      </c>
      <c r="S18" s="106">
        <v>2068</v>
      </c>
      <c r="U18" s="106">
        <v>150</v>
      </c>
      <c r="W18" s="106">
        <f>SUM(Q18:U18)</f>
        <v>4838</v>
      </c>
    </row>
    <row r="19" spans="1:23" ht="20.100000000000001" customHeight="1" thickBot="1">
      <c r="H19" s="19"/>
      <c r="I19" s="7">
        <f>SUM(I15:I18)</f>
        <v>14931</v>
      </c>
      <c r="K19" s="7">
        <f>SUM(K15:K18)</f>
        <v>13698</v>
      </c>
      <c r="M19" s="7">
        <f>SUM(M15:M18)</f>
        <v>956</v>
      </c>
      <c r="O19" s="7">
        <f>IF(SUM(O15:O18)=SUM(I19:M19),SUM(O15:O18),"Off")</f>
        <v>29585</v>
      </c>
      <c r="Q19" s="7">
        <f>SUM(Q15:Q18)</f>
        <v>14817</v>
      </c>
      <c r="S19" s="7">
        <f>SUM(S15:S18)</f>
        <v>13768</v>
      </c>
      <c r="U19" s="7">
        <f>SUM(U15:U18)</f>
        <v>949</v>
      </c>
      <c r="W19" s="7">
        <f>IF(SUM(W15:W18)=SUM(Q19:U19),SUM(W15:W18),"Off")</f>
        <v>29534</v>
      </c>
    </row>
    <row r="20" spans="1:23" ht="20.100000000000001" customHeight="1" thickTop="1">
      <c r="A20" s="4" t="s">
        <v>368</v>
      </c>
    </row>
    <row r="21" spans="1:23" ht="20.100000000000001" customHeight="1">
      <c r="A21" s="4" t="s">
        <v>264</v>
      </c>
    </row>
    <row r="22" spans="1:23" ht="12.95" customHeight="1">
      <c r="A22" s="4" t="s">
        <v>369</v>
      </c>
    </row>
    <row r="23" spans="1:23" ht="12.95" customHeight="1">
      <c r="B23" s="40" t="s">
        <v>370</v>
      </c>
      <c r="D23" s="4" t="s">
        <v>372</v>
      </c>
    </row>
    <row r="24" spans="1:23" ht="12.95" customHeight="1">
      <c r="B24" s="40" t="s">
        <v>371</v>
      </c>
      <c r="D24" s="4" t="s">
        <v>780</v>
      </c>
    </row>
  </sheetData>
  <customSheetViews>
    <customSheetView guid="{B5CDDD7D-D7D3-4CB2-966B-9F1E454CC0C9}">
      <pageMargins left="0.8" right="0.7" top="1" bottom="0.8" header="0.5" footer="0.5"/>
      <pageSetup scale="75" firstPageNumber="98"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scale="75" firstPageNumber="98"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75" firstPageNumber="95"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9">
      <selection activeCell="I15" sqref="I15:M18"/>
      <pageMargins left="0.8" right="0.7" top="1" bottom="0.8" header="0.5" footer="0.5"/>
      <pageSetup scale="75" firstPageNumber="92"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9">
      <selection activeCell="I15" sqref="I15:M18"/>
      <pageMargins left="0.8" right="0.7" top="1" bottom="0.8" header="0.5" footer="0.5"/>
      <pageSetup scale="75" firstPageNumber="92"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9">
      <selection activeCell="I15" sqref="I15:M18"/>
      <pageMargins left="0.8" right="0.7" top="1" bottom="0.8" header="0.5" footer="0.5"/>
      <pageSetup scale="75" firstPageNumber="92"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9">
      <selection activeCell="I15" sqref="I15:M18"/>
      <pageMargins left="0.8" right="0.7" top="1" bottom="0.8" header="0.5" footer="0.5"/>
      <pageSetup scale="75" firstPageNumber="92"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9">
      <selection activeCell="I15" sqref="I15:M18"/>
      <pageMargins left="0.8" right="0.7" top="1" bottom="0.8" header="0.5" footer="0.5"/>
      <pageSetup scale="75" firstPageNumber="92"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scale="75" firstPageNumber="96"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76" firstPageNumber="89" fitToHeight="0" orientation="landscape" blackAndWhite="1" useFirstPageNumber="1" r:id="rId10"/>
  <headerFooter scaleWithDoc="0" alignWithMargins="0">
    <oddFooter>&amp;C&amp;"Times New Roman,Regular"&amp;11&amp;P</oddFoot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CB66F-8E6E-4DEF-A57A-65BE441C944B}">
  <sheetPr>
    <tabColor rgb="FFFF33CC"/>
  </sheetPr>
  <dimension ref="A1:W49"/>
  <sheetViews>
    <sheetView workbookViewId="0">
      <selection activeCell="C11" sqref="C11"/>
    </sheetView>
  </sheetViews>
  <sheetFormatPr defaultColWidth="10.140625" defaultRowHeight="15"/>
  <cols>
    <col min="1" max="6" width="2.28515625" style="209" customWidth="1"/>
    <col min="7" max="7" width="35.28515625" style="209" customWidth="1"/>
    <col min="8" max="8" width="2.42578125" style="209" customWidth="1"/>
    <col min="9" max="9" width="15.42578125" style="372" customWidth="1"/>
    <col min="10" max="10" width="13.85546875" style="209" customWidth="1"/>
    <col min="11" max="11" width="10.140625" style="209"/>
    <col min="12" max="12" width="13" style="63" customWidth="1"/>
    <col min="13" max="13" width="15.5703125" style="209" bestFit="1" customWidth="1"/>
    <col min="14" max="14" width="22" style="209" customWidth="1"/>
    <col min="15" max="15" width="14" style="209" bestFit="1" customWidth="1"/>
    <col min="16" max="16" width="14.7109375" style="209" bestFit="1" customWidth="1"/>
    <col min="17" max="18" width="14.140625" style="209" bestFit="1" customWidth="1"/>
    <col min="19" max="21" width="10.140625" style="209"/>
    <col min="22" max="22" width="14.140625" style="221" bestFit="1" customWidth="1"/>
    <col min="23" max="23" width="11.42578125" style="221" bestFit="1" customWidth="1"/>
    <col min="24" max="243" width="10.140625" style="209"/>
    <col min="244" max="249" width="2.28515625" style="209" customWidth="1"/>
    <col min="250" max="250" width="44.42578125" style="209" customWidth="1"/>
    <col min="251" max="251" width="2.42578125" style="209" customWidth="1"/>
    <col min="252" max="252" width="13.85546875" style="209" customWidth="1"/>
    <col min="253" max="253" width="2.42578125" style="209" customWidth="1"/>
    <col min="254" max="254" width="13.85546875" style="209" customWidth="1"/>
    <col min="255" max="499" width="10.140625" style="209"/>
    <col min="500" max="505" width="2.28515625" style="209" customWidth="1"/>
    <col min="506" max="506" width="44.42578125" style="209" customWidth="1"/>
    <col min="507" max="507" width="2.42578125" style="209" customWidth="1"/>
    <col min="508" max="508" width="13.85546875" style="209" customWidth="1"/>
    <col min="509" max="509" width="2.42578125" style="209" customWidth="1"/>
    <col min="510" max="510" width="13.85546875" style="209" customWidth="1"/>
    <col min="511" max="755" width="10.140625" style="209"/>
    <col min="756" max="761" width="2.28515625" style="209" customWidth="1"/>
    <col min="762" max="762" width="44.42578125" style="209" customWidth="1"/>
    <col min="763" max="763" width="2.42578125" style="209" customWidth="1"/>
    <col min="764" max="764" width="13.85546875" style="209" customWidth="1"/>
    <col min="765" max="765" width="2.42578125" style="209" customWidth="1"/>
    <col min="766" max="766" width="13.85546875" style="209" customWidth="1"/>
    <col min="767" max="1011" width="10.140625" style="209"/>
    <col min="1012" max="1017" width="2.28515625" style="209" customWidth="1"/>
    <col min="1018" max="1018" width="44.42578125" style="209" customWidth="1"/>
    <col min="1019" max="1019" width="2.42578125" style="209" customWidth="1"/>
    <col min="1020" max="1020" width="13.85546875" style="209" customWidth="1"/>
    <col min="1021" max="1021" width="2.42578125" style="209" customWidth="1"/>
    <col min="1022" max="1022" width="13.85546875" style="209" customWidth="1"/>
    <col min="1023" max="1267" width="10.140625" style="209"/>
    <col min="1268" max="1273" width="2.28515625" style="209" customWidth="1"/>
    <col min="1274" max="1274" width="44.42578125" style="209" customWidth="1"/>
    <col min="1275" max="1275" width="2.42578125" style="209" customWidth="1"/>
    <col min="1276" max="1276" width="13.85546875" style="209" customWidth="1"/>
    <col min="1277" max="1277" width="2.42578125" style="209" customWidth="1"/>
    <col min="1278" max="1278" width="13.85546875" style="209" customWidth="1"/>
    <col min="1279" max="1523" width="10.140625" style="209"/>
    <col min="1524" max="1529" width="2.28515625" style="209" customWidth="1"/>
    <col min="1530" max="1530" width="44.42578125" style="209" customWidth="1"/>
    <col min="1531" max="1531" width="2.42578125" style="209" customWidth="1"/>
    <col min="1532" max="1532" width="13.85546875" style="209" customWidth="1"/>
    <col min="1533" max="1533" width="2.42578125" style="209" customWidth="1"/>
    <col min="1534" max="1534" width="13.85546875" style="209" customWidth="1"/>
    <col min="1535" max="1779" width="10.140625" style="209"/>
    <col min="1780" max="1785" width="2.28515625" style="209" customWidth="1"/>
    <col min="1786" max="1786" width="44.42578125" style="209" customWidth="1"/>
    <col min="1787" max="1787" width="2.42578125" style="209" customWidth="1"/>
    <col min="1788" max="1788" width="13.85546875" style="209" customWidth="1"/>
    <col min="1789" max="1789" width="2.42578125" style="209" customWidth="1"/>
    <col min="1790" max="1790" width="13.85546875" style="209" customWidth="1"/>
    <col min="1791" max="2035" width="10.140625" style="209"/>
    <col min="2036" max="2041" width="2.28515625" style="209" customWidth="1"/>
    <col min="2042" max="2042" width="44.42578125" style="209" customWidth="1"/>
    <col min="2043" max="2043" width="2.42578125" style="209" customWidth="1"/>
    <col min="2044" max="2044" width="13.85546875" style="209" customWidth="1"/>
    <col min="2045" max="2045" width="2.42578125" style="209" customWidth="1"/>
    <col min="2046" max="2046" width="13.85546875" style="209" customWidth="1"/>
    <col min="2047" max="2291" width="10.140625" style="209"/>
    <col min="2292" max="2297" width="2.28515625" style="209" customWidth="1"/>
    <col min="2298" max="2298" width="44.42578125" style="209" customWidth="1"/>
    <col min="2299" max="2299" width="2.42578125" style="209" customWidth="1"/>
    <col min="2300" max="2300" width="13.85546875" style="209" customWidth="1"/>
    <col min="2301" max="2301" width="2.42578125" style="209" customWidth="1"/>
    <col min="2302" max="2302" width="13.85546875" style="209" customWidth="1"/>
    <col min="2303" max="2547" width="10.140625" style="209"/>
    <col min="2548" max="2553" width="2.28515625" style="209" customWidth="1"/>
    <col min="2554" max="2554" width="44.42578125" style="209" customWidth="1"/>
    <col min="2555" max="2555" width="2.42578125" style="209" customWidth="1"/>
    <col min="2556" max="2556" width="13.85546875" style="209" customWidth="1"/>
    <col min="2557" max="2557" width="2.42578125" style="209" customWidth="1"/>
    <col min="2558" max="2558" width="13.85546875" style="209" customWidth="1"/>
    <col min="2559" max="2803" width="10.140625" style="209"/>
    <col min="2804" max="2809" width="2.28515625" style="209" customWidth="1"/>
    <col min="2810" max="2810" width="44.42578125" style="209" customWidth="1"/>
    <col min="2811" max="2811" width="2.42578125" style="209" customWidth="1"/>
    <col min="2812" max="2812" width="13.85546875" style="209" customWidth="1"/>
    <col min="2813" max="2813" width="2.42578125" style="209" customWidth="1"/>
    <col min="2814" max="2814" width="13.85546875" style="209" customWidth="1"/>
    <col min="2815" max="3059" width="10.140625" style="209"/>
    <col min="3060" max="3065" width="2.28515625" style="209" customWidth="1"/>
    <col min="3066" max="3066" width="44.42578125" style="209" customWidth="1"/>
    <col min="3067" max="3067" width="2.42578125" style="209" customWidth="1"/>
    <col min="3068" max="3068" width="13.85546875" style="209" customWidth="1"/>
    <col min="3069" max="3069" width="2.42578125" style="209" customWidth="1"/>
    <col min="3070" max="3070" width="13.85546875" style="209" customWidth="1"/>
    <col min="3071" max="3315" width="10.140625" style="209"/>
    <col min="3316" max="3321" width="2.28515625" style="209" customWidth="1"/>
    <col min="3322" max="3322" width="44.42578125" style="209" customWidth="1"/>
    <col min="3323" max="3323" width="2.42578125" style="209" customWidth="1"/>
    <col min="3324" max="3324" width="13.85546875" style="209" customWidth="1"/>
    <col min="3325" max="3325" width="2.42578125" style="209" customWidth="1"/>
    <col min="3326" max="3326" width="13.85546875" style="209" customWidth="1"/>
    <col min="3327" max="3571" width="10.140625" style="209"/>
    <col min="3572" max="3577" width="2.28515625" style="209" customWidth="1"/>
    <col min="3578" max="3578" width="44.42578125" style="209" customWidth="1"/>
    <col min="3579" max="3579" width="2.42578125" style="209" customWidth="1"/>
    <col min="3580" max="3580" width="13.85546875" style="209" customWidth="1"/>
    <col min="3581" max="3581" width="2.42578125" style="209" customWidth="1"/>
    <col min="3582" max="3582" width="13.85546875" style="209" customWidth="1"/>
    <col min="3583" max="3827" width="10.140625" style="209"/>
    <col min="3828" max="3833" width="2.28515625" style="209" customWidth="1"/>
    <col min="3834" max="3834" width="44.42578125" style="209" customWidth="1"/>
    <col min="3835" max="3835" width="2.42578125" style="209" customWidth="1"/>
    <col min="3836" max="3836" width="13.85546875" style="209" customWidth="1"/>
    <col min="3837" max="3837" width="2.42578125" style="209" customWidth="1"/>
    <col min="3838" max="3838" width="13.85546875" style="209" customWidth="1"/>
    <col min="3839" max="4083" width="10.140625" style="209"/>
    <col min="4084" max="4089" width="2.28515625" style="209" customWidth="1"/>
    <col min="4090" max="4090" width="44.42578125" style="209" customWidth="1"/>
    <col min="4091" max="4091" width="2.42578125" style="209" customWidth="1"/>
    <col min="4092" max="4092" width="13.85546875" style="209" customWidth="1"/>
    <col min="4093" max="4093" width="2.42578125" style="209" customWidth="1"/>
    <col min="4094" max="4094" width="13.85546875" style="209" customWidth="1"/>
    <col min="4095" max="4339" width="10.140625" style="209"/>
    <col min="4340" max="4345" width="2.28515625" style="209" customWidth="1"/>
    <col min="4346" max="4346" width="44.42578125" style="209" customWidth="1"/>
    <col min="4347" max="4347" width="2.42578125" style="209" customWidth="1"/>
    <col min="4348" max="4348" width="13.85546875" style="209" customWidth="1"/>
    <col min="4349" max="4349" width="2.42578125" style="209" customWidth="1"/>
    <col min="4350" max="4350" width="13.85546875" style="209" customWidth="1"/>
    <col min="4351" max="4595" width="10.140625" style="209"/>
    <col min="4596" max="4601" width="2.28515625" style="209" customWidth="1"/>
    <col min="4602" max="4602" width="44.42578125" style="209" customWidth="1"/>
    <col min="4603" max="4603" width="2.42578125" style="209" customWidth="1"/>
    <col min="4604" max="4604" width="13.85546875" style="209" customWidth="1"/>
    <col min="4605" max="4605" width="2.42578125" style="209" customWidth="1"/>
    <col min="4606" max="4606" width="13.85546875" style="209" customWidth="1"/>
    <col min="4607" max="4851" width="10.140625" style="209"/>
    <col min="4852" max="4857" width="2.28515625" style="209" customWidth="1"/>
    <col min="4858" max="4858" width="44.42578125" style="209" customWidth="1"/>
    <col min="4859" max="4859" width="2.42578125" style="209" customWidth="1"/>
    <col min="4860" max="4860" width="13.85546875" style="209" customWidth="1"/>
    <col min="4861" max="4861" width="2.42578125" style="209" customWidth="1"/>
    <col min="4862" max="4862" width="13.85546875" style="209" customWidth="1"/>
    <col min="4863" max="5107" width="10.140625" style="209"/>
    <col min="5108" max="5113" width="2.28515625" style="209" customWidth="1"/>
    <col min="5114" max="5114" width="44.42578125" style="209" customWidth="1"/>
    <col min="5115" max="5115" width="2.42578125" style="209" customWidth="1"/>
    <col min="5116" max="5116" width="13.85546875" style="209" customWidth="1"/>
    <col min="5117" max="5117" width="2.42578125" style="209" customWidth="1"/>
    <col min="5118" max="5118" width="13.85546875" style="209" customWidth="1"/>
    <col min="5119" max="5363" width="10.140625" style="209"/>
    <col min="5364" max="5369" width="2.28515625" style="209" customWidth="1"/>
    <col min="5370" max="5370" width="44.42578125" style="209" customWidth="1"/>
    <col min="5371" max="5371" width="2.42578125" style="209" customWidth="1"/>
    <col min="5372" max="5372" width="13.85546875" style="209" customWidth="1"/>
    <col min="5373" max="5373" width="2.42578125" style="209" customWidth="1"/>
    <col min="5374" max="5374" width="13.85546875" style="209" customWidth="1"/>
    <col min="5375" max="5619" width="10.140625" style="209"/>
    <col min="5620" max="5625" width="2.28515625" style="209" customWidth="1"/>
    <col min="5626" max="5626" width="44.42578125" style="209" customWidth="1"/>
    <col min="5627" max="5627" width="2.42578125" style="209" customWidth="1"/>
    <col min="5628" max="5628" width="13.85546875" style="209" customWidth="1"/>
    <col min="5629" max="5629" width="2.42578125" style="209" customWidth="1"/>
    <col min="5630" max="5630" width="13.85546875" style="209" customWidth="1"/>
    <col min="5631" max="5875" width="10.140625" style="209"/>
    <col min="5876" max="5881" width="2.28515625" style="209" customWidth="1"/>
    <col min="5882" max="5882" width="44.42578125" style="209" customWidth="1"/>
    <col min="5883" max="5883" width="2.42578125" style="209" customWidth="1"/>
    <col min="5884" max="5884" width="13.85546875" style="209" customWidth="1"/>
    <col min="5885" max="5885" width="2.42578125" style="209" customWidth="1"/>
    <col min="5886" max="5886" width="13.85546875" style="209" customWidth="1"/>
    <col min="5887" max="6131" width="10.140625" style="209"/>
    <col min="6132" max="6137" width="2.28515625" style="209" customWidth="1"/>
    <col min="6138" max="6138" width="44.42578125" style="209" customWidth="1"/>
    <col min="6139" max="6139" width="2.42578125" style="209" customWidth="1"/>
    <col min="6140" max="6140" width="13.85546875" style="209" customWidth="1"/>
    <col min="6141" max="6141" width="2.42578125" style="209" customWidth="1"/>
    <col min="6142" max="6142" width="13.85546875" style="209" customWidth="1"/>
    <col min="6143" max="6387" width="10.140625" style="209"/>
    <col min="6388" max="6393" width="2.28515625" style="209" customWidth="1"/>
    <col min="6394" max="6394" width="44.42578125" style="209" customWidth="1"/>
    <col min="6395" max="6395" width="2.42578125" style="209" customWidth="1"/>
    <col min="6396" max="6396" width="13.85546875" style="209" customWidth="1"/>
    <col min="6397" max="6397" width="2.42578125" style="209" customWidth="1"/>
    <col min="6398" max="6398" width="13.85546875" style="209" customWidth="1"/>
    <col min="6399" max="6643" width="10.140625" style="209"/>
    <col min="6644" max="6649" width="2.28515625" style="209" customWidth="1"/>
    <col min="6650" max="6650" width="44.42578125" style="209" customWidth="1"/>
    <col min="6651" max="6651" width="2.42578125" style="209" customWidth="1"/>
    <col min="6652" max="6652" width="13.85546875" style="209" customWidth="1"/>
    <col min="6653" max="6653" width="2.42578125" style="209" customWidth="1"/>
    <col min="6654" max="6654" width="13.85546875" style="209" customWidth="1"/>
    <col min="6655" max="6899" width="10.140625" style="209"/>
    <col min="6900" max="6905" width="2.28515625" style="209" customWidth="1"/>
    <col min="6906" max="6906" width="44.42578125" style="209" customWidth="1"/>
    <col min="6907" max="6907" width="2.42578125" style="209" customWidth="1"/>
    <col min="6908" max="6908" width="13.85546875" style="209" customWidth="1"/>
    <col min="6909" max="6909" width="2.42578125" style="209" customWidth="1"/>
    <col min="6910" max="6910" width="13.85546875" style="209" customWidth="1"/>
    <col min="6911" max="7155" width="10.140625" style="209"/>
    <col min="7156" max="7161" width="2.28515625" style="209" customWidth="1"/>
    <col min="7162" max="7162" width="44.42578125" style="209" customWidth="1"/>
    <col min="7163" max="7163" width="2.42578125" style="209" customWidth="1"/>
    <col min="7164" max="7164" width="13.85546875" style="209" customWidth="1"/>
    <col min="7165" max="7165" width="2.42578125" style="209" customWidth="1"/>
    <col min="7166" max="7166" width="13.85546875" style="209" customWidth="1"/>
    <col min="7167" max="7411" width="10.140625" style="209"/>
    <col min="7412" max="7417" width="2.28515625" style="209" customWidth="1"/>
    <col min="7418" max="7418" width="44.42578125" style="209" customWidth="1"/>
    <col min="7419" max="7419" width="2.42578125" style="209" customWidth="1"/>
    <col min="7420" max="7420" width="13.85546875" style="209" customWidth="1"/>
    <col min="7421" max="7421" width="2.42578125" style="209" customWidth="1"/>
    <col min="7422" max="7422" width="13.85546875" style="209" customWidth="1"/>
    <col min="7423" max="7667" width="10.140625" style="209"/>
    <col min="7668" max="7673" width="2.28515625" style="209" customWidth="1"/>
    <col min="7674" max="7674" width="44.42578125" style="209" customWidth="1"/>
    <col min="7675" max="7675" width="2.42578125" style="209" customWidth="1"/>
    <col min="7676" max="7676" width="13.85546875" style="209" customWidth="1"/>
    <col min="7677" max="7677" width="2.42578125" style="209" customWidth="1"/>
    <col min="7678" max="7678" width="13.85546875" style="209" customWidth="1"/>
    <col min="7679" max="7923" width="10.140625" style="209"/>
    <col min="7924" max="7929" width="2.28515625" style="209" customWidth="1"/>
    <col min="7930" max="7930" width="44.42578125" style="209" customWidth="1"/>
    <col min="7931" max="7931" width="2.42578125" style="209" customWidth="1"/>
    <col min="7932" max="7932" width="13.85546875" style="209" customWidth="1"/>
    <col min="7933" max="7933" width="2.42578125" style="209" customWidth="1"/>
    <col min="7934" max="7934" width="13.85546875" style="209" customWidth="1"/>
    <col min="7935" max="8179" width="10.140625" style="209"/>
    <col min="8180" max="8185" width="2.28515625" style="209" customWidth="1"/>
    <col min="8186" max="8186" width="44.42578125" style="209" customWidth="1"/>
    <col min="8187" max="8187" width="2.42578125" style="209" customWidth="1"/>
    <col min="8188" max="8188" width="13.85546875" style="209" customWidth="1"/>
    <col min="8189" max="8189" width="2.42578125" style="209" customWidth="1"/>
    <col min="8190" max="8190" width="13.85546875" style="209" customWidth="1"/>
    <col min="8191" max="8435" width="10.140625" style="209"/>
    <col min="8436" max="8441" width="2.28515625" style="209" customWidth="1"/>
    <col min="8442" max="8442" width="44.42578125" style="209" customWidth="1"/>
    <col min="8443" max="8443" width="2.42578125" style="209" customWidth="1"/>
    <col min="8444" max="8444" width="13.85546875" style="209" customWidth="1"/>
    <col min="8445" max="8445" width="2.42578125" style="209" customWidth="1"/>
    <col min="8446" max="8446" width="13.85546875" style="209" customWidth="1"/>
    <col min="8447" max="8691" width="10.140625" style="209"/>
    <col min="8692" max="8697" width="2.28515625" style="209" customWidth="1"/>
    <col min="8698" max="8698" width="44.42578125" style="209" customWidth="1"/>
    <col min="8699" max="8699" width="2.42578125" style="209" customWidth="1"/>
    <col min="8700" max="8700" width="13.85546875" style="209" customWidth="1"/>
    <col min="8701" max="8701" width="2.42578125" style="209" customWidth="1"/>
    <col min="8702" max="8702" width="13.85546875" style="209" customWidth="1"/>
    <col min="8703" max="8947" width="10.140625" style="209"/>
    <col min="8948" max="8953" width="2.28515625" style="209" customWidth="1"/>
    <col min="8954" max="8954" width="44.42578125" style="209" customWidth="1"/>
    <col min="8955" max="8955" width="2.42578125" style="209" customWidth="1"/>
    <col min="8956" max="8956" width="13.85546875" style="209" customWidth="1"/>
    <col min="8957" max="8957" width="2.42578125" style="209" customWidth="1"/>
    <col min="8958" max="8958" width="13.85546875" style="209" customWidth="1"/>
    <col min="8959" max="9203" width="10.140625" style="209"/>
    <col min="9204" max="9209" width="2.28515625" style="209" customWidth="1"/>
    <col min="9210" max="9210" width="44.42578125" style="209" customWidth="1"/>
    <col min="9211" max="9211" width="2.42578125" style="209" customWidth="1"/>
    <col min="9212" max="9212" width="13.85546875" style="209" customWidth="1"/>
    <col min="9213" max="9213" width="2.42578125" style="209" customWidth="1"/>
    <col min="9214" max="9214" width="13.85546875" style="209" customWidth="1"/>
    <col min="9215" max="9459" width="10.140625" style="209"/>
    <col min="9460" max="9465" width="2.28515625" style="209" customWidth="1"/>
    <col min="9466" max="9466" width="44.42578125" style="209" customWidth="1"/>
    <col min="9467" max="9467" width="2.42578125" style="209" customWidth="1"/>
    <col min="9468" max="9468" width="13.85546875" style="209" customWidth="1"/>
    <col min="9469" max="9469" width="2.42578125" style="209" customWidth="1"/>
    <col min="9470" max="9470" width="13.85546875" style="209" customWidth="1"/>
    <col min="9471" max="9715" width="10.140625" style="209"/>
    <col min="9716" max="9721" width="2.28515625" style="209" customWidth="1"/>
    <col min="9722" max="9722" width="44.42578125" style="209" customWidth="1"/>
    <col min="9723" max="9723" width="2.42578125" style="209" customWidth="1"/>
    <col min="9724" max="9724" width="13.85546875" style="209" customWidth="1"/>
    <col min="9725" max="9725" width="2.42578125" style="209" customWidth="1"/>
    <col min="9726" max="9726" width="13.85546875" style="209" customWidth="1"/>
    <col min="9727" max="9971" width="10.140625" style="209"/>
    <col min="9972" max="9977" width="2.28515625" style="209" customWidth="1"/>
    <col min="9978" max="9978" width="44.42578125" style="209" customWidth="1"/>
    <col min="9979" max="9979" width="2.42578125" style="209" customWidth="1"/>
    <col min="9980" max="9980" width="13.85546875" style="209" customWidth="1"/>
    <col min="9981" max="9981" width="2.42578125" style="209" customWidth="1"/>
    <col min="9982" max="9982" width="13.85546875" style="209" customWidth="1"/>
    <col min="9983" max="10227" width="10.140625" style="209"/>
    <col min="10228" max="10233" width="2.28515625" style="209" customWidth="1"/>
    <col min="10234" max="10234" width="44.42578125" style="209" customWidth="1"/>
    <col min="10235" max="10235" width="2.42578125" style="209" customWidth="1"/>
    <col min="10236" max="10236" width="13.85546875" style="209" customWidth="1"/>
    <col min="10237" max="10237" width="2.42578125" style="209" customWidth="1"/>
    <col min="10238" max="10238" width="13.85546875" style="209" customWidth="1"/>
    <col min="10239" max="10483" width="10.140625" style="209"/>
    <col min="10484" max="10489" width="2.28515625" style="209" customWidth="1"/>
    <col min="10490" max="10490" width="44.42578125" style="209" customWidth="1"/>
    <col min="10491" max="10491" width="2.42578125" style="209" customWidth="1"/>
    <col min="10492" max="10492" width="13.85546875" style="209" customWidth="1"/>
    <col min="10493" max="10493" width="2.42578125" style="209" customWidth="1"/>
    <col min="10494" max="10494" width="13.85546875" style="209" customWidth="1"/>
    <col min="10495" max="10739" width="10.140625" style="209"/>
    <col min="10740" max="10745" width="2.28515625" style="209" customWidth="1"/>
    <col min="10746" max="10746" width="44.42578125" style="209" customWidth="1"/>
    <col min="10747" max="10747" width="2.42578125" style="209" customWidth="1"/>
    <col min="10748" max="10748" width="13.85546875" style="209" customWidth="1"/>
    <col min="10749" max="10749" width="2.42578125" style="209" customWidth="1"/>
    <col min="10750" max="10750" width="13.85546875" style="209" customWidth="1"/>
    <col min="10751" max="10995" width="10.140625" style="209"/>
    <col min="10996" max="11001" width="2.28515625" style="209" customWidth="1"/>
    <col min="11002" max="11002" width="44.42578125" style="209" customWidth="1"/>
    <col min="11003" max="11003" width="2.42578125" style="209" customWidth="1"/>
    <col min="11004" max="11004" width="13.85546875" style="209" customWidth="1"/>
    <col min="11005" max="11005" width="2.42578125" style="209" customWidth="1"/>
    <col min="11006" max="11006" width="13.85546875" style="209" customWidth="1"/>
    <col min="11007" max="11251" width="10.140625" style="209"/>
    <col min="11252" max="11257" width="2.28515625" style="209" customWidth="1"/>
    <col min="11258" max="11258" width="44.42578125" style="209" customWidth="1"/>
    <col min="11259" max="11259" width="2.42578125" style="209" customWidth="1"/>
    <col min="11260" max="11260" width="13.85546875" style="209" customWidth="1"/>
    <col min="11261" max="11261" width="2.42578125" style="209" customWidth="1"/>
    <col min="11262" max="11262" width="13.85546875" style="209" customWidth="1"/>
    <col min="11263" max="11507" width="10.140625" style="209"/>
    <col min="11508" max="11513" width="2.28515625" style="209" customWidth="1"/>
    <col min="11514" max="11514" width="44.42578125" style="209" customWidth="1"/>
    <col min="11515" max="11515" width="2.42578125" style="209" customWidth="1"/>
    <col min="11516" max="11516" width="13.85546875" style="209" customWidth="1"/>
    <col min="11517" max="11517" width="2.42578125" style="209" customWidth="1"/>
    <col min="11518" max="11518" width="13.85546875" style="209" customWidth="1"/>
    <col min="11519" max="11763" width="10.140625" style="209"/>
    <col min="11764" max="11769" width="2.28515625" style="209" customWidth="1"/>
    <col min="11770" max="11770" width="44.42578125" style="209" customWidth="1"/>
    <col min="11771" max="11771" width="2.42578125" style="209" customWidth="1"/>
    <col min="11772" max="11772" width="13.85546875" style="209" customWidth="1"/>
    <col min="11773" max="11773" width="2.42578125" style="209" customWidth="1"/>
    <col min="11774" max="11774" width="13.85546875" style="209" customWidth="1"/>
    <col min="11775" max="12019" width="10.140625" style="209"/>
    <col min="12020" max="12025" width="2.28515625" style="209" customWidth="1"/>
    <col min="12026" max="12026" width="44.42578125" style="209" customWidth="1"/>
    <col min="12027" max="12027" width="2.42578125" style="209" customWidth="1"/>
    <col min="12028" max="12028" width="13.85546875" style="209" customWidth="1"/>
    <col min="12029" max="12029" width="2.42578125" style="209" customWidth="1"/>
    <col min="12030" max="12030" width="13.85546875" style="209" customWidth="1"/>
    <col min="12031" max="12275" width="10.140625" style="209"/>
    <col min="12276" max="12281" width="2.28515625" style="209" customWidth="1"/>
    <col min="12282" max="12282" width="44.42578125" style="209" customWidth="1"/>
    <col min="12283" max="12283" width="2.42578125" style="209" customWidth="1"/>
    <col min="12284" max="12284" width="13.85546875" style="209" customWidth="1"/>
    <col min="12285" max="12285" width="2.42578125" style="209" customWidth="1"/>
    <col min="12286" max="12286" width="13.85546875" style="209" customWidth="1"/>
    <col min="12287" max="12531" width="10.140625" style="209"/>
    <col min="12532" max="12537" width="2.28515625" style="209" customWidth="1"/>
    <col min="12538" max="12538" width="44.42578125" style="209" customWidth="1"/>
    <col min="12539" max="12539" width="2.42578125" style="209" customWidth="1"/>
    <col min="12540" max="12540" width="13.85546875" style="209" customWidth="1"/>
    <col min="12541" max="12541" width="2.42578125" style="209" customWidth="1"/>
    <col min="12542" max="12542" width="13.85546875" style="209" customWidth="1"/>
    <col min="12543" max="12787" width="10.140625" style="209"/>
    <col min="12788" max="12793" width="2.28515625" style="209" customWidth="1"/>
    <col min="12794" max="12794" width="44.42578125" style="209" customWidth="1"/>
    <col min="12795" max="12795" width="2.42578125" style="209" customWidth="1"/>
    <col min="12796" max="12796" width="13.85546875" style="209" customWidth="1"/>
    <col min="12797" max="12797" width="2.42578125" style="209" customWidth="1"/>
    <col min="12798" max="12798" width="13.85546875" style="209" customWidth="1"/>
    <col min="12799" max="13043" width="10.140625" style="209"/>
    <col min="13044" max="13049" width="2.28515625" style="209" customWidth="1"/>
    <col min="13050" max="13050" width="44.42578125" style="209" customWidth="1"/>
    <col min="13051" max="13051" width="2.42578125" style="209" customWidth="1"/>
    <col min="13052" max="13052" width="13.85546875" style="209" customWidth="1"/>
    <col min="13053" max="13053" width="2.42578125" style="209" customWidth="1"/>
    <col min="13054" max="13054" width="13.85546875" style="209" customWidth="1"/>
    <col min="13055" max="13299" width="10.140625" style="209"/>
    <col min="13300" max="13305" width="2.28515625" style="209" customWidth="1"/>
    <col min="13306" max="13306" width="44.42578125" style="209" customWidth="1"/>
    <col min="13307" max="13307" width="2.42578125" style="209" customWidth="1"/>
    <col min="13308" max="13308" width="13.85546875" style="209" customWidth="1"/>
    <col min="13309" max="13309" width="2.42578125" style="209" customWidth="1"/>
    <col min="13310" max="13310" width="13.85546875" style="209" customWidth="1"/>
    <col min="13311" max="13555" width="10.140625" style="209"/>
    <col min="13556" max="13561" width="2.28515625" style="209" customWidth="1"/>
    <col min="13562" max="13562" width="44.42578125" style="209" customWidth="1"/>
    <col min="13563" max="13563" width="2.42578125" style="209" customWidth="1"/>
    <col min="13564" max="13564" width="13.85546875" style="209" customWidth="1"/>
    <col min="13565" max="13565" width="2.42578125" style="209" customWidth="1"/>
    <col min="13566" max="13566" width="13.85546875" style="209" customWidth="1"/>
    <col min="13567" max="13811" width="10.140625" style="209"/>
    <col min="13812" max="13817" width="2.28515625" style="209" customWidth="1"/>
    <col min="13818" max="13818" width="44.42578125" style="209" customWidth="1"/>
    <col min="13819" max="13819" width="2.42578125" style="209" customWidth="1"/>
    <col min="13820" max="13820" width="13.85546875" style="209" customWidth="1"/>
    <col min="13821" max="13821" width="2.42578125" style="209" customWidth="1"/>
    <col min="13822" max="13822" width="13.85546875" style="209" customWidth="1"/>
    <col min="13823" max="14067" width="10.140625" style="209"/>
    <col min="14068" max="14073" width="2.28515625" style="209" customWidth="1"/>
    <col min="14074" max="14074" width="44.42578125" style="209" customWidth="1"/>
    <col min="14075" max="14075" width="2.42578125" style="209" customWidth="1"/>
    <col min="14076" max="14076" width="13.85546875" style="209" customWidth="1"/>
    <col min="14077" max="14077" width="2.42578125" style="209" customWidth="1"/>
    <col min="14078" max="14078" width="13.85546875" style="209" customWidth="1"/>
    <col min="14079" max="14323" width="10.140625" style="209"/>
    <col min="14324" max="14329" width="2.28515625" style="209" customWidth="1"/>
    <col min="14330" max="14330" width="44.42578125" style="209" customWidth="1"/>
    <col min="14331" max="14331" width="2.42578125" style="209" customWidth="1"/>
    <col min="14332" max="14332" width="13.85546875" style="209" customWidth="1"/>
    <col min="14333" max="14333" width="2.42578125" style="209" customWidth="1"/>
    <col min="14334" max="14334" width="13.85546875" style="209" customWidth="1"/>
    <col min="14335" max="14579" width="10.140625" style="209"/>
    <col min="14580" max="14585" width="2.28515625" style="209" customWidth="1"/>
    <col min="14586" max="14586" width="44.42578125" style="209" customWidth="1"/>
    <col min="14587" max="14587" width="2.42578125" style="209" customWidth="1"/>
    <col min="14588" max="14588" width="13.85546875" style="209" customWidth="1"/>
    <col min="14589" max="14589" width="2.42578125" style="209" customWidth="1"/>
    <col min="14590" max="14590" width="13.85546875" style="209" customWidth="1"/>
    <col min="14591" max="14835" width="10.140625" style="209"/>
    <col min="14836" max="14841" width="2.28515625" style="209" customWidth="1"/>
    <col min="14842" max="14842" width="44.42578125" style="209" customWidth="1"/>
    <col min="14843" max="14843" width="2.42578125" style="209" customWidth="1"/>
    <col min="14844" max="14844" width="13.85546875" style="209" customWidth="1"/>
    <col min="14845" max="14845" width="2.42578125" style="209" customWidth="1"/>
    <col min="14846" max="14846" width="13.85546875" style="209" customWidth="1"/>
    <col min="14847" max="15091" width="10.140625" style="209"/>
    <col min="15092" max="15097" width="2.28515625" style="209" customWidth="1"/>
    <col min="15098" max="15098" width="44.42578125" style="209" customWidth="1"/>
    <col min="15099" max="15099" width="2.42578125" style="209" customWidth="1"/>
    <col min="15100" max="15100" width="13.85546875" style="209" customWidth="1"/>
    <col min="15101" max="15101" width="2.42578125" style="209" customWidth="1"/>
    <col min="15102" max="15102" width="13.85546875" style="209" customWidth="1"/>
    <col min="15103" max="15347" width="10.140625" style="209"/>
    <col min="15348" max="15353" width="2.28515625" style="209" customWidth="1"/>
    <col min="15354" max="15354" width="44.42578125" style="209" customWidth="1"/>
    <col min="15355" max="15355" width="2.42578125" style="209" customWidth="1"/>
    <col min="15356" max="15356" width="13.85546875" style="209" customWidth="1"/>
    <col min="15357" max="15357" width="2.42578125" style="209" customWidth="1"/>
    <col min="15358" max="15358" width="13.85546875" style="209" customWidth="1"/>
    <col min="15359" max="15603" width="10.140625" style="209"/>
    <col min="15604" max="15609" width="2.28515625" style="209" customWidth="1"/>
    <col min="15610" max="15610" width="44.42578125" style="209" customWidth="1"/>
    <col min="15611" max="15611" width="2.42578125" style="209" customWidth="1"/>
    <col min="15612" max="15612" width="13.85546875" style="209" customWidth="1"/>
    <col min="15613" max="15613" width="2.42578125" style="209" customWidth="1"/>
    <col min="15614" max="15614" width="13.85546875" style="209" customWidth="1"/>
    <col min="15615" max="15859" width="10.140625" style="209"/>
    <col min="15860" max="15865" width="2.28515625" style="209" customWidth="1"/>
    <col min="15866" max="15866" width="44.42578125" style="209" customWidth="1"/>
    <col min="15867" max="15867" width="2.42578125" style="209" customWidth="1"/>
    <col min="15868" max="15868" width="13.85546875" style="209" customWidth="1"/>
    <col min="15869" max="15869" width="2.42578125" style="209" customWidth="1"/>
    <col min="15870" max="15870" width="13.85546875" style="209" customWidth="1"/>
    <col min="15871" max="16115" width="10.140625" style="209"/>
    <col min="16116" max="16121" width="2.28515625" style="209" customWidth="1"/>
    <col min="16122" max="16122" width="44.42578125" style="209" customWidth="1"/>
    <col min="16123" max="16123" width="2.42578125" style="209" customWidth="1"/>
    <col min="16124" max="16124" width="13.85546875" style="209" customWidth="1"/>
    <col min="16125" max="16125" width="2.42578125" style="209" customWidth="1"/>
    <col min="16126" max="16126" width="13.85546875" style="209" customWidth="1"/>
    <col min="16127" max="16384" width="10.140625" style="209"/>
  </cols>
  <sheetData>
    <row r="1" spans="1:20">
      <c r="A1" s="353" t="s">
        <v>496</v>
      </c>
      <c r="B1" s="353"/>
      <c r="C1" s="353"/>
      <c r="D1" s="353"/>
      <c r="E1" s="353"/>
      <c r="F1" s="353"/>
      <c r="G1" s="353"/>
      <c r="H1" s="353"/>
      <c r="I1" s="354"/>
      <c r="J1" s="353"/>
    </row>
    <row r="2" spans="1:20">
      <c r="A2" s="355" t="s">
        <v>7</v>
      </c>
      <c r="B2" s="353"/>
      <c r="C2" s="353"/>
      <c r="D2" s="353"/>
      <c r="E2" s="353"/>
      <c r="F2" s="353"/>
      <c r="G2" s="353"/>
      <c r="H2" s="353"/>
      <c r="I2" s="354"/>
      <c r="J2" s="353"/>
    </row>
    <row r="3" spans="1:20">
      <c r="A3" s="355" t="s">
        <v>8</v>
      </c>
      <c r="B3" s="353"/>
      <c r="C3" s="353"/>
      <c r="D3" s="353"/>
      <c r="E3" s="353"/>
      <c r="F3" s="353"/>
      <c r="G3" s="353"/>
      <c r="H3" s="353"/>
      <c r="I3" s="354"/>
      <c r="J3" s="353"/>
    </row>
    <row r="4" spans="1:20">
      <c r="A4" s="355" t="s">
        <v>434</v>
      </c>
      <c r="B4" s="353"/>
      <c r="C4" s="353"/>
      <c r="D4" s="353"/>
      <c r="E4" s="353"/>
      <c r="F4" s="353"/>
      <c r="G4" s="353"/>
      <c r="H4" s="353"/>
      <c r="I4" s="354"/>
      <c r="J4" s="353"/>
      <c r="K4" s="356"/>
      <c r="L4" s="433" t="s">
        <v>1189</v>
      </c>
      <c r="M4" s="434" t="s">
        <v>1247</v>
      </c>
      <c r="N4" s="357"/>
      <c r="O4" s="357"/>
      <c r="P4" s="357"/>
      <c r="Q4" s="357"/>
      <c r="R4" s="357"/>
      <c r="S4" s="357"/>
      <c r="T4" s="358"/>
    </row>
    <row r="5" spans="1:20">
      <c r="A5" s="359" t="s">
        <v>1290</v>
      </c>
      <c r="B5" s="353"/>
      <c r="C5" s="353"/>
      <c r="D5" s="353"/>
      <c r="E5" s="353"/>
      <c r="F5" s="353"/>
      <c r="G5" s="353"/>
      <c r="H5" s="353"/>
      <c r="I5" s="354"/>
      <c r="J5" s="353"/>
      <c r="L5" s="222"/>
      <c r="T5" s="360"/>
    </row>
    <row r="6" spans="1:20">
      <c r="B6" s="361"/>
      <c r="C6" s="361"/>
      <c r="D6" s="361"/>
      <c r="E6" s="361"/>
      <c r="F6" s="361"/>
      <c r="I6" s="362">
        <v>2022</v>
      </c>
      <c r="J6" s="362">
        <v>2021</v>
      </c>
      <c r="L6" s="222"/>
      <c r="M6" s="209" t="s">
        <v>1190</v>
      </c>
      <c r="N6" s="209" t="s">
        <v>1191</v>
      </c>
      <c r="O6" s="209" t="s">
        <v>1192</v>
      </c>
      <c r="P6" s="209" t="s">
        <v>1230</v>
      </c>
      <c r="T6" s="360"/>
    </row>
    <row r="7" spans="1:20">
      <c r="A7" s="361" t="s">
        <v>448</v>
      </c>
      <c r="B7" s="361"/>
      <c r="C7" s="361"/>
      <c r="D7" s="361"/>
      <c r="E7" s="361"/>
      <c r="F7" s="361"/>
      <c r="I7" s="209" t="s">
        <v>749</v>
      </c>
      <c r="J7" s="363"/>
      <c r="L7" s="222"/>
      <c r="T7" s="360"/>
    </row>
    <row r="8" spans="1:20">
      <c r="A8" s="361"/>
      <c r="B8" s="361" t="s">
        <v>449</v>
      </c>
      <c r="C8" s="361"/>
      <c r="D8" s="361"/>
      <c r="E8" s="361"/>
      <c r="F8" s="361"/>
      <c r="G8" s="364"/>
      <c r="H8" s="364"/>
      <c r="I8" s="364"/>
      <c r="L8" s="223"/>
      <c r="M8" s="224"/>
      <c r="N8" s="365"/>
      <c r="T8" s="360"/>
    </row>
    <row r="9" spans="1:20">
      <c r="B9" s="361"/>
      <c r="C9" s="361" t="s">
        <v>92</v>
      </c>
      <c r="E9" s="361"/>
      <c r="F9" s="361"/>
      <c r="H9" s="366" t="s">
        <v>172</v>
      </c>
      <c r="I9" s="415">
        <f>O12</f>
        <v>16698623</v>
      </c>
      <c r="J9" s="416">
        <v>19502474</v>
      </c>
      <c r="K9" s="430"/>
      <c r="L9" s="223" t="s">
        <v>1193</v>
      </c>
      <c r="R9" s="224"/>
      <c r="T9" s="360"/>
    </row>
    <row r="10" spans="1:20">
      <c r="B10" s="361"/>
      <c r="C10" s="361" t="s">
        <v>93</v>
      </c>
      <c r="E10" s="361"/>
      <c r="F10" s="361"/>
      <c r="H10" s="366"/>
      <c r="I10" s="420">
        <v>1382560</v>
      </c>
      <c r="J10" s="416">
        <v>1169349</v>
      </c>
      <c r="K10" s="430" t="s">
        <v>1189</v>
      </c>
      <c r="L10" s="223" t="s">
        <v>1194</v>
      </c>
      <c r="M10" s="225"/>
      <c r="N10" s="226"/>
      <c r="O10" s="226"/>
      <c r="T10" s="360"/>
    </row>
    <row r="11" spans="1:20">
      <c r="B11" s="361"/>
      <c r="C11" s="361" t="s">
        <v>84</v>
      </c>
      <c r="E11" s="361"/>
      <c r="F11" s="361"/>
      <c r="H11" s="366"/>
      <c r="I11" s="422">
        <v>4519075</v>
      </c>
      <c r="J11" s="417">
        <v>4825829</v>
      </c>
      <c r="K11" s="430" t="s">
        <v>1189</v>
      </c>
      <c r="L11" s="223"/>
      <c r="M11" s="225"/>
      <c r="N11" s="226"/>
      <c r="O11" s="226"/>
      <c r="R11" s="418"/>
      <c r="T11" s="360"/>
    </row>
    <row r="12" spans="1:20">
      <c r="A12" s="361"/>
      <c r="B12" s="361"/>
      <c r="C12" s="361"/>
      <c r="D12" s="361"/>
      <c r="E12" s="361"/>
      <c r="F12" s="361"/>
      <c r="H12" s="366"/>
      <c r="I12" s="419">
        <f>+SUM(I9:I11)</f>
        <v>22600258</v>
      </c>
      <c r="J12" s="420">
        <v>25497652</v>
      </c>
      <c r="K12" s="431"/>
      <c r="L12" s="223"/>
      <c r="M12" s="225">
        <v>22600257.68</v>
      </c>
      <c r="N12" s="226">
        <f>+I10+I11</f>
        <v>5901635</v>
      </c>
      <c r="O12" s="225">
        <f>+M12-N12</f>
        <v>16698622.68</v>
      </c>
      <c r="P12" s="365">
        <f>I12-M12</f>
        <v>0.32</v>
      </c>
      <c r="T12" s="360"/>
    </row>
    <row r="13" spans="1:20">
      <c r="B13" s="361"/>
      <c r="C13" s="361" t="s">
        <v>94</v>
      </c>
      <c r="D13" s="361"/>
      <c r="E13" s="361"/>
      <c r="F13" s="361"/>
      <c r="H13" s="366"/>
      <c r="I13" s="421">
        <v>-1674226</v>
      </c>
      <c r="J13" s="421">
        <v>-2238743</v>
      </c>
      <c r="K13" s="431"/>
      <c r="L13" s="223" t="s">
        <v>1195</v>
      </c>
      <c r="M13" s="225">
        <v>-1674225.85</v>
      </c>
      <c r="N13" s="226"/>
      <c r="O13" s="226"/>
      <c r="P13" s="365">
        <f>I13-M13</f>
        <v>-0.15</v>
      </c>
      <c r="T13" s="360"/>
    </row>
    <row r="14" spans="1:20">
      <c r="A14" s="361"/>
      <c r="C14" s="361"/>
      <c r="D14" s="361"/>
      <c r="E14" s="361"/>
      <c r="F14" s="361" t="s">
        <v>1196</v>
      </c>
      <c r="G14" s="367"/>
      <c r="H14" s="366"/>
      <c r="I14" s="422">
        <f>I12+I13</f>
        <v>20926032</v>
      </c>
      <c r="J14" s="422">
        <v>23258908</v>
      </c>
      <c r="K14" s="431"/>
      <c r="L14" s="223"/>
      <c r="M14" s="225"/>
      <c r="N14" s="226"/>
      <c r="O14" s="226"/>
      <c r="T14" s="360"/>
    </row>
    <row r="15" spans="1:20">
      <c r="A15" s="361" t="s">
        <v>450</v>
      </c>
      <c r="B15" s="361"/>
      <c r="C15" s="361"/>
      <c r="D15" s="361"/>
      <c r="E15" s="361"/>
      <c r="F15" s="361"/>
      <c r="H15" s="366"/>
      <c r="I15" s="260"/>
      <c r="J15" s="416"/>
      <c r="K15" s="431"/>
      <c r="L15" s="222"/>
      <c r="M15" s="225"/>
      <c r="N15" s="226"/>
      <c r="O15" s="226"/>
      <c r="T15" s="360"/>
    </row>
    <row r="16" spans="1:20">
      <c r="A16" s="361"/>
      <c r="B16" s="361" t="s">
        <v>449</v>
      </c>
      <c r="C16" s="361"/>
      <c r="D16" s="361"/>
      <c r="E16" s="361"/>
      <c r="F16" s="361"/>
      <c r="G16" s="364"/>
      <c r="H16" s="363"/>
      <c r="I16" s="420"/>
      <c r="J16" s="423"/>
      <c r="K16" s="431"/>
      <c r="L16" s="222"/>
      <c r="M16" s="225"/>
      <c r="N16" s="226"/>
      <c r="O16" s="226"/>
      <c r="T16" s="360"/>
    </row>
    <row r="17" spans="1:20">
      <c r="B17" s="361"/>
      <c r="C17" s="361" t="s">
        <v>92</v>
      </c>
      <c r="D17" s="361"/>
      <c r="E17" s="361"/>
      <c r="F17" s="361"/>
      <c r="H17" s="366"/>
      <c r="I17" s="226">
        <f>O20</f>
        <v>14461926</v>
      </c>
      <c r="J17" s="416">
        <v>14281969</v>
      </c>
      <c r="K17" s="430"/>
      <c r="L17" s="222"/>
      <c r="Q17" s="227"/>
      <c r="R17" s="224"/>
      <c r="T17" s="360"/>
    </row>
    <row r="18" spans="1:20">
      <c r="B18" s="361"/>
      <c r="C18" s="361" t="s">
        <v>93</v>
      </c>
      <c r="D18" s="361"/>
      <c r="E18" s="361"/>
      <c r="F18" s="361"/>
      <c r="H18" s="366"/>
      <c r="I18" s="226">
        <v>515597</v>
      </c>
      <c r="J18" s="416">
        <v>682442</v>
      </c>
      <c r="K18" s="430" t="s">
        <v>1189</v>
      </c>
      <c r="L18" s="222"/>
      <c r="M18" s="225"/>
      <c r="N18" s="226"/>
      <c r="O18" s="226"/>
      <c r="Q18" s="227"/>
      <c r="T18" s="360"/>
    </row>
    <row r="19" spans="1:20">
      <c r="B19" s="361"/>
      <c r="C19" s="361" t="s">
        <v>84</v>
      </c>
      <c r="D19" s="361"/>
      <c r="E19" s="361"/>
      <c r="F19" s="361"/>
      <c r="H19" s="366"/>
      <c r="I19" s="226">
        <v>2372383</v>
      </c>
      <c r="J19" s="416">
        <v>3290209</v>
      </c>
      <c r="K19" s="430" t="s">
        <v>1189</v>
      </c>
      <c r="L19" s="222"/>
      <c r="M19" s="225"/>
      <c r="N19" s="226"/>
      <c r="O19" s="226"/>
      <c r="T19" s="360"/>
    </row>
    <row r="20" spans="1:20">
      <c r="A20" s="361"/>
      <c r="B20" s="361"/>
      <c r="C20" s="361"/>
      <c r="D20" s="361"/>
      <c r="E20" s="361"/>
      <c r="F20" s="361"/>
      <c r="H20" s="366"/>
      <c r="I20" s="424">
        <f>+SUM(I17:I19)</f>
        <v>17349906</v>
      </c>
      <c r="J20" s="425">
        <v>18254621</v>
      </c>
      <c r="K20" s="431"/>
      <c r="L20" s="222"/>
      <c r="M20" s="225">
        <v>17349905.670000002</v>
      </c>
      <c r="N20" s="226">
        <f>+I18+I19</f>
        <v>2887980</v>
      </c>
      <c r="O20" s="225">
        <f>+M20-N20</f>
        <v>14461925.67</v>
      </c>
      <c r="P20" s="365">
        <f>I20-M20</f>
        <v>0.33</v>
      </c>
      <c r="Q20" s="368"/>
      <c r="T20" s="360"/>
    </row>
    <row r="21" spans="1:20">
      <c r="B21" s="361"/>
      <c r="C21" s="361" t="s">
        <v>94</v>
      </c>
      <c r="D21" s="361"/>
      <c r="E21" s="361"/>
      <c r="F21" s="361"/>
      <c r="H21" s="366"/>
      <c r="I21" s="421">
        <v>-967543</v>
      </c>
      <c r="J21" s="421">
        <v>-1376479</v>
      </c>
      <c r="K21" s="431"/>
      <c r="L21" s="222"/>
      <c r="M21" s="225">
        <v>-967543.1</v>
      </c>
      <c r="N21" s="226"/>
      <c r="O21" s="226"/>
      <c r="P21" s="365">
        <f>I21-M21</f>
        <v>0.1</v>
      </c>
      <c r="T21" s="360"/>
    </row>
    <row r="22" spans="1:20">
      <c r="A22" s="361"/>
      <c r="C22" s="361"/>
      <c r="D22" s="361"/>
      <c r="E22" s="361"/>
      <c r="F22" s="361" t="s">
        <v>1197</v>
      </c>
      <c r="G22" s="367"/>
      <c r="H22" s="366"/>
      <c r="I22" s="422">
        <f>I20+I21</f>
        <v>16382363</v>
      </c>
      <c r="J22" s="422">
        <v>16878142</v>
      </c>
      <c r="K22" s="431"/>
      <c r="L22" s="222"/>
      <c r="M22" s="225"/>
      <c r="N22" s="226"/>
      <c r="O22" s="226"/>
      <c r="T22" s="360"/>
    </row>
    <row r="23" spans="1:20">
      <c r="A23" s="361" t="s">
        <v>451</v>
      </c>
      <c r="B23" s="361"/>
      <c r="C23" s="361"/>
      <c r="D23" s="361"/>
      <c r="E23" s="361"/>
      <c r="F23" s="361"/>
      <c r="H23" s="366"/>
      <c r="I23" s="260"/>
      <c r="J23" s="416"/>
      <c r="K23" s="431"/>
      <c r="L23" s="222"/>
      <c r="M23" s="225"/>
      <c r="N23" s="226"/>
      <c r="O23" s="226"/>
      <c r="T23" s="360"/>
    </row>
    <row r="24" spans="1:20">
      <c r="A24" s="361"/>
      <c r="B24" s="361" t="s">
        <v>449</v>
      </c>
      <c r="C24" s="361"/>
      <c r="D24" s="361"/>
      <c r="E24" s="361"/>
      <c r="F24" s="361"/>
      <c r="G24" s="364"/>
      <c r="H24" s="363"/>
      <c r="I24" s="420"/>
      <c r="J24" s="423"/>
      <c r="K24" s="431"/>
      <c r="L24" s="222"/>
      <c r="M24" s="225"/>
      <c r="N24" s="226"/>
      <c r="O24" s="226"/>
      <c r="T24" s="360"/>
    </row>
    <row r="25" spans="1:20">
      <c r="B25" s="361"/>
      <c r="C25" s="361" t="s">
        <v>92</v>
      </c>
      <c r="D25" s="361"/>
      <c r="E25" s="361"/>
      <c r="F25" s="361"/>
      <c r="H25" s="366"/>
      <c r="I25" s="226">
        <f>O28</f>
        <v>36647</v>
      </c>
      <c r="J25" s="416">
        <v>48324</v>
      </c>
      <c r="K25" s="430"/>
      <c r="L25" s="222"/>
      <c r="R25" s="365"/>
      <c r="T25" s="360"/>
    </row>
    <row r="26" spans="1:20">
      <c r="B26" s="361"/>
      <c r="C26" s="361" t="s">
        <v>93</v>
      </c>
      <c r="D26" s="361"/>
      <c r="E26" s="361"/>
      <c r="F26" s="361"/>
      <c r="H26" s="366"/>
      <c r="I26" s="226">
        <v>5276</v>
      </c>
      <c r="J26" s="416">
        <v>1325</v>
      </c>
      <c r="K26" s="430" t="s">
        <v>1189</v>
      </c>
      <c r="L26" s="222"/>
      <c r="M26" s="225"/>
      <c r="N26" s="225"/>
      <c r="O26" s="226"/>
      <c r="T26" s="360"/>
    </row>
    <row r="27" spans="1:20">
      <c r="B27" s="361"/>
      <c r="C27" s="361" t="s">
        <v>84</v>
      </c>
      <c r="D27" s="361"/>
      <c r="E27" s="361"/>
      <c r="F27" s="361"/>
      <c r="H27" s="366"/>
      <c r="I27" s="428">
        <v>19305</v>
      </c>
      <c r="J27" s="417">
        <v>34882</v>
      </c>
      <c r="K27" s="430" t="s">
        <v>1189</v>
      </c>
      <c r="L27" s="222"/>
      <c r="M27" s="225"/>
      <c r="N27" s="225"/>
      <c r="O27" s="225"/>
      <c r="T27" s="360"/>
    </row>
    <row r="28" spans="1:20">
      <c r="A28" s="361"/>
      <c r="B28" s="361"/>
      <c r="C28" s="361"/>
      <c r="D28" s="361"/>
      <c r="E28" s="361"/>
      <c r="F28" s="361"/>
      <c r="H28" s="366"/>
      <c r="I28" s="426">
        <f>ROUND(SUM(I25:I27),2)</f>
        <v>61228</v>
      </c>
      <c r="J28" s="427">
        <v>84531</v>
      </c>
      <c r="K28" s="432"/>
      <c r="L28" s="222"/>
      <c r="M28" s="225">
        <v>61227.92</v>
      </c>
      <c r="N28" s="226">
        <f>+I26+I27</f>
        <v>24581</v>
      </c>
      <c r="O28" s="226">
        <f>+M28-N28</f>
        <v>36647</v>
      </c>
      <c r="P28" s="365">
        <f>I28-M28</f>
        <v>0.08</v>
      </c>
      <c r="T28" s="360"/>
    </row>
    <row r="29" spans="1:20">
      <c r="B29" s="361"/>
      <c r="C29" s="361" t="s">
        <v>94</v>
      </c>
      <c r="D29" s="361"/>
      <c r="E29" s="361"/>
      <c r="F29" s="361"/>
      <c r="H29" s="366"/>
      <c r="I29" s="421">
        <v>-2229</v>
      </c>
      <c r="J29" s="421">
        <v>-6216</v>
      </c>
      <c r="K29" s="432"/>
      <c r="L29" s="222"/>
      <c r="M29" s="225">
        <v>-2228.73</v>
      </c>
      <c r="N29" s="225"/>
      <c r="O29" s="225"/>
      <c r="P29" s="365">
        <f>I29-M29</f>
        <v>-0.27</v>
      </c>
      <c r="T29" s="360"/>
    </row>
    <row r="30" spans="1:20">
      <c r="A30" s="361"/>
      <c r="C30" s="361"/>
      <c r="D30" s="361"/>
      <c r="E30" s="361"/>
      <c r="F30" s="361" t="s">
        <v>1198</v>
      </c>
      <c r="G30" s="367"/>
      <c r="H30" s="366"/>
      <c r="I30" s="428">
        <f>I28+I29</f>
        <v>58999</v>
      </c>
      <c r="J30" s="428">
        <v>78315</v>
      </c>
      <c r="L30" s="222"/>
      <c r="M30" s="227"/>
      <c r="N30" s="227"/>
      <c r="O30" s="227"/>
      <c r="T30" s="360"/>
    </row>
    <row r="31" spans="1:20">
      <c r="A31" s="361" t="s">
        <v>452</v>
      </c>
      <c r="B31" s="361"/>
      <c r="C31" s="361"/>
      <c r="D31" s="361"/>
      <c r="E31" s="361"/>
      <c r="F31" s="361"/>
      <c r="H31" s="366"/>
      <c r="I31" s="119"/>
      <c r="J31" s="416"/>
      <c r="L31" s="222"/>
      <c r="M31" s="227"/>
      <c r="N31" s="227"/>
      <c r="O31" s="227"/>
      <c r="T31" s="360"/>
    </row>
    <row r="32" spans="1:20">
      <c r="A32" s="361"/>
      <c r="B32" s="361" t="s">
        <v>449</v>
      </c>
      <c r="C32" s="361"/>
      <c r="D32" s="361"/>
      <c r="E32" s="361"/>
      <c r="F32" s="361"/>
      <c r="G32" s="364"/>
      <c r="H32" s="363"/>
      <c r="I32" s="119"/>
      <c r="J32" s="423"/>
      <c r="L32" s="222"/>
      <c r="M32" s="227"/>
      <c r="N32" s="227"/>
      <c r="O32" s="227"/>
      <c r="T32" s="360"/>
    </row>
    <row r="33" spans="1:20">
      <c r="B33" s="361"/>
      <c r="C33" s="361" t="s">
        <v>92</v>
      </c>
      <c r="D33" s="361"/>
      <c r="E33" s="361"/>
      <c r="F33" s="361"/>
      <c r="H33" s="366"/>
      <c r="I33" s="427">
        <f>+I9+I17+I25</f>
        <v>31197196</v>
      </c>
      <c r="J33" s="427">
        <v>33832767</v>
      </c>
      <c r="L33" s="222"/>
      <c r="M33" s="227"/>
      <c r="N33" s="227"/>
      <c r="O33" s="227"/>
      <c r="T33" s="360"/>
    </row>
    <row r="34" spans="1:20">
      <c r="B34" s="361"/>
      <c r="C34" s="361" t="s">
        <v>93</v>
      </c>
      <c r="D34" s="361"/>
      <c r="E34" s="361"/>
      <c r="F34" s="361"/>
      <c r="H34" s="366"/>
      <c r="I34" s="427">
        <f>+I10+I18+I26</f>
        <v>1903433</v>
      </c>
      <c r="J34" s="427">
        <v>1853116</v>
      </c>
      <c r="L34" s="222"/>
      <c r="M34" s="227"/>
      <c r="N34" s="227"/>
      <c r="O34" s="227"/>
      <c r="T34" s="360"/>
    </row>
    <row r="35" spans="1:20">
      <c r="B35" s="361"/>
      <c r="C35" s="361" t="s">
        <v>84</v>
      </c>
      <c r="D35" s="361"/>
      <c r="E35" s="361"/>
      <c r="F35" s="361"/>
      <c r="H35" s="366"/>
      <c r="I35" s="428">
        <f>+I11+I19+I27</f>
        <v>6910763</v>
      </c>
      <c r="J35" s="428">
        <v>8150921</v>
      </c>
      <c r="L35" s="222"/>
      <c r="M35" s="227"/>
      <c r="N35" s="227"/>
      <c r="O35" s="227"/>
      <c r="T35" s="360"/>
    </row>
    <row r="36" spans="1:20">
      <c r="A36" s="361"/>
      <c r="B36" s="361"/>
      <c r="C36" s="361"/>
      <c r="D36" s="361"/>
      <c r="E36" s="361"/>
      <c r="F36" s="361"/>
      <c r="H36" s="366"/>
      <c r="I36" s="426">
        <f>ROUND(SUM(I33:I35),2)</f>
        <v>40011392</v>
      </c>
      <c r="J36" s="427">
        <v>43836803</v>
      </c>
      <c r="L36" s="222"/>
      <c r="P36" s="365">
        <v>-0.73</v>
      </c>
      <c r="T36" s="360"/>
    </row>
    <row r="37" spans="1:20">
      <c r="B37" s="361"/>
      <c r="C37" s="361" t="s">
        <v>94</v>
      </c>
      <c r="D37" s="361"/>
      <c r="E37" s="361"/>
      <c r="F37" s="361"/>
      <c r="H37" s="366"/>
      <c r="I37" s="421">
        <f>+I13+I21+I29</f>
        <v>-2643998</v>
      </c>
      <c r="J37" s="421">
        <v>-3621438</v>
      </c>
      <c r="L37" s="222"/>
      <c r="P37" s="365">
        <v>0.32</v>
      </c>
      <c r="T37" s="360"/>
    </row>
    <row r="38" spans="1:20" ht="15.75" thickBot="1">
      <c r="A38" s="361"/>
      <c r="C38" s="361"/>
      <c r="D38" s="361"/>
      <c r="E38" s="361"/>
      <c r="F38" s="361" t="s">
        <v>1199</v>
      </c>
      <c r="G38" s="367"/>
      <c r="H38" s="366" t="s">
        <v>172</v>
      </c>
      <c r="I38" s="429">
        <f>+I36+I37</f>
        <v>37367394</v>
      </c>
      <c r="J38" s="228">
        <v>40215365</v>
      </c>
      <c r="K38" s="261"/>
      <c r="L38" s="222"/>
      <c r="M38" s="369">
        <f>SUM(M8:M29)</f>
        <v>37367393.590000004</v>
      </c>
      <c r="N38" s="225">
        <f>+I38-M38</f>
        <v>0.41</v>
      </c>
      <c r="T38" s="360"/>
    </row>
    <row r="39" spans="1:20" ht="15.75" thickTop="1">
      <c r="A39" s="361"/>
      <c r="C39" s="361"/>
      <c r="D39" s="361"/>
      <c r="E39" s="361"/>
      <c r="F39" s="361"/>
      <c r="G39" s="367"/>
      <c r="H39" s="366"/>
      <c r="I39" s="370"/>
      <c r="J39" s="262"/>
      <c r="L39" s="222"/>
      <c r="N39" s="371" t="s">
        <v>1200</v>
      </c>
      <c r="T39" s="360"/>
    </row>
    <row r="40" spans="1:20">
      <c r="A40" s="361"/>
      <c r="B40" s="361"/>
      <c r="C40" s="361"/>
      <c r="D40" s="361"/>
      <c r="E40" s="361"/>
      <c r="F40" s="361"/>
      <c r="L40" s="229"/>
      <c r="M40" s="373"/>
      <c r="N40" s="373"/>
      <c r="O40" s="373"/>
      <c r="P40" s="373"/>
      <c r="Q40" s="373"/>
      <c r="R40" s="373"/>
      <c r="S40" s="373"/>
      <c r="T40" s="374"/>
    </row>
    <row r="41" spans="1:20">
      <c r="A41" s="361"/>
      <c r="B41" s="361"/>
      <c r="C41" s="361"/>
      <c r="D41" s="361"/>
      <c r="E41" s="361"/>
      <c r="F41" s="361"/>
    </row>
    <row r="42" spans="1:20">
      <c r="A42" s="361"/>
      <c r="B42" s="361"/>
      <c r="C42" s="361"/>
      <c r="D42" s="361"/>
      <c r="E42" s="361"/>
      <c r="F42" s="361"/>
      <c r="I42" s="375"/>
      <c r="J42" s="221"/>
      <c r="L42" s="221"/>
      <c r="M42" s="221"/>
    </row>
    <row r="43" spans="1:20">
      <c r="A43" s="361"/>
      <c r="B43" s="361"/>
      <c r="C43" s="361"/>
      <c r="D43" s="361"/>
      <c r="E43" s="361"/>
      <c r="F43" s="361"/>
      <c r="I43" s="375"/>
      <c r="J43" s="230"/>
      <c r="L43" s="230"/>
      <c r="M43" s="365"/>
    </row>
    <row r="44" spans="1:20">
      <c r="A44" s="361"/>
      <c r="B44" s="361"/>
      <c r="C44" s="361"/>
      <c r="D44" s="361"/>
      <c r="G44" s="209" t="s">
        <v>1291</v>
      </c>
      <c r="H44" s="376"/>
      <c r="I44" s="377"/>
    </row>
    <row r="45" spans="1:20">
      <c r="A45" s="361"/>
      <c r="B45" s="361"/>
      <c r="C45" s="361"/>
      <c r="D45" s="361"/>
      <c r="E45" s="361"/>
      <c r="F45" s="361"/>
      <c r="G45" s="209" t="s">
        <v>1292</v>
      </c>
    </row>
    <row r="46" spans="1:20">
      <c r="A46" s="361"/>
      <c r="B46" s="361"/>
      <c r="C46" s="361"/>
      <c r="D46" s="361"/>
      <c r="E46" s="361"/>
      <c r="F46" s="361"/>
      <c r="G46" s="209" t="s">
        <v>1293</v>
      </c>
    </row>
    <row r="48" spans="1:20" ht="15.75">
      <c r="B48" s="378"/>
      <c r="L48" s="209"/>
    </row>
    <row r="49" spans="2:12">
      <c r="B49" s="379"/>
      <c r="L49" s="209"/>
    </row>
  </sheetData>
  <pageMargins left="0.7" right="0.7" top="0.75" bottom="0.75" header="0.3" footer="0.3"/>
  <legacy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18">
    <tabColor theme="9"/>
    <pageSetUpPr fitToPage="1"/>
  </sheetPr>
  <dimension ref="A1:S31"/>
  <sheetViews>
    <sheetView workbookViewId="0">
      <selection sqref="A1:I1"/>
    </sheetView>
  </sheetViews>
  <sheetFormatPr defaultRowHeight="15"/>
  <cols>
    <col min="1" max="6" width="2.28515625" style="4" customWidth="1"/>
    <col min="7" max="7" width="19.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8" width="2.42578125" style="4" customWidth="1"/>
    <col min="19" max="19" width="13.85546875" style="4" customWidth="1"/>
    <col min="20" max="256" width="9.140625" style="4"/>
    <col min="257" max="262" width="2.28515625" style="4" customWidth="1"/>
    <col min="263" max="263" width="18.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274" width="2.42578125" style="4" customWidth="1"/>
    <col min="275" max="275" width="13.85546875" style="4" customWidth="1"/>
    <col min="276" max="512" width="9.140625" style="4"/>
    <col min="513" max="518" width="2.28515625" style="4" customWidth="1"/>
    <col min="519" max="519" width="18.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530" width="2.42578125" style="4" customWidth="1"/>
    <col min="531" max="531" width="13.85546875" style="4" customWidth="1"/>
    <col min="532" max="768" width="9.140625" style="4"/>
    <col min="769" max="774" width="2.28515625" style="4" customWidth="1"/>
    <col min="775" max="775" width="18.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786" width="2.42578125" style="4" customWidth="1"/>
    <col min="787" max="787" width="13.85546875" style="4" customWidth="1"/>
    <col min="788" max="1024" width="9.140625" style="4"/>
    <col min="1025" max="1030" width="2.28515625" style="4" customWidth="1"/>
    <col min="1031" max="1031" width="18.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042" width="2.42578125" style="4" customWidth="1"/>
    <col min="1043" max="1043" width="13.85546875" style="4" customWidth="1"/>
    <col min="1044" max="1280" width="9.140625" style="4"/>
    <col min="1281" max="1286" width="2.28515625" style="4" customWidth="1"/>
    <col min="1287" max="1287" width="18.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298" width="2.42578125" style="4" customWidth="1"/>
    <col min="1299" max="1299" width="13.85546875" style="4" customWidth="1"/>
    <col min="1300" max="1536" width="9.140625" style="4"/>
    <col min="1537" max="1542" width="2.28515625" style="4" customWidth="1"/>
    <col min="1543" max="1543" width="18.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554" width="2.42578125" style="4" customWidth="1"/>
    <col min="1555" max="1555" width="13.85546875" style="4" customWidth="1"/>
    <col min="1556" max="1792" width="9.140625" style="4"/>
    <col min="1793" max="1798" width="2.28515625" style="4" customWidth="1"/>
    <col min="1799" max="1799" width="18.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1810" width="2.42578125" style="4" customWidth="1"/>
    <col min="1811" max="1811" width="13.85546875" style="4" customWidth="1"/>
    <col min="1812" max="2048" width="9.140625" style="4"/>
    <col min="2049" max="2054" width="2.28515625" style="4" customWidth="1"/>
    <col min="2055" max="2055" width="18.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066" width="2.42578125" style="4" customWidth="1"/>
    <col min="2067" max="2067" width="13.85546875" style="4" customWidth="1"/>
    <col min="2068" max="2304" width="9.140625" style="4"/>
    <col min="2305" max="2310" width="2.28515625" style="4" customWidth="1"/>
    <col min="2311" max="2311" width="18.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322" width="2.42578125" style="4" customWidth="1"/>
    <col min="2323" max="2323" width="13.85546875" style="4" customWidth="1"/>
    <col min="2324" max="2560" width="9.140625" style="4"/>
    <col min="2561" max="2566" width="2.28515625" style="4" customWidth="1"/>
    <col min="2567" max="2567" width="18.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578" width="2.42578125" style="4" customWidth="1"/>
    <col min="2579" max="2579" width="13.85546875" style="4" customWidth="1"/>
    <col min="2580" max="2816" width="9.140625" style="4"/>
    <col min="2817" max="2822" width="2.28515625" style="4" customWidth="1"/>
    <col min="2823" max="2823" width="18.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2834" width="2.42578125" style="4" customWidth="1"/>
    <col min="2835" max="2835" width="13.85546875" style="4" customWidth="1"/>
    <col min="2836" max="3072" width="9.140625" style="4"/>
    <col min="3073" max="3078" width="2.28515625" style="4" customWidth="1"/>
    <col min="3079" max="3079" width="18.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090" width="2.42578125" style="4" customWidth="1"/>
    <col min="3091" max="3091" width="13.85546875" style="4" customWidth="1"/>
    <col min="3092" max="3328" width="9.140625" style="4"/>
    <col min="3329" max="3334" width="2.28515625" style="4" customWidth="1"/>
    <col min="3335" max="3335" width="18.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346" width="2.42578125" style="4" customWidth="1"/>
    <col min="3347" max="3347" width="13.85546875" style="4" customWidth="1"/>
    <col min="3348" max="3584" width="9.140625" style="4"/>
    <col min="3585" max="3590" width="2.28515625" style="4" customWidth="1"/>
    <col min="3591" max="3591" width="18.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602" width="2.42578125" style="4" customWidth="1"/>
    <col min="3603" max="3603" width="13.85546875" style="4" customWidth="1"/>
    <col min="3604" max="3840" width="9.140625" style="4"/>
    <col min="3841" max="3846" width="2.28515625" style="4" customWidth="1"/>
    <col min="3847" max="3847" width="18.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3858" width="2.42578125" style="4" customWidth="1"/>
    <col min="3859" max="3859" width="13.85546875" style="4" customWidth="1"/>
    <col min="3860" max="4096" width="9.140625" style="4"/>
    <col min="4097" max="4102" width="2.28515625" style="4" customWidth="1"/>
    <col min="4103" max="4103" width="18.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114" width="2.42578125" style="4" customWidth="1"/>
    <col min="4115" max="4115" width="13.85546875" style="4" customWidth="1"/>
    <col min="4116" max="4352" width="9.140625" style="4"/>
    <col min="4353" max="4358" width="2.28515625" style="4" customWidth="1"/>
    <col min="4359" max="4359" width="18.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370" width="2.42578125" style="4" customWidth="1"/>
    <col min="4371" max="4371" width="13.85546875" style="4" customWidth="1"/>
    <col min="4372" max="4608" width="9.140625" style="4"/>
    <col min="4609" max="4614" width="2.28515625" style="4" customWidth="1"/>
    <col min="4615" max="4615" width="18.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626" width="2.42578125" style="4" customWidth="1"/>
    <col min="4627" max="4627" width="13.85546875" style="4" customWidth="1"/>
    <col min="4628" max="4864" width="9.140625" style="4"/>
    <col min="4865" max="4870" width="2.28515625" style="4" customWidth="1"/>
    <col min="4871" max="4871" width="18.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4882" width="2.42578125" style="4" customWidth="1"/>
    <col min="4883" max="4883" width="13.85546875" style="4" customWidth="1"/>
    <col min="4884" max="5120" width="9.140625" style="4"/>
    <col min="5121" max="5126" width="2.28515625" style="4" customWidth="1"/>
    <col min="5127" max="5127" width="18.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138" width="2.42578125" style="4" customWidth="1"/>
    <col min="5139" max="5139" width="13.85546875" style="4" customWidth="1"/>
    <col min="5140" max="5376" width="9.140625" style="4"/>
    <col min="5377" max="5382" width="2.28515625" style="4" customWidth="1"/>
    <col min="5383" max="5383" width="18.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394" width="2.42578125" style="4" customWidth="1"/>
    <col min="5395" max="5395" width="13.85546875" style="4" customWidth="1"/>
    <col min="5396" max="5632" width="9.140625" style="4"/>
    <col min="5633" max="5638" width="2.28515625" style="4" customWidth="1"/>
    <col min="5639" max="5639" width="18.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650" width="2.42578125" style="4" customWidth="1"/>
    <col min="5651" max="5651" width="13.85546875" style="4" customWidth="1"/>
    <col min="5652" max="5888" width="9.140625" style="4"/>
    <col min="5889" max="5894" width="2.28515625" style="4" customWidth="1"/>
    <col min="5895" max="5895" width="18.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5906" width="2.42578125" style="4" customWidth="1"/>
    <col min="5907" max="5907" width="13.85546875" style="4" customWidth="1"/>
    <col min="5908" max="6144" width="9.140625" style="4"/>
    <col min="6145" max="6150" width="2.28515625" style="4" customWidth="1"/>
    <col min="6151" max="6151" width="18.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162" width="2.42578125" style="4" customWidth="1"/>
    <col min="6163" max="6163" width="13.85546875" style="4" customWidth="1"/>
    <col min="6164" max="6400" width="9.140625" style="4"/>
    <col min="6401" max="6406" width="2.28515625" style="4" customWidth="1"/>
    <col min="6407" max="6407" width="18.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418" width="2.42578125" style="4" customWidth="1"/>
    <col min="6419" max="6419" width="13.85546875" style="4" customWidth="1"/>
    <col min="6420" max="6656" width="9.140625" style="4"/>
    <col min="6657" max="6662" width="2.28515625" style="4" customWidth="1"/>
    <col min="6663" max="6663" width="18.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674" width="2.42578125" style="4" customWidth="1"/>
    <col min="6675" max="6675" width="13.85546875" style="4" customWidth="1"/>
    <col min="6676" max="6912" width="9.140625" style="4"/>
    <col min="6913" max="6918" width="2.28515625" style="4" customWidth="1"/>
    <col min="6919" max="6919" width="18.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6930" width="2.42578125" style="4" customWidth="1"/>
    <col min="6931" max="6931" width="13.85546875" style="4" customWidth="1"/>
    <col min="6932" max="7168" width="9.140625" style="4"/>
    <col min="7169" max="7174" width="2.28515625" style="4" customWidth="1"/>
    <col min="7175" max="7175" width="18.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186" width="2.42578125" style="4" customWidth="1"/>
    <col min="7187" max="7187" width="13.85546875" style="4" customWidth="1"/>
    <col min="7188" max="7424" width="9.140625" style="4"/>
    <col min="7425" max="7430" width="2.28515625" style="4" customWidth="1"/>
    <col min="7431" max="7431" width="18.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442" width="2.42578125" style="4" customWidth="1"/>
    <col min="7443" max="7443" width="13.85546875" style="4" customWidth="1"/>
    <col min="7444" max="7680" width="9.140625" style="4"/>
    <col min="7681" max="7686" width="2.28515625" style="4" customWidth="1"/>
    <col min="7687" max="7687" width="18.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698" width="2.42578125" style="4" customWidth="1"/>
    <col min="7699" max="7699" width="13.85546875" style="4" customWidth="1"/>
    <col min="7700" max="7936" width="9.140625" style="4"/>
    <col min="7937" max="7942" width="2.28515625" style="4" customWidth="1"/>
    <col min="7943" max="7943" width="18.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7954" width="2.42578125" style="4" customWidth="1"/>
    <col min="7955" max="7955" width="13.85546875" style="4" customWidth="1"/>
    <col min="7956" max="8192" width="9.140625" style="4"/>
    <col min="8193" max="8198" width="2.28515625" style="4" customWidth="1"/>
    <col min="8199" max="8199" width="18.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210" width="2.42578125" style="4" customWidth="1"/>
    <col min="8211" max="8211" width="13.85546875" style="4" customWidth="1"/>
    <col min="8212" max="8448" width="9.140625" style="4"/>
    <col min="8449" max="8454" width="2.28515625" style="4" customWidth="1"/>
    <col min="8455" max="8455" width="18.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466" width="2.42578125" style="4" customWidth="1"/>
    <col min="8467" max="8467" width="13.85546875" style="4" customWidth="1"/>
    <col min="8468" max="8704" width="9.140625" style="4"/>
    <col min="8705" max="8710" width="2.28515625" style="4" customWidth="1"/>
    <col min="8711" max="8711" width="18.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722" width="2.42578125" style="4" customWidth="1"/>
    <col min="8723" max="8723" width="13.85546875" style="4" customWidth="1"/>
    <col min="8724" max="8960" width="9.140625" style="4"/>
    <col min="8961" max="8966" width="2.28515625" style="4" customWidth="1"/>
    <col min="8967" max="8967" width="18.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8978" width="2.42578125" style="4" customWidth="1"/>
    <col min="8979" max="8979" width="13.85546875" style="4" customWidth="1"/>
    <col min="8980" max="9216" width="9.140625" style="4"/>
    <col min="9217" max="9222" width="2.28515625" style="4" customWidth="1"/>
    <col min="9223" max="9223" width="18.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234" width="2.42578125" style="4" customWidth="1"/>
    <col min="9235" max="9235" width="13.85546875" style="4" customWidth="1"/>
    <col min="9236" max="9472" width="9.140625" style="4"/>
    <col min="9473" max="9478" width="2.28515625" style="4" customWidth="1"/>
    <col min="9479" max="9479" width="18.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490" width="2.42578125" style="4" customWidth="1"/>
    <col min="9491" max="9491" width="13.85546875" style="4" customWidth="1"/>
    <col min="9492" max="9728" width="9.140625" style="4"/>
    <col min="9729" max="9734" width="2.28515625" style="4" customWidth="1"/>
    <col min="9735" max="9735" width="18.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746" width="2.42578125" style="4" customWidth="1"/>
    <col min="9747" max="9747" width="13.85546875" style="4" customWidth="1"/>
    <col min="9748" max="9984" width="9.140625" style="4"/>
    <col min="9985" max="9990" width="2.28515625" style="4" customWidth="1"/>
    <col min="9991" max="9991" width="18.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002" width="2.42578125" style="4" customWidth="1"/>
    <col min="10003" max="10003" width="13.85546875" style="4" customWidth="1"/>
    <col min="10004" max="10240" width="9.140625" style="4"/>
    <col min="10241" max="10246" width="2.28515625" style="4" customWidth="1"/>
    <col min="10247" max="10247" width="18.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258" width="2.42578125" style="4" customWidth="1"/>
    <col min="10259" max="10259" width="13.85546875" style="4" customWidth="1"/>
    <col min="10260" max="10496" width="9.140625" style="4"/>
    <col min="10497" max="10502" width="2.28515625" style="4" customWidth="1"/>
    <col min="10503" max="10503" width="18.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514" width="2.42578125" style="4" customWidth="1"/>
    <col min="10515" max="10515" width="13.85546875" style="4" customWidth="1"/>
    <col min="10516" max="10752" width="9.140625" style="4"/>
    <col min="10753" max="10758" width="2.28515625" style="4" customWidth="1"/>
    <col min="10759" max="10759" width="18.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0770" width="2.42578125" style="4" customWidth="1"/>
    <col min="10771" max="10771" width="13.85546875" style="4" customWidth="1"/>
    <col min="10772" max="11008" width="9.140625" style="4"/>
    <col min="11009" max="11014" width="2.28515625" style="4" customWidth="1"/>
    <col min="11015" max="11015" width="18.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026" width="2.42578125" style="4" customWidth="1"/>
    <col min="11027" max="11027" width="13.85546875" style="4" customWidth="1"/>
    <col min="11028" max="11264" width="9.140625" style="4"/>
    <col min="11265" max="11270" width="2.28515625" style="4" customWidth="1"/>
    <col min="11271" max="11271" width="18.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282" width="2.42578125" style="4" customWidth="1"/>
    <col min="11283" max="11283" width="13.85546875" style="4" customWidth="1"/>
    <col min="11284" max="11520" width="9.140625" style="4"/>
    <col min="11521" max="11526" width="2.28515625" style="4" customWidth="1"/>
    <col min="11527" max="11527" width="18.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538" width="2.42578125" style="4" customWidth="1"/>
    <col min="11539" max="11539" width="13.85546875" style="4" customWidth="1"/>
    <col min="11540" max="11776" width="9.140625" style="4"/>
    <col min="11777" max="11782" width="2.28515625" style="4" customWidth="1"/>
    <col min="11783" max="11783" width="18.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1794" width="2.42578125" style="4" customWidth="1"/>
    <col min="11795" max="11795" width="13.85546875" style="4" customWidth="1"/>
    <col min="11796" max="12032" width="9.140625" style="4"/>
    <col min="12033" max="12038" width="2.28515625" style="4" customWidth="1"/>
    <col min="12039" max="12039" width="18.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050" width="2.42578125" style="4" customWidth="1"/>
    <col min="12051" max="12051" width="13.85546875" style="4" customWidth="1"/>
    <col min="12052" max="12288" width="9.140625" style="4"/>
    <col min="12289" max="12294" width="2.28515625" style="4" customWidth="1"/>
    <col min="12295" max="12295" width="18.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306" width="2.42578125" style="4" customWidth="1"/>
    <col min="12307" max="12307" width="13.85546875" style="4" customWidth="1"/>
    <col min="12308" max="12544" width="9.140625" style="4"/>
    <col min="12545" max="12550" width="2.28515625" style="4" customWidth="1"/>
    <col min="12551" max="12551" width="18.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562" width="2.42578125" style="4" customWidth="1"/>
    <col min="12563" max="12563" width="13.85546875" style="4" customWidth="1"/>
    <col min="12564" max="12800" width="9.140625" style="4"/>
    <col min="12801" max="12806" width="2.28515625" style="4" customWidth="1"/>
    <col min="12807" max="12807" width="18.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2818" width="2.42578125" style="4" customWidth="1"/>
    <col min="12819" max="12819" width="13.85546875" style="4" customWidth="1"/>
    <col min="12820" max="13056" width="9.140625" style="4"/>
    <col min="13057" max="13062" width="2.28515625" style="4" customWidth="1"/>
    <col min="13063" max="13063" width="18.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074" width="2.42578125" style="4" customWidth="1"/>
    <col min="13075" max="13075" width="13.85546875" style="4" customWidth="1"/>
    <col min="13076" max="13312" width="9.140625" style="4"/>
    <col min="13313" max="13318" width="2.28515625" style="4" customWidth="1"/>
    <col min="13319" max="13319" width="18.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330" width="2.42578125" style="4" customWidth="1"/>
    <col min="13331" max="13331" width="13.85546875" style="4" customWidth="1"/>
    <col min="13332" max="13568" width="9.140625" style="4"/>
    <col min="13569" max="13574" width="2.28515625" style="4" customWidth="1"/>
    <col min="13575" max="13575" width="18.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586" width="2.42578125" style="4" customWidth="1"/>
    <col min="13587" max="13587" width="13.85546875" style="4" customWidth="1"/>
    <col min="13588" max="13824" width="9.140625" style="4"/>
    <col min="13825" max="13830" width="2.28515625" style="4" customWidth="1"/>
    <col min="13831" max="13831" width="18.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3842" width="2.42578125" style="4" customWidth="1"/>
    <col min="13843" max="13843" width="13.85546875" style="4" customWidth="1"/>
    <col min="13844" max="14080" width="9.140625" style="4"/>
    <col min="14081" max="14086" width="2.28515625" style="4" customWidth="1"/>
    <col min="14087" max="14087" width="18.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098" width="2.42578125" style="4" customWidth="1"/>
    <col min="14099" max="14099" width="13.85546875" style="4" customWidth="1"/>
    <col min="14100" max="14336" width="9.140625" style="4"/>
    <col min="14337" max="14342" width="2.28515625" style="4" customWidth="1"/>
    <col min="14343" max="14343" width="18.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354" width="2.42578125" style="4" customWidth="1"/>
    <col min="14355" max="14355" width="13.85546875" style="4" customWidth="1"/>
    <col min="14356" max="14592" width="9.140625" style="4"/>
    <col min="14593" max="14598" width="2.28515625" style="4" customWidth="1"/>
    <col min="14599" max="14599" width="18.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610" width="2.42578125" style="4" customWidth="1"/>
    <col min="14611" max="14611" width="13.85546875" style="4" customWidth="1"/>
    <col min="14612" max="14848" width="9.140625" style="4"/>
    <col min="14849" max="14854" width="2.28515625" style="4" customWidth="1"/>
    <col min="14855" max="14855" width="18.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4866" width="2.42578125" style="4" customWidth="1"/>
    <col min="14867" max="14867" width="13.85546875" style="4" customWidth="1"/>
    <col min="14868" max="15104" width="9.140625" style="4"/>
    <col min="15105" max="15110" width="2.28515625" style="4" customWidth="1"/>
    <col min="15111" max="15111" width="18.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122" width="2.42578125" style="4" customWidth="1"/>
    <col min="15123" max="15123" width="13.85546875" style="4" customWidth="1"/>
    <col min="15124" max="15360" width="9.140625" style="4"/>
    <col min="15361" max="15366" width="2.28515625" style="4" customWidth="1"/>
    <col min="15367" max="15367" width="18.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378" width="2.42578125" style="4" customWidth="1"/>
    <col min="15379" max="15379" width="13.85546875" style="4" customWidth="1"/>
    <col min="15380" max="15616" width="9.140625" style="4"/>
    <col min="15617" max="15622" width="2.28515625" style="4" customWidth="1"/>
    <col min="15623" max="15623" width="18.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634" width="2.42578125" style="4" customWidth="1"/>
    <col min="15635" max="15635" width="13.85546875" style="4" customWidth="1"/>
    <col min="15636" max="15872" width="9.140625" style="4"/>
    <col min="15873" max="15878" width="2.28515625" style="4" customWidth="1"/>
    <col min="15879" max="15879" width="18.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5890" width="2.42578125" style="4" customWidth="1"/>
    <col min="15891" max="15891" width="13.85546875" style="4" customWidth="1"/>
    <col min="15892" max="16128" width="9.140625" style="4"/>
    <col min="16129" max="16134" width="2.28515625" style="4" customWidth="1"/>
    <col min="16135" max="16135" width="18.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146" width="2.42578125" style="4" customWidth="1"/>
    <col min="16147" max="16147" width="13.85546875" style="4" customWidth="1"/>
    <col min="16148" max="16384" width="9.140625" style="4"/>
  </cols>
  <sheetData>
    <row r="1" spans="1:19" s="14" customFormat="1" ht="12.95" customHeight="1">
      <c r="A1" s="1" t="s">
        <v>496</v>
      </c>
      <c r="B1" s="1"/>
      <c r="C1" s="1"/>
      <c r="D1" s="1"/>
      <c r="E1" s="1"/>
      <c r="F1" s="1"/>
      <c r="G1" s="1"/>
      <c r="H1" s="1"/>
      <c r="I1" s="1"/>
      <c r="J1" s="1"/>
      <c r="K1" s="1"/>
      <c r="L1" s="1"/>
      <c r="M1" s="1"/>
      <c r="N1" s="1"/>
      <c r="O1" s="1"/>
      <c r="P1" s="1"/>
      <c r="Q1" s="1"/>
      <c r="R1" s="1"/>
      <c r="S1" s="1"/>
    </row>
    <row r="2" spans="1:19" s="14" customFormat="1" ht="20.100000000000001" customHeight="1">
      <c r="A2" s="2" t="s">
        <v>360</v>
      </c>
      <c r="B2" s="1"/>
      <c r="C2" s="1"/>
      <c r="D2" s="1"/>
      <c r="E2" s="1"/>
      <c r="F2" s="1"/>
      <c r="G2" s="1"/>
      <c r="H2" s="1"/>
      <c r="I2" s="1"/>
      <c r="J2" s="1"/>
      <c r="K2" s="1"/>
      <c r="L2" s="1"/>
      <c r="M2" s="1"/>
      <c r="N2" s="1"/>
      <c r="O2" s="1"/>
      <c r="P2" s="1"/>
      <c r="Q2" s="1"/>
      <c r="R2" s="1"/>
      <c r="S2" s="1"/>
    </row>
    <row r="3" spans="1:19" s="14" customFormat="1" ht="20.100000000000001" customHeight="1">
      <c r="A3" s="2" t="s">
        <v>974</v>
      </c>
      <c r="B3" s="1"/>
      <c r="C3" s="1"/>
      <c r="D3" s="1"/>
      <c r="E3" s="1"/>
      <c r="F3" s="1"/>
      <c r="G3" s="1"/>
      <c r="H3" s="1"/>
      <c r="I3" s="1"/>
      <c r="J3" s="1"/>
      <c r="K3" s="1"/>
      <c r="L3" s="1"/>
      <c r="M3" s="1"/>
      <c r="N3" s="1"/>
      <c r="O3" s="1"/>
      <c r="P3" s="1"/>
      <c r="Q3" s="1"/>
      <c r="R3" s="1"/>
      <c r="S3" s="1"/>
    </row>
    <row r="4" spans="1:19" s="14" customFormat="1" ht="20.100000000000001" customHeight="1">
      <c r="A4" s="2" t="s">
        <v>361</v>
      </c>
      <c r="B4" s="1"/>
      <c r="C4" s="1"/>
      <c r="D4" s="1"/>
      <c r="E4" s="1"/>
      <c r="F4" s="1"/>
      <c r="G4" s="1"/>
      <c r="H4" s="1"/>
      <c r="I4" s="1"/>
      <c r="J4" s="1"/>
      <c r="K4" s="1"/>
      <c r="L4" s="1"/>
      <c r="M4" s="1"/>
      <c r="N4" s="1"/>
      <c r="O4" s="1"/>
      <c r="P4" s="1"/>
      <c r="Q4" s="1"/>
      <c r="R4" s="1"/>
      <c r="S4" s="1"/>
    </row>
    <row r="5" spans="1:19" ht="39" customHeight="1">
      <c r="A5" s="4" t="s">
        <v>294</v>
      </c>
    </row>
    <row r="6" spans="1:19" ht="12.95" customHeight="1">
      <c r="B6" s="4" t="s">
        <v>1177</v>
      </c>
    </row>
    <row r="7" spans="1:19" ht="12.95" customHeight="1">
      <c r="B7" s="4" t="s">
        <v>1178</v>
      </c>
    </row>
    <row r="8" spans="1:19" ht="12.95" customHeight="1">
      <c r="B8" s="4" t="s">
        <v>295</v>
      </c>
    </row>
    <row r="9" spans="1:19" ht="12.95" customHeight="1">
      <c r="B9" s="4" t="s">
        <v>296</v>
      </c>
    </row>
    <row r="10" spans="1:19" s="11" customFormat="1" ht="20.100000000000001" customHeight="1">
      <c r="A10" s="4"/>
      <c r="F10" s="2"/>
      <c r="G10" s="2"/>
      <c r="H10" s="4"/>
      <c r="I10" s="17" t="s">
        <v>102</v>
      </c>
      <c r="J10" s="1"/>
      <c r="K10" s="17"/>
      <c r="L10" s="4"/>
      <c r="M10" s="17" t="s">
        <v>54</v>
      </c>
      <c r="N10" s="17"/>
      <c r="O10" s="17"/>
      <c r="Q10" s="17" t="s">
        <v>55</v>
      </c>
      <c r="R10" s="17"/>
      <c r="S10" s="17"/>
    </row>
    <row r="11" spans="1:19" ht="12.95" customHeight="1">
      <c r="F11" s="19"/>
      <c r="H11" s="19"/>
      <c r="I11" s="33" t="s">
        <v>297</v>
      </c>
      <c r="J11" s="19"/>
      <c r="K11" s="33" t="s">
        <v>298</v>
      </c>
      <c r="L11" s="19"/>
      <c r="M11" s="33" t="s">
        <v>297</v>
      </c>
      <c r="N11" s="19"/>
      <c r="O11" s="33" t="s">
        <v>298</v>
      </c>
      <c r="Q11" s="33" t="s">
        <v>297</v>
      </c>
      <c r="S11" s="33" t="s">
        <v>298</v>
      </c>
    </row>
    <row r="12" spans="1:19" ht="20.100000000000001" customHeight="1">
      <c r="A12" s="4" t="s">
        <v>1179</v>
      </c>
      <c r="F12" s="19"/>
      <c r="H12" s="19"/>
      <c r="I12" s="32"/>
      <c r="J12" s="19"/>
      <c r="K12" s="32"/>
      <c r="L12" s="19"/>
      <c r="M12" s="32"/>
      <c r="N12" s="19"/>
      <c r="O12" s="32"/>
      <c r="Q12" s="32"/>
      <c r="S12" s="32"/>
    </row>
    <row r="13" spans="1:19" ht="12.95" customHeight="1">
      <c r="B13" s="4" t="s">
        <v>345</v>
      </c>
      <c r="H13" s="19" t="s">
        <v>172</v>
      </c>
      <c r="I13" s="58">
        <v>385407649</v>
      </c>
      <c r="K13" s="58">
        <v>299915233</v>
      </c>
      <c r="M13" s="58">
        <v>161274010</v>
      </c>
      <c r="O13" s="58">
        <v>155402384</v>
      </c>
      <c r="Q13" s="58">
        <v>30883617</v>
      </c>
      <c r="S13" s="58">
        <v>17627506</v>
      </c>
    </row>
    <row r="14" spans="1:19" ht="12.95" customHeight="1">
      <c r="B14" s="4" t="s">
        <v>299</v>
      </c>
      <c r="I14" s="58">
        <v>1015820</v>
      </c>
      <c r="K14" s="58">
        <v>346438</v>
      </c>
      <c r="M14" s="58">
        <v>481942</v>
      </c>
      <c r="O14" s="58">
        <v>211465</v>
      </c>
      <c r="Q14" s="58">
        <v>73281</v>
      </c>
      <c r="S14" s="58">
        <v>35927</v>
      </c>
    </row>
    <row r="15" spans="1:19" ht="12.95" customHeight="1">
      <c r="B15" s="4" t="s">
        <v>346</v>
      </c>
      <c r="I15" s="58">
        <v>33861</v>
      </c>
      <c r="K15" s="58">
        <v>14435</v>
      </c>
      <c r="M15" s="58">
        <v>16065</v>
      </c>
      <c r="O15" s="58">
        <v>8811</v>
      </c>
      <c r="Q15" s="58">
        <v>2443</v>
      </c>
      <c r="S15" s="58">
        <v>1497</v>
      </c>
    </row>
    <row r="16" spans="1:19" ht="20.100000000000001" customHeight="1">
      <c r="B16" s="4" t="s">
        <v>300</v>
      </c>
      <c r="H16" s="19" t="s">
        <v>172</v>
      </c>
      <c r="I16" s="58">
        <v>379</v>
      </c>
      <c r="K16" s="58">
        <v>866</v>
      </c>
      <c r="M16" s="58">
        <v>335</v>
      </c>
      <c r="O16" s="58">
        <v>735</v>
      </c>
      <c r="Q16" s="58">
        <v>421</v>
      </c>
      <c r="S16" s="58">
        <v>491</v>
      </c>
    </row>
    <row r="17" spans="1:19" ht="12.95" customHeight="1">
      <c r="B17" s="4" t="s">
        <v>301</v>
      </c>
      <c r="I17" s="58">
        <v>11382</v>
      </c>
      <c r="K17" s="58">
        <v>20777</v>
      </c>
      <c r="M17" s="58">
        <v>10039</v>
      </c>
      <c r="O17" s="58">
        <v>17637</v>
      </c>
      <c r="Q17" s="58">
        <v>12643</v>
      </c>
      <c r="S17" s="58">
        <v>11776</v>
      </c>
    </row>
    <row r="18" spans="1:19" s="11" customFormat="1" ht="39" customHeight="1">
      <c r="A18" s="4"/>
      <c r="F18" s="2"/>
      <c r="G18" s="2"/>
      <c r="H18" s="4"/>
      <c r="I18" s="17" t="s">
        <v>102</v>
      </c>
      <c r="J18" s="1"/>
      <c r="K18" s="17"/>
      <c r="L18" s="4"/>
      <c r="M18" s="17" t="s">
        <v>54</v>
      </c>
      <c r="N18" s="17"/>
      <c r="O18" s="17"/>
      <c r="Q18" s="496" t="s">
        <v>55</v>
      </c>
      <c r="R18" s="496"/>
      <c r="S18" s="496"/>
    </row>
    <row r="19" spans="1:19" ht="12.95" customHeight="1">
      <c r="F19" s="19"/>
      <c r="H19" s="19"/>
      <c r="I19" s="33" t="s">
        <v>297</v>
      </c>
      <c r="J19" s="19"/>
      <c r="K19" s="33" t="s">
        <v>298</v>
      </c>
      <c r="L19" s="19"/>
      <c r="M19" s="33" t="s">
        <v>297</v>
      </c>
      <c r="N19" s="19"/>
      <c r="O19" s="33" t="s">
        <v>298</v>
      </c>
      <c r="Q19" s="33" t="s">
        <v>297</v>
      </c>
      <c r="S19" s="33" t="s">
        <v>298</v>
      </c>
    </row>
    <row r="20" spans="1:19" ht="20.100000000000001" customHeight="1">
      <c r="A20" s="4" t="s">
        <v>907</v>
      </c>
      <c r="F20" s="19"/>
      <c r="H20" s="19"/>
      <c r="I20" s="32"/>
      <c r="J20" s="19"/>
      <c r="K20" s="32"/>
      <c r="L20" s="19"/>
      <c r="M20" s="32"/>
      <c r="N20" s="19"/>
      <c r="O20" s="32"/>
      <c r="Q20" s="32"/>
      <c r="S20" s="32"/>
    </row>
    <row r="21" spans="1:19" ht="12.95" customHeight="1">
      <c r="B21" s="4" t="s">
        <v>345</v>
      </c>
      <c r="H21" s="19" t="s">
        <v>172</v>
      </c>
      <c r="I21" s="58">
        <v>359398587</v>
      </c>
      <c r="K21" s="58">
        <v>276618572</v>
      </c>
      <c r="M21" s="58">
        <v>157025780</v>
      </c>
      <c r="O21" s="58">
        <v>157751128</v>
      </c>
      <c r="Q21" s="58">
        <v>29861046</v>
      </c>
      <c r="S21" s="58">
        <v>15093971</v>
      </c>
    </row>
    <row r="22" spans="1:19" ht="12.95" customHeight="1">
      <c r="B22" s="4" t="s">
        <v>299</v>
      </c>
      <c r="I22" s="58">
        <v>1004851</v>
      </c>
      <c r="K22" s="58">
        <v>347946</v>
      </c>
      <c r="M22" s="58">
        <v>484775</v>
      </c>
      <c r="O22" s="58">
        <v>199555</v>
      </c>
      <c r="Q22" s="58">
        <v>73656</v>
      </c>
      <c r="S22" s="58">
        <v>31320</v>
      </c>
    </row>
    <row r="23" spans="1:19" ht="12.95" customHeight="1">
      <c r="B23" s="4" t="s">
        <v>346</v>
      </c>
      <c r="I23" s="58">
        <v>33495</v>
      </c>
      <c r="K23" s="58">
        <v>14498</v>
      </c>
      <c r="M23" s="58">
        <v>16159</v>
      </c>
      <c r="O23" s="58">
        <v>8315</v>
      </c>
      <c r="Q23" s="58">
        <v>2455</v>
      </c>
      <c r="S23" s="58">
        <v>1305</v>
      </c>
    </row>
    <row r="24" spans="1:19" ht="20.100000000000001" customHeight="1">
      <c r="B24" s="4" t="s">
        <v>300</v>
      </c>
      <c r="H24" s="19" t="s">
        <v>172</v>
      </c>
      <c r="I24" s="58">
        <v>358</v>
      </c>
      <c r="K24" s="58">
        <v>795</v>
      </c>
      <c r="M24" s="58">
        <v>324</v>
      </c>
      <c r="O24" s="58">
        <v>791</v>
      </c>
      <c r="Q24" s="58">
        <v>405</v>
      </c>
      <c r="S24" s="58">
        <v>482</v>
      </c>
    </row>
    <row r="25" spans="1:19" ht="12.95" customHeight="1">
      <c r="B25" s="4" t="s">
        <v>301</v>
      </c>
      <c r="I25" s="58">
        <v>10730</v>
      </c>
      <c r="K25" s="58">
        <v>19080</v>
      </c>
      <c r="M25" s="58">
        <v>9717</v>
      </c>
      <c r="O25" s="58">
        <v>18972</v>
      </c>
      <c r="Q25" s="58">
        <v>12162</v>
      </c>
      <c r="S25" s="58">
        <v>11566</v>
      </c>
    </row>
    <row r="26" spans="1:19" ht="20.100000000000001" customHeight="1">
      <c r="A26" s="12" t="s">
        <v>370</v>
      </c>
      <c r="C26" s="4" t="s">
        <v>302</v>
      </c>
    </row>
    <row r="27" spans="1:19" ht="12.95" customHeight="1">
      <c r="C27" s="4" t="s">
        <v>781</v>
      </c>
    </row>
    <row r="28" spans="1:19" ht="12.95" customHeight="1">
      <c r="C28" s="4" t="s">
        <v>704</v>
      </c>
    </row>
    <row r="29" spans="1:19" ht="12.95" customHeight="1">
      <c r="A29" s="12" t="s">
        <v>371</v>
      </c>
      <c r="C29" s="4" t="s">
        <v>303</v>
      </c>
    </row>
    <row r="30" spans="1:19" ht="12.95" customHeight="1">
      <c r="C30" s="4" t="s">
        <v>304</v>
      </c>
    </row>
    <row r="31" spans="1:19" ht="12.95" customHeight="1"/>
  </sheetData>
  <customSheetViews>
    <customSheetView guid="{B5CDDD7D-D7D3-4CB2-966B-9F1E454CC0C9}">
      <selection activeCell="H24" sqref="H24"/>
      <rowBreaks count="3" manualBreakCount="3">
        <brk id="35" max="16383" man="1"/>
        <brk id="90" max="16383" man="1"/>
        <brk id="141" max="16383" man="1"/>
      </rowBreaks>
      <pageMargins left="0.8" right="0.7" top="1" bottom="0.8" header="0.5" footer="0.5"/>
      <pageSetup scale="94" firstPageNumber="99"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H24" sqref="H24"/>
      <rowBreaks count="3" manualBreakCount="3">
        <brk id="35" max="16383" man="1"/>
        <brk id="90" max="16383" man="1"/>
        <brk id="141" max="16383" man="1"/>
      </rowBreaks>
      <pageMargins left="0.8" right="0.7" top="1" bottom="0.8" header="0.5" footer="0.5"/>
      <pageSetup scale="94" firstPageNumber="99"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rowBreaks count="4" manualBreakCount="4">
        <brk id="33" max="16383" man="1"/>
        <brk id="35" max="16383" man="1"/>
        <brk id="90" max="16383" man="1"/>
        <brk id="141" max="16383" man="1"/>
      </rowBreaks>
      <pageMargins left="0.8" right="0.7" top="1" bottom="0.8" header="0.5" footer="0.5"/>
      <pageSetup scale="94" firstPageNumber="96"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M30" sqref="M30"/>
      <rowBreaks count="3" manualBreakCount="3">
        <brk id="35" max="16383" man="1"/>
        <brk id="90" max="16383" man="1"/>
        <brk id="141" max="16383" man="1"/>
      </rowBreaks>
      <pageMargins left="0.8" right="0.7" top="1" bottom="0.8" header="0.5" footer="0.5"/>
      <pageSetup scale="94" firstPageNumber="93"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H24" sqref="H24"/>
      <rowBreaks count="3" manualBreakCount="3">
        <brk id="35" max="16383" man="1"/>
        <brk id="90" max="16383" man="1"/>
        <brk id="141" max="16383" man="1"/>
      </rowBreaks>
      <pageMargins left="0.8" right="0.7" top="1" bottom="0.8" header="0.5" footer="0.5"/>
      <pageSetup scale="94" firstPageNumber="97" orientation="landscape" blackAndWhite="1" useFirstPageNumber="1" r:id="rId9"/>
      <headerFooter alignWithMargins="0">
        <oddHeader xml:space="preserve">&amp;L&amp;"Arial,Bold"&amp;9DRAFT   &amp;D   &amp;T &amp;F </oddHeader>
        <oddFooter>&amp;C&amp;"Times New Roman,Regular"&amp;11&amp;P</oddFooter>
      </headerFooter>
    </customSheetView>
  </customSheetViews>
  <mergeCells count="1">
    <mergeCell ref="Q18:S18"/>
  </mergeCells>
  <phoneticPr fontId="16" type="noConversion"/>
  <pageMargins left="0.8" right="0.7" top="1" bottom="0.8" header="0.5" footer="0.5"/>
  <pageSetup scale="94" firstPageNumber="90" fitToHeight="0" orientation="landscape" blackAndWhite="1" useFirstPageNumber="1" r:id="rId10"/>
  <headerFooter scaleWithDoc="0" alignWithMargins="0">
    <oddFooter>&amp;C&amp;"Times New Roman,Regular"&amp;11&amp;P</oddFooter>
  </headerFooter>
  <rowBreaks count="2" manualBreakCount="2">
    <brk id="51" max="16383" man="1"/>
    <brk id="102"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39">
    <tabColor theme="9"/>
    <pageSetUpPr fitToPage="1"/>
  </sheetPr>
  <dimension ref="A1:P74"/>
  <sheetViews>
    <sheetView workbookViewId="0">
      <selection sqref="A1:I1"/>
    </sheetView>
  </sheetViews>
  <sheetFormatPr defaultRowHeight="15"/>
  <cols>
    <col min="1" max="1" width="2.28515625" style="4" customWidth="1"/>
    <col min="2" max="2" width="3" style="4" customWidth="1"/>
    <col min="3" max="6" width="2.28515625" style="4" customWidth="1"/>
    <col min="7" max="7" width="12.285156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255" width="9.140625" style="4"/>
    <col min="256" max="261" width="2.28515625" style="4" customWidth="1"/>
    <col min="262" max="262" width="12.28515625" style="4" customWidth="1"/>
    <col min="263" max="263" width="2.42578125" style="4" customWidth="1"/>
    <col min="264" max="264" width="13.85546875" style="4" customWidth="1"/>
    <col min="265" max="265" width="2.42578125" style="4" customWidth="1"/>
    <col min="266" max="266" width="13.85546875" style="4" customWidth="1"/>
    <col min="267" max="267" width="2.42578125" style="4" customWidth="1"/>
    <col min="268" max="268" width="13.85546875" style="4" customWidth="1"/>
    <col min="269" max="269" width="2.42578125" style="4" customWidth="1"/>
    <col min="270" max="270" width="13.85546875" style="4" customWidth="1"/>
    <col min="271" max="511" width="9.140625" style="4"/>
    <col min="512" max="517" width="2.28515625" style="4" customWidth="1"/>
    <col min="518" max="518" width="12.28515625" style="4" customWidth="1"/>
    <col min="519" max="519" width="2.42578125" style="4" customWidth="1"/>
    <col min="520" max="520" width="13.85546875" style="4" customWidth="1"/>
    <col min="521" max="521" width="2.42578125" style="4" customWidth="1"/>
    <col min="522" max="522" width="13.85546875" style="4" customWidth="1"/>
    <col min="523" max="523" width="2.42578125" style="4" customWidth="1"/>
    <col min="524" max="524" width="13.85546875" style="4" customWidth="1"/>
    <col min="525" max="525" width="2.42578125" style="4" customWidth="1"/>
    <col min="526" max="526" width="13.85546875" style="4" customWidth="1"/>
    <col min="527" max="767" width="9.140625" style="4"/>
    <col min="768" max="773" width="2.28515625" style="4" customWidth="1"/>
    <col min="774" max="774" width="12.28515625" style="4" customWidth="1"/>
    <col min="775" max="775" width="2.42578125" style="4" customWidth="1"/>
    <col min="776" max="776" width="13.85546875" style="4" customWidth="1"/>
    <col min="777" max="777" width="2.42578125" style="4" customWidth="1"/>
    <col min="778" max="778" width="13.85546875" style="4" customWidth="1"/>
    <col min="779" max="779" width="2.42578125" style="4" customWidth="1"/>
    <col min="780" max="780" width="13.85546875" style="4" customWidth="1"/>
    <col min="781" max="781" width="2.42578125" style="4" customWidth="1"/>
    <col min="782" max="782" width="13.85546875" style="4" customWidth="1"/>
    <col min="783" max="1023" width="9.140625" style="4"/>
    <col min="1024" max="1029" width="2.28515625" style="4" customWidth="1"/>
    <col min="1030" max="1030" width="12.28515625" style="4" customWidth="1"/>
    <col min="1031" max="1031" width="2.42578125" style="4" customWidth="1"/>
    <col min="1032" max="1032" width="13.85546875" style="4" customWidth="1"/>
    <col min="1033" max="1033" width="2.42578125" style="4" customWidth="1"/>
    <col min="1034" max="1034" width="13.85546875" style="4" customWidth="1"/>
    <col min="1035" max="1035" width="2.42578125" style="4" customWidth="1"/>
    <col min="1036" max="1036" width="13.85546875" style="4" customWidth="1"/>
    <col min="1037" max="1037" width="2.42578125" style="4" customWidth="1"/>
    <col min="1038" max="1038" width="13.85546875" style="4" customWidth="1"/>
    <col min="1039" max="1279" width="9.140625" style="4"/>
    <col min="1280" max="1285" width="2.28515625" style="4" customWidth="1"/>
    <col min="1286" max="1286" width="12.28515625" style="4" customWidth="1"/>
    <col min="1287" max="1287" width="2.42578125" style="4" customWidth="1"/>
    <col min="1288" max="1288" width="13.85546875" style="4" customWidth="1"/>
    <col min="1289" max="1289" width="2.42578125" style="4" customWidth="1"/>
    <col min="1290" max="1290" width="13.85546875" style="4" customWidth="1"/>
    <col min="1291" max="1291" width="2.42578125" style="4" customWidth="1"/>
    <col min="1292" max="1292" width="13.85546875" style="4" customWidth="1"/>
    <col min="1293" max="1293" width="2.42578125" style="4" customWidth="1"/>
    <col min="1294" max="1294" width="13.85546875" style="4" customWidth="1"/>
    <col min="1295" max="1535" width="9.140625" style="4"/>
    <col min="1536" max="1541" width="2.28515625" style="4" customWidth="1"/>
    <col min="1542" max="1542" width="12.28515625" style="4" customWidth="1"/>
    <col min="1543" max="1543" width="2.42578125" style="4" customWidth="1"/>
    <col min="1544" max="1544" width="13.85546875" style="4" customWidth="1"/>
    <col min="1545" max="1545" width="2.42578125" style="4" customWidth="1"/>
    <col min="1546" max="1546" width="13.85546875" style="4" customWidth="1"/>
    <col min="1547" max="1547" width="2.42578125" style="4" customWidth="1"/>
    <col min="1548" max="1548" width="13.85546875" style="4" customWidth="1"/>
    <col min="1549" max="1549" width="2.42578125" style="4" customWidth="1"/>
    <col min="1550" max="1550" width="13.85546875" style="4" customWidth="1"/>
    <col min="1551" max="1791" width="9.140625" style="4"/>
    <col min="1792" max="1797" width="2.28515625" style="4" customWidth="1"/>
    <col min="1798" max="1798" width="12.28515625" style="4" customWidth="1"/>
    <col min="1799" max="1799" width="2.42578125" style="4" customWidth="1"/>
    <col min="1800" max="1800" width="13.85546875" style="4" customWidth="1"/>
    <col min="1801" max="1801" width="2.42578125" style="4" customWidth="1"/>
    <col min="1802" max="1802" width="13.85546875" style="4" customWidth="1"/>
    <col min="1803" max="1803" width="2.42578125" style="4" customWidth="1"/>
    <col min="1804" max="1804" width="13.85546875" style="4" customWidth="1"/>
    <col min="1805" max="1805" width="2.42578125" style="4" customWidth="1"/>
    <col min="1806" max="1806" width="13.85546875" style="4" customWidth="1"/>
    <col min="1807" max="2047" width="9.140625" style="4"/>
    <col min="2048" max="2053" width="2.28515625" style="4" customWidth="1"/>
    <col min="2054" max="2054" width="12.28515625" style="4" customWidth="1"/>
    <col min="2055" max="2055" width="2.42578125" style="4" customWidth="1"/>
    <col min="2056" max="2056" width="13.85546875" style="4" customWidth="1"/>
    <col min="2057" max="2057" width="2.42578125" style="4" customWidth="1"/>
    <col min="2058" max="2058" width="13.85546875" style="4" customWidth="1"/>
    <col min="2059" max="2059" width="2.42578125" style="4" customWidth="1"/>
    <col min="2060" max="2060" width="13.85546875" style="4" customWidth="1"/>
    <col min="2061" max="2061" width="2.42578125" style="4" customWidth="1"/>
    <col min="2062" max="2062" width="13.85546875" style="4" customWidth="1"/>
    <col min="2063" max="2303" width="9.140625" style="4"/>
    <col min="2304" max="2309" width="2.28515625" style="4" customWidth="1"/>
    <col min="2310" max="2310" width="12.28515625" style="4" customWidth="1"/>
    <col min="2311" max="2311" width="2.42578125" style="4" customWidth="1"/>
    <col min="2312" max="2312" width="13.85546875" style="4" customWidth="1"/>
    <col min="2313" max="2313" width="2.42578125" style="4" customWidth="1"/>
    <col min="2314" max="2314" width="13.85546875" style="4" customWidth="1"/>
    <col min="2315" max="2315" width="2.42578125" style="4" customWidth="1"/>
    <col min="2316" max="2316" width="13.85546875" style="4" customWidth="1"/>
    <col min="2317" max="2317" width="2.42578125" style="4" customWidth="1"/>
    <col min="2318" max="2318" width="13.85546875" style="4" customWidth="1"/>
    <col min="2319" max="2559" width="9.140625" style="4"/>
    <col min="2560" max="2565" width="2.28515625" style="4" customWidth="1"/>
    <col min="2566" max="2566" width="12.28515625" style="4" customWidth="1"/>
    <col min="2567" max="2567" width="2.42578125" style="4" customWidth="1"/>
    <col min="2568" max="2568" width="13.85546875" style="4" customWidth="1"/>
    <col min="2569" max="2569" width="2.42578125" style="4" customWidth="1"/>
    <col min="2570" max="2570" width="13.85546875" style="4" customWidth="1"/>
    <col min="2571" max="2571" width="2.42578125" style="4" customWidth="1"/>
    <col min="2572" max="2572" width="13.85546875" style="4" customWidth="1"/>
    <col min="2573" max="2573" width="2.42578125" style="4" customWidth="1"/>
    <col min="2574" max="2574" width="13.85546875" style="4" customWidth="1"/>
    <col min="2575" max="2815" width="9.140625" style="4"/>
    <col min="2816" max="2821" width="2.28515625" style="4" customWidth="1"/>
    <col min="2822" max="2822" width="12.28515625" style="4" customWidth="1"/>
    <col min="2823" max="2823" width="2.42578125" style="4" customWidth="1"/>
    <col min="2824" max="2824" width="13.85546875" style="4" customWidth="1"/>
    <col min="2825" max="2825" width="2.42578125" style="4" customWidth="1"/>
    <col min="2826" max="2826" width="13.85546875" style="4" customWidth="1"/>
    <col min="2827" max="2827" width="2.42578125" style="4" customWidth="1"/>
    <col min="2828" max="2828" width="13.85546875" style="4" customWidth="1"/>
    <col min="2829" max="2829" width="2.42578125" style="4" customWidth="1"/>
    <col min="2830" max="2830" width="13.85546875" style="4" customWidth="1"/>
    <col min="2831" max="3071" width="9.140625" style="4"/>
    <col min="3072" max="3077" width="2.28515625" style="4" customWidth="1"/>
    <col min="3078" max="3078" width="12.28515625" style="4" customWidth="1"/>
    <col min="3079" max="3079" width="2.42578125" style="4" customWidth="1"/>
    <col min="3080" max="3080" width="13.85546875" style="4" customWidth="1"/>
    <col min="3081" max="3081" width="2.42578125" style="4" customWidth="1"/>
    <col min="3082" max="3082" width="13.85546875" style="4" customWidth="1"/>
    <col min="3083" max="3083" width="2.42578125" style="4" customWidth="1"/>
    <col min="3084" max="3084" width="13.85546875" style="4" customWidth="1"/>
    <col min="3085" max="3085" width="2.42578125" style="4" customWidth="1"/>
    <col min="3086" max="3086" width="13.85546875" style="4" customWidth="1"/>
    <col min="3087" max="3327" width="9.140625" style="4"/>
    <col min="3328" max="3333" width="2.28515625" style="4" customWidth="1"/>
    <col min="3334" max="3334" width="12.28515625" style="4" customWidth="1"/>
    <col min="3335" max="3335" width="2.42578125" style="4" customWidth="1"/>
    <col min="3336" max="3336" width="13.85546875" style="4" customWidth="1"/>
    <col min="3337" max="3337" width="2.42578125" style="4" customWidth="1"/>
    <col min="3338" max="3338" width="13.85546875" style="4" customWidth="1"/>
    <col min="3339" max="3339" width="2.42578125" style="4" customWidth="1"/>
    <col min="3340" max="3340" width="13.85546875" style="4" customWidth="1"/>
    <col min="3341" max="3341" width="2.42578125" style="4" customWidth="1"/>
    <col min="3342" max="3342" width="13.85546875" style="4" customWidth="1"/>
    <col min="3343" max="3583" width="9.140625" style="4"/>
    <col min="3584" max="3589" width="2.28515625" style="4" customWidth="1"/>
    <col min="3590" max="3590" width="12.28515625" style="4" customWidth="1"/>
    <col min="3591" max="3591" width="2.42578125" style="4" customWidth="1"/>
    <col min="3592" max="3592" width="13.85546875" style="4" customWidth="1"/>
    <col min="3593" max="3593" width="2.42578125" style="4" customWidth="1"/>
    <col min="3594" max="3594" width="13.85546875" style="4" customWidth="1"/>
    <col min="3595" max="3595" width="2.42578125" style="4" customWidth="1"/>
    <col min="3596" max="3596" width="13.85546875" style="4" customWidth="1"/>
    <col min="3597" max="3597" width="2.42578125" style="4" customWidth="1"/>
    <col min="3598" max="3598" width="13.85546875" style="4" customWidth="1"/>
    <col min="3599" max="3839" width="9.140625" style="4"/>
    <col min="3840" max="3845" width="2.28515625" style="4" customWidth="1"/>
    <col min="3846" max="3846" width="12.28515625" style="4" customWidth="1"/>
    <col min="3847" max="3847" width="2.42578125" style="4" customWidth="1"/>
    <col min="3848" max="3848" width="13.85546875" style="4" customWidth="1"/>
    <col min="3849" max="3849" width="2.42578125" style="4" customWidth="1"/>
    <col min="3850" max="3850" width="13.85546875" style="4" customWidth="1"/>
    <col min="3851" max="3851" width="2.42578125" style="4" customWidth="1"/>
    <col min="3852" max="3852" width="13.85546875" style="4" customWidth="1"/>
    <col min="3853" max="3853" width="2.42578125" style="4" customWidth="1"/>
    <col min="3854" max="3854" width="13.85546875" style="4" customWidth="1"/>
    <col min="3855" max="4095" width="9.140625" style="4"/>
    <col min="4096" max="4101" width="2.28515625" style="4" customWidth="1"/>
    <col min="4102" max="4102" width="12.28515625" style="4" customWidth="1"/>
    <col min="4103" max="4103" width="2.42578125" style="4" customWidth="1"/>
    <col min="4104" max="4104" width="13.85546875" style="4" customWidth="1"/>
    <col min="4105" max="4105" width="2.42578125" style="4" customWidth="1"/>
    <col min="4106" max="4106" width="13.85546875" style="4" customWidth="1"/>
    <col min="4107" max="4107" width="2.42578125" style="4" customWidth="1"/>
    <col min="4108" max="4108" width="13.85546875" style="4" customWidth="1"/>
    <col min="4109" max="4109" width="2.42578125" style="4" customWidth="1"/>
    <col min="4110" max="4110" width="13.85546875" style="4" customWidth="1"/>
    <col min="4111" max="4351" width="9.140625" style="4"/>
    <col min="4352" max="4357" width="2.28515625" style="4" customWidth="1"/>
    <col min="4358" max="4358" width="12.28515625" style="4" customWidth="1"/>
    <col min="4359" max="4359" width="2.42578125" style="4" customWidth="1"/>
    <col min="4360" max="4360" width="13.85546875" style="4" customWidth="1"/>
    <col min="4361" max="4361" width="2.42578125" style="4" customWidth="1"/>
    <col min="4362" max="4362" width="13.85546875" style="4" customWidth="1"/>
    <col min="4363" max="4363" width="2.42578125" style="4" customWidth="1"/>
    <col min="4364" max="4364" width="13.85546875" style="4" customWidth="1"/>
    <col min="4365" max="4365" width="2.42578125" style="4" customWidth="1"/>
    <col min="4366" max="4366" width="13.85546875" style="4" customWidth="1"/>
    <col min="4367" max="4607" width="9.140625" style="4"/>
    <col min="4608" max="4613" width="2.28515625" style="4" customWidth="1"/>
    <col min="4614" max="4614" width="12.28515625" style="4" customWidth="1"/>
    <col min="4615" max="4615" width="2.42578125" style="4" customWidth="1"/>
    <col min="4616" max="4616" width="13.85546875" style="4" customWidth="1"/>
    <col min="4617" max="4617" width="2.42578125" style="4" customWidth="1"/>
    <col min="4618" max="4618" width="13.85546875" style="4" customWidth="1"/>
    <col min="4619" max="4619" width="2.42578125" style="4" customWidth="1"/>
    <col min="4620" max="4620" width="13.85546875" style="4" customWidth="1"/>
    <col min="4621" max="4621" width="2.42578125" style="4" customWidth="1"/>
    <col min="4622" max="4622" width="13.85546875" style="4" customWidth="1"/>
    <col min="4623" max="4863" width="9.140625" style="4"/>
    <col min="4864" max="4869" width="2.28515625" style="4" customWidth="1"/>
    <col min="4870" max="4870" width="12.28515625" style="4" customWidth="1"/>
    <col min="4871" max="4871" width="2.42578125" style="4" customWidth="1"/>
    <col min="4872" max="4872" width="13.85546875" style="4" customWidth="1"/>
    <col min="4873" max="4873" width="2.42578125" style="4" customWidth="1"/>
    <col min="4874" max="4874" width="13.85546875" style="4" customWidth="1"/>
    <col min="4875" max="4875" width="2.42578125" style="4" customWidth="1"/>
    <col min="4876" max="4876" width="13.85546875" style="4" customWidth="1"/>
    <col min="4877" max="4877" width="2.42578125" style="4" customWidth="1"/>
    <col min="4878" max="4878" width="13.85546875" style="4" customWidth="1"/>
    <col min="4879" max="5119" width="9.140625" style="4"/>
    <col min="5120" max="5125" width="2.28515625" style="4" customWidth="1"/>
    <col min="5126" max="5126" width="12.28515625" style="4" customWidth="1"/>
    <col min="5127" max="5127" width="2.42578125" style="4" customWidth="1"/>
    <col min="5128" max="5128" width="13.85546875" style="4" customWidth="1"/>
    <col min="5129" max="5129" width="2.42578125" style="4" customWidth="1"/>
    <col min="5130" max="5130" width="13.85546875" style="4" customWidth="1"/>
    <col min="5131" max="5131" width="2.42578125" style="4" customWidth="1"/>
    <col min="5132" max="5132" width="13.85546875" style="4" customWidth="1"/>
    <col min="5133" max="5133" width="2.42578125" style="4" customWidth="1"/>
    <col min="5134" max="5134" width="13.85546875" style="4" customWidth="1"/>
    <col min="5135" max="5375" width="9.140625" style="4"/>
    <col min="5376" max="5381" width="2.28515625" style="4" customWidth="1"/>
    <col min="5382" max="5382" width="12.28515625" style="4" customWidth="1"/>
    <col min="5383" max="5383" width="2.42578125" style="4" customWidth="1"/>
    <col min="5384" max="5384" width="13.85546875" style="4" customWidth="1"/>
    <col min="5385" max="5385" width="2.42578125" style="4" customWidth="1"/>
    <col min="5386" max="5386" width="13.85546875" style="4" customWidth="1"/>
    <col min="5387" max="5387" width="2.42578125" style="4" customWidth="1"/>
    <col min="5388" max="5388" width="13.85546875" style="4" customWidth="1"/>
    <col min="5389" max="5389" width="2.42578125" style="4" customWidth="1"/>
    <col min="5390" max="5390" width="13.85546875" style="4" customWidth="1"/>
    <col min="5391" max="5631" width="9.140625" style="4"/>
    <col min="5632" max="5637" width="2.28515625" style="4" customWidth="1"/>
    <col min="5638" max="5638" width="12.28515625" style="4" customWidth="1"/>
    <col min="5639" max="5639" width="2.42578125" style="4" customWidth="1"/>
    <col min="5640" max="5640" width="13.85546875" style="4" customWidth="1"/>
    <col min="5641" max="5641" width="2.42578125" style="4" customWidth="1"/>
    <col min="5642" max="5642" width="13.85546875" style="4" customWidth="1"/>
    <col min="5643" max="5643" width="2.42578125" style="4" customWidth="1"/>
    <col min="5644" max="5644" width="13.85546875" style="4" customWidth="1"/>
    <col min="5645" max="5645" width="2.42578125" style="4" customWidth="1"/>
    <col min="5646" max="5646" width="13.85546875" style="4" customWidth="1"/>
    <col min="5647" max="5887" width="9.140625" style="4"/>
    <col min="5888" max="5893" width="2.28515625" style="4" customWidth="1"/>
    <col min="5894" max="5894" width="12.28515625" style="4" customWidth="1"/>
    <col min="5895" max="5895" width="2.42578125" style="4" customWidth="1"/>
    <col min="5896" max="5896" width="13.85546875" style="4" customWidth="1"/>
    <col min="5897" max="5897" width="2.42578125" style="4" customWidth="1"/>
    <col min="5898" max="5898" width="13.85546875" style="4" customWidth="1"/>
    <col min="5899" max="5899" width="2.42578125" style="4" customWidth="1"/>
    <col min="5900" max="5900" width="13.85546875" style="4" customWidth="1"/>
    <col min="5901" max="5901" width="2.42578125" style="4" customWidth="1"/>
    <col min="5902" max="5902" width="13.85546875" style="4" customWidth="1"/>
    <col min="5903" max="6143" width="9.140625" style="4"/>
    <col min="6144" max="6149" width="2.28515625" style="4" customWidth="1"/>
    <col min="6150" max="6150" width="12.28515625" style="4" customWidth="1"/>
    <col min="6151" max="6151" width="2.42578125" style="4" customWidth="1"/>
    <col min="6152" max="6152" width="13.85546875" style="4" customWidth="1"/>
    <col min="6153" max="6153" width="2.42578125" style="4" customWidth="1"/>
    <col min="6154" max="6154" width="13.85546875" style="4" customWidth="1"/>
    <col min="6155" max="6155" width="2.42578125" style="4" customWidth="1"/>
    <col min="6156" max="6156" width="13.85546875" style="4" customWidth="1"/>
    <col min="6157" max="6157" width="2.42578125" style="4" customWidth="1"/>
    <col min="6158" max="6158" width="13.85546875" style="4" customWidth="1"/>
    <col min="6159" max="6399" width="9.140625" style="4"/>
    <col min="6400" max="6405" width="2.28515625" style="4" customWidth="1"/>
    <col min="6406" max="6406" width="12.28515625" style="4" customWidth="1"/>
    <col min="6407" max="6407" width="2.42578125" style="4" customWidth="1"/>
    <col min="6408" max="6408" width="13.85546875" style="4" customWidth="1"/>
    <col min="6409" max="6409" width="2.42578125" style="4" customWidth="1"/>
    <col min="6410" max="6410" width="13.85546875" style="4" customWidth="1"/>
    <col min="6411" max="6411" width="2.42578125" style="4" customWidth="1"/>
    <col min="6412" max="6412" width="13.85546875" style="4" customWidth="1"/>
    <col min="6413" max="6413" width="2.42578125" style="4" customWidth="1"/>
    <col min="6414" max="6414" width="13.85546875" style="4" customWidth="1"/>
    <col min="6415" max="6655" width="9.140625" style="4"/>
    <col min="6656" max="6661" width="2.28515625" style="4" customWidth="1"/>
    <col min="6662" max="6662" width="12.28515625" style="4" customWidth="1"/>
    <col min="6663" max="6663" width="2.42578125" style="4" customWidth="1"/>
    <col min="6664" max="6664" width="13.85546875" style="4" customWidth="1"/>
    <col min="6665" max="6665" width="2.42578125" style="4" customWidth="1"/>
    <col min="6666" max="6666" width="13.85546875" style="4" customWidth="1"/>
    <col min="6667" max="6667" width="2.42578125" style="4" customWidth="1"/>
    <col min="6668" max="6668" width="13.85546875" style="4" customWidth="1"/>
    <col min="6669" max="6669" width="2.42578125" style="4" customWidth="1"/>
    <col min="6670" max="6670" width="13.85546875" style="4" customWidth="1"/>
    <col min="6671" max="6911" width="9.140625" style="4"/>
    <col min="6912" max="6917" width="2.28515625" style="4" customWidth="1"/>
    <col min="6918" max="6918" width="12.28515625" style="4" customWidth="1"/>
    <col min="6919" max="6919" width="2.42578125" style="4" customWidth="1"/>
    <col min="6920" max="6920" width="13.85546875" style="4" customWidth="1"/>
    <col min="6921" max="6921" width="2.42578125" style="4" customWidth="1"/>
    <col min="6922" max="6922" width="13.85546875" style="4" customWidth="1"/>
    <col min="6923" max="6923" width="2.42578125" style="4" customWidth="1"/>
    <col min="6924" max="6924" width="13.85546875" style="4" customWidth="1"/>
    <col min="6925" max="6925" width="2.42578125" style="4" customWidth="1"/>
    <col min="6926" max="6926" width="13.85546875" style="4" customWidth="1"/>
    <col min="6927" max="7167" width="9.140625" style="4"/>
    <col min="7168" max="7173" width="2.28515625" style="4" customWidth="1"/>
    <col min="7174" max="7174" width="12.28515625" style="4" customWidth="1"/>
    <col min="7175" max="7175" width="2.42578125" style="4" customWidth="1"/>
    <col min="7176" max="7176" width="13.85546875" style="4" customWidth="1"/>
    <col min="7177" max="7177" width="2.42578125" style="4" customWidth="1"/>
    <col min="7178" max="7178" width="13.85546875" style="4" customWidth="1"/>
    <col min="7179" max="7179" width="2.42578125" style="4" customWidth="1"/>
    <col min="7180" max="7180" width="13.85546875" style="4" customWidth="1"/>
    <col min="7181" max="7181" width="2.42578125" style="4" customWidth="1"/>
    <col min="7182" max="7182" width="13.85546875" style="4" customWidth="1"/>
    <col min="7183" max="7423" width="9.140625" style="4"/>
    <col min="7424" max="7429" width="2.28515625" style="4" customWidth="1"/>
    <col min="7430" max="7430" width="12.28515625" style="4" customWidth="1"/>
    <col min="7431" max="7431" width="2.42578125" style="4" customWidth="1"/>
    <col min="7432" max="7432" width="13.85546875" style="4" customWidth="1"/>
    <col min="7433" max="7433" width="2.42578125" style="4" customWidth="1"/>
    <col min="7434" max="7434" width="13.85546875" style="4" customWidth="1"/>
    <col min="7435" max="7435" width="2.42578125" style="4" customWidth="1"/>
    <col min="7436" max="7436" width="13.85546875" style="4" customWidth="1"/>
    <col min="7437" max="7437" width="2.42578125" style="4" customWidth="1"/>
    <col min="7438" max="7438" width="13.85546875" style="4" customWidth="1"/>
    <col min="7439" max="7679" width="9.140625" style="4"/>
    <col min="7680" max="7685" width="2.28515625" style="4" customWidth="1"/>
    <col min="7686" max="7686" width="12.28515625" style="4" customWidth="1"/>
    <col min="7687" max="7687" width="2.42578125" style="4" customWidth="1"/>
    <col min="7688" max="7688" width="13.85546875" style="4" customWidth="1"/>
    <col min="7689" max="7689" width="2.42578125" style="4" customWidth="1"/>
    <col min="7690" max="7690" width="13.85546875" style="4" customWidth="1"/>
    <col min="7691" max="7691" width="2.42578125" style="4" customWidth="1"/>
    <col min="7692" max="7692" width="13.85546875" style="4" customWidth="1"/>
    <col min="7693" max="7693" width="2.42578125" style="4" customWidth="1"/>
    <col min="7694" max="7694" width="13.85546875" style="4" customWidth="1"/>
    <col min="7695" max="7935" width="9.140625" style="4"/>
    <col min="7936" max="7941" width="2.28515625" style="4" customWidth="1"/>
    <col min="7942" max="7942" width="12.28515625" style="4" customWidth="1"/>
    <col min="7943" max="7943" width="2.42578125" style="4" customWidth="1"/>
    <col min="7944" max="7944" width="13.85546875" style="4" customWidth="1"/>
    <col min="7945" max="7945" width="2.42578125" style="4" customWidth="1"/>
    <col min="7946" max="7946" width="13.85546875" style="4" customWidth="1"/>
    <col min="7947" max="7947" width="2.42578125" style="4" customWidth="1"/>
    <col min="7948" max="7948" width="13.85546875" style="4" customWidth="1"/>
    <col min="7949" max="7949" width="2.42578125" style="4" customWidth="1"/>
    <col min="7950" max="7950" width="13.85546875" style="4" customWidth="1"/>
    <col min="7951" max="8191" width="9.140625" style="4"/>
    <col min="8192" max="8197" width="2.28515625" style="4" customWidth="1"/>
    <col min="8198" max="8198" width="12.28515625" style="4" customWidth="1"/>
    <col min="8199" max="8199" width="2.42578125" style="4" customWidth="1"/>
    <col min="8200" max="8200" width="13.85546875" style="4" customWidth="1"/>
    <col min="8201" max="8201" width="2.42578125" style="4" customWidth="1"/>
    <col min="8202" max="8202" width="13.85546875" style="4" customWidth="1"/>
    <col min="8203" max="8203" width="2.42578125" style="4" customWidth="1"/>
    <col min="8204" max="8204" width="13.85546875" style="4" customWidth="1"/>
    <col min="8205" max="8205" width="2.42578125" style="4" customWidth="1"/>
    <col min="8206" max="8206" width="13.85546875" style="4" customWidth="1"/>
    <col min="8207" max="8447" width="9.140625" style="4"/>
    <col min="8448" max="8453" width="2.28515625" style="4" customWidth="1"/>
    <col min="8454" max="8454" width="12.28515625" style="4" customWidth="1"/>
    <col min="8455" max="8455" width="2.42578125" style="4" customWidth="1"/>
    <col min="8456" max="8456" width="13.85546875" style="4" customWidth="1"/>
    <col min="8457" max="8457" width="2.42578125" style="4" customWidth="1"/>
    <col min="8458" max="8458" width="13.85546875" style="4" customWidth="1"/>
    <col min="8459" max="8459" width="2.42578125" style="4" customWidth="1"/>
    <col min="8460" max="8460" width="13.85546875" style="4" customWidth="1"/>
    <col min="8461" max="8461" width="2.42578125" style="4" customWidth="1"/>
    <col min="8462" max="8462" width="13.85546875" style="4" customWidth="1"/>
    <col min="8463" max="8703" width="9.140625" style="4"/>
    <col min="8704" max="8709" width="2.28515625" style="4" customWidth="1"/>
    <col min="8710" max="8710" width="12.28515625" style="4" customWidth="1"/>
    <col min="8711" max="8711" width="2.42578125" style="4" customWidth="1"/>
    <col min="8712" max="8712" width="13.85546875" style="4" customWidth="1"/>
    <col min="8713" max="8713" width="2.42578125" style="4" customWidth="1"/>
    <col min="8714" max="8714" width="13.85546875" style="4" customWidth="1"/>
    <col min="8715" max="8715" width="2.42578125" style="4" customWidth="1"/>
    <col min="8716" max="8716" width="13.85546875" style="4" customWidth="1"/>
    <col min="8717" max="8717" width="2.42578125" style="4" customWidth="1"/>
    <col min="8718" max="8718" width="13.85546875" style="4" customWidth="1"/>
    <col min="8719" max="8959" width="9.140625" style="4"/>
    <col min="8960" max="8965" width="2.28515625" style="4" customWidth="1"/>
    <col min="8966" max="8966" width="12.28515625" style="4" customWidth="1"/>
    <col min="8967" max="8967" width="2.42578125" style="4" customWidth="1"/>
    <col min="8968" max="8968" width="13.85546875" style="4" customWidth="1"/>
    <col min="8969" max="8969" width="2.42578125" style="4" customWidth="1"/>
    <col min="8970" max="8970" width="13.85546875" style="4" customWidth="1"/>
    <col min="8971" max="8971" width="2.42578125" style="4" customWidth="1"/>
    <col min="8972" max="8972" width="13.85546875" style="4" customWidth="1"/>
    <col min="8973" max="8973" width="2.42578125" style="4" customWidth="1"/>
    <col min="8974" max="8974" width="13.85546875" style="4" customWidth="1"/>
    <col min="8975" max="9215" width="9.140625" style="4"/>
    <col min="9216" max="9221" width="2.28515625" style="4" customWidth="1"/>
    <col min="9222" max="9222" width="12.28515625" style="4" customWidth="1"/>
    <col min="9223" max="9223" width="2.42578125" style="4" customWidth="1"/>
    <col min="9224" max="9224" width="13.85546875" style="4" customWidth="1"/>
    <col min="9225" max="9225" width="2.42578125" style="4" customWidth="1"/>
    <col min="9226" max="9226" width="13.85546875" style="4" customWidth="1"/>
    <col min="9227" max="9227" width="2.42578125" style="4" customWidth="1"/>
    <col min="9228" max="9228" width="13.85546875" style="4" customWidth="1"/>
    <col min="9229" max="9229" width="2.42578125" style="4" customWidth="1"/>
    <col min="9230" max="9230" width="13.85546875" style="4" customWidth="1"/>
    <col min="9231" max="9471" width="9.140625" style="4"/>
    <col min="9472" max="9477" width="2.28515625" style="4" customWidth="1"/>
    <col min="9478" max="9478" width="12.28515625" style="4" customWidth="1"/>
    <col min="9479" max="9479" width="2.42578125" style="4" customWidth="1"/>
    <col min="9480" max="9480" width="13.85546875" style="4" customWidth="1"/>
    <col min="9481" max="9481" width="2.42578125" style="4" customWidth="1"/>
    <col min="9482" max="9482" width="13.85546875" style="4" customWidth="1"/>
    <col min="9483" max="9483" width="2.42578125" style="4" customWidth="1"/>
    <col min="9484" max="9484" width="13.85546875" style="4" customWidth="1"/>
    <col min="9485" max="9485" width="2.42578125" style="4" customWidth="1"/>
    <col min="9486" max="9486" width="13.85546875" style="4" customWidth="1"/>
    <col min="9487" max="9727" width="9.140625" style="4"/>
    <col min="9728" max="9733" width="2.28515625" style="4" customWidth="1"/>
    <col min="9734" max="9734" width="12.28515625" style="4" customWidth="1"/>
    <col min="9735" max="9735" width="2.42578125" style="4" customWidth="1"/>
    <col min="9736" max="9736" width="13.85546875" style="4" customWidth="1"/>
    <col min="9737" max="9737" width="2.42578125" style="4" customWidth="1"/>
    <col min="9738" max="9738" width="13.85546875" style="4" customWidth="1"/>
    <col min="9739" max="9739" width="2.42578125" style="4" customWidth="1"/>
    <col min="9740" max="9740" width="13.85546875" style="4" customWidth="1"/>
    <col min="9741" max="9741" width="2.42578125" style="4" customWidth="1"/>
    <col min="9742" max="9742" width="13.85546875" style="4" customWidth="1"/>
    <col min="9743" max="9983" width="9.140625" style="4"/>
    <col min="9984" max="9989" width="2.28515625" style="4" customWidth="1"/>
    <col min="9990" max="9990" width="12.28515625" style="4" customWidth="1"/>
    <col min="9991" max="9991" width="2.42578125" style="4" customWidth="1"/>
    <col min="9992" max="9992" width="13.85546875" style="4" customWidth="1"/>
    <col min="9993" max="9993" width="2.42578125" style="4" customWidth="1"/>
    <col min="9994" max="9994" width="13.85546875" style="4" customWidth="1"/>
    <col min="9995" max="9995" width="2.42578125" style="4" customWidth="1"/>
    <col min="9996" max="9996" width="13.85546875" style="4" customWidth="1"/>
    <col min="9997" max="9997" width="2.42578125" style="4" customWidth="1"/>
    <col min="9998" max="9998" width="13.85546875" style="4" customWidth="1"/>
    <col min="9999" max="10239" width="9.140625" style="4"/>
    <col min="10240" max="10245" width="2.28515625" style="4" customWidth="1"/>
    <col min="10246" max="10246" width="12.28515625" style="4" customWidth="1"/>
    <col min="10247" max="10247" width="2.42578125" style="4" customWidth="1"/>
    <col min="10248" max="10248" width="13.85546875" style="4" customWidth="1"/>
    <col min="10249" max="10249" width="2.42578125" style="4" customWidth="1"/>
    <col min="10250" max="10250" width="13.85546875" style="4" customWidth="1"/>
    <col min="10251" max="10251" width="2.42578125" style="4" customWidth="1"/>
    <col min="10252" max="10252" width="13.85546875" style="4" customWidth="1"/>
    <col min="10253" max="10253" width="2.42578125" style="4" customWidth="1"/>
    <col min="10254" max="10254" width="13.85546875" style="4" customWidth="1"/>
    <col min="10255" max="10495" width="9.140625" style="4"/>
    <col min="10496" max="10501" width="2.28515625" style="4" customWidth="1"/>
    <col min="10502" max="10502" width="12.28515625" style="4" customWidth="1"/>
    <col min="10503" max="10503" width="2.42578125" style="4" customWidth="1"/>
    <col min="10504" max="10504" width="13.85546875" style="4" customWidth="1"/>
    <col min="10505" max="10505" width="2.42578125" style="4" customWidth="1"/>
    <col min="10506" max="10506" width="13.85546875" style="4" customWidth="1"/>
    <col min="10507" max="10507" width="2.42578125" style="4" customWidth="1"/>
    <col min="10508" max="10508" width="13.85546875" style="4" customWidth="1"/>
    <col min="10509" max="10509" width="2.42578125" style="4" customWidth="1"/>
    <col min="10510" max="10510" width="13.85546875" style="4" customWidth="1"/>
    <col min="10511" max="10751" width="9.140625" style="4"/>
    <col min="10752" max="10757" width="2.28515625" style="4" customWidth="1"/>
    <col min="10758" max="10758" width="12.28515625" style="4" customWidth="1"/>
    <col min="10759" max="10759" width="2.42578125" style="4" customWidth="1"/>
    <col min="10760" max="10760" width="13.85546875" style="4" customWidth="1"/>
    <col min="10761" max="10761" width="2.42578125" style="4" customWidth="1"/>
    <col min="10762" max="10762" width="13.85546875" style="4" customWidth="1"/>
    <col min="10763" max="10763" width="2.42578125" style="4" customWidth="1"/>
    <col min="10764" max="10764" width="13.85546875" style="4" customWidth="1"/>
    <col min="10765" max="10765" width="2.42578125" style="4" customWidth="1"/>
    <col min="10766" max="10766" width="13.85546875" style="4" customWidth="1"/>
    <col min="10767" max="11007" width="9.140625" style="4"/>
    <col min="11008" max="11013" width="2.28515625" style="4" customWidth="1"/>
    <col min="11014" max="11014" width="12.28515625" style="4" customWidth="1"/>
    <col min="11015" max="11015" width="2.42578125" style="4" customWidth="1"/>
    <col min="11016" max="11016" width="13.85546875" style="4" customWidth="1"/>
    <col min="11017" max="11017" width="2.42578125" style="4" customWidth="1"/>
    <col min="11018" max="11018" width="13.85546875" style="4" customWidth="1"/>
    <col min="11019" max="11019" width="2.42578125" style="4" customWidth="1"/>
    <col min="11020" max="11020" width="13.85546875" style="4" customWidth="1"/>
    <col min="11021" max="11021" width="2.42578125" style="4" customWidth="1"/>
    <col min="11022" max="11022" width="13.85546875" style="4" customWidth="1"/>
    <col min="11023" max="11263" width="9.140625" style="4"/>
    <col min="11264" max="11269" width="2.28515625" style="4" customWidth="1"/>
    <col min="11270" max="11270" width="12.28515625" style="4" customWidth="1"/>
    <col min="11271" max="11271" width="2.42578125" style="4" customWidth="1"/>
    <col min="11272" max="11272" width="13.85546875" style="4" customWidth="1"/>
    <col min="11273" max="11273" width="2.42578125" style="4" customWidth="1"/>
    <col min="11274" max="11274" width="13.85546875" style="4" customWidth="1"/>
    <col min="11275" max="11275" width="2.42578125" style="4" customWidth="1"/>
    <col min="11276" max="11276" width="13.85546875" style="4" customWidth="1"/>
    <col min="11277" max="11277" width="2.42578125" style="4" customWidth="1"/>
    <col min="11278" max="11278" width="13.85546875" style="4" customWidth="1"/>
    <col min="11279" max="11519" width="9.140625" style="4"/>
    <col min="11520" max="11525" width="2.28515625" style="4" customWidth="1"/>
    <col min="11526" max="11526" width="12.28515625" style="4" customWidth="1"/>
    <col min="11527" max="11527" width="2.42578125" style="4" customWidth="1"/>
    <col min="11528" max="11528" width="13.85546875" style="4" customWidth="1"/>
    <col min="11529" max="11529" width="2.42578125" style="4" customWidth="1"/>
    <col min="11530" max="11530" width="13.85546875" style="4" customWidth="1"/>
    <col min="11531" max="11531" width="2.42578125" style="4" customWidth="1"/>
    <col min="11532" max="11532" width="13.85546875" style="4" customWidth="1"/>
    <col min="11533" max="11533" width="2.42578125" style="4" customWidth="1"/>
    <col min="11534" max="11534" width="13.85546875" style="4" customWidth="1"/>
    <col min="11535" max="11775" width="9.140625" style="4"/>
    <col min="11776" max="11781" width="2.28515625" style="4" customWidth="1"/>
    <col min="11782" max="11782" width="12.28515625" style="4" customWidth="1"/>
    <col min="11783" max="11783" width="2.42578125" style="4" customWidth="1"/>
    <col min="11784" max="11784" width="13.85546875" style="4" customWidth="1"/>
    <col min="11785" max="11785" width="2.42578125" style="4" customWidth="1"/>
    <col min="11786" max="11786" width="13.85546875" style="4" customWidth="1"/>
    <col min="11787" max="11787" width="2.42578125" style="4" customWidth="1"/>
    <col min="11788" max="11788" width="13.85546875" style="4" customWidth="1"/>
    <col min="11789" max="11789" width="2.42578125" style="4" customWidth="1"/>
    <col min="11790" max="11790" width="13.85546875" style="4" customWidth="1"/>
    <col min="11791" max="12031" width="9.140625" style="4"/>
    <col min="12032" max="12037" width="2.28515625" style="4" customWidth="1"/>
    <col min="12038" max="12038" width="12.28515625" style="4" customWidth="1"/>
    <col min="12039" max="12039" width="2.42578125" style="4" customWidth="1"/>
    <col min="12040" max="12040" width="13.85546875" style="4" customWidth="1"/>
    <col min="12041" max="12041" width="2.42578125" style="4" customWidth="1"/>
    <col min="12042" max="12042" width="13.85546875" style="4" customWidth="1"/>
    <col min="12043" max="12043" width="2.42578125" style="4" customWidth="1"/>
    <col min="12044" max="12044" width="13.85546875" style="4" customWidth="1"/>
    <col min="12045" max="12045" width="2.42578125" style="4" customWidth="1"/>
    <col min="12046" max="12046" width="13.85546875" style="4" customWidth="1"/>
    <col min="12047" max="12287" width="9.140625" style="4"/>
    <col min="12288" max="12293" width="2.28515625" style="4" customWidth="1"/>
    <col min="12294" max="12294" width="12.28515625" style="4" customWidth="1"/>
    <col min="12295" max="12295" width="2.42578125" style="4" customWidth="1"/>
    <col min="12296" max="12296" width="13.85546875" style="4" customWidth="1"/>
    <col min="12297" max="12297" width="2.42578125" style="4" customWidth="1"/>
    <col min="12298" max="12298" width="13.85546875" style="4" customWidth="1"/>
    <col min="12299" max="12299" width="2.42578125" style="4" customWidth="1"/>
    <col min="12300" max="12300" width="13.85546875" style="4" customWidth="1"/>
    <col min="12301" max="12301" width="2.42578125" style="4" customWidth="1"/>
    <col min="12302" max="12302" width="13.85546875" style="4" customWidth="1"/>
    <col min="12303" max="12543" width="9.140625" style="4"/>
    <col min="12544" max="12549" width="2.28515625" style="4" customWidth="1"/>
    <col min="12550" max="12550" width="12.28515625" style="4" customWidth="1"/>
    <col min="12551" max="12551" width="2.42578125" style="4" customWidth="1"/>
    <col min="12552" max="12552" width="13.85546875" style="4" customWidth="1"/>
    <col min="12553" max="12553" width="2.42578125" style="4" customWidth="1"/>
    <col min="12554" max="12554" width="13.85546875" style="4" customWidth="1"/>
    <col min="12555" max="12555" width="2.42578125" style="4" customWidth="1"/>
    <col min="12556" max="12556" width="13.85546875" style="4" customWidth="1"/>
    <col min="12557" max="12557" width="2.42578125" style="4" customWidth="1"/>
    <col min="12558" max="12558" width="13.85546875" style="4" customWidth="1"/>
    <col min="12559" max="12799" width="9.140625" style="4"/>
    <col min="12800" max="12805" width="2.28515625" style="4" customWidth="1"/>
    <col min="12806" max="12806" width="12.28515625" style="4" customWidth="1"/>
    <col min="12807" max="12807" width="2.42578125" style="4" customWidth="1"/>
    <col min="12808" max="12808" width="13.85546875" style="4" customWidth="1"/>
    <col min="12809" max="12809" width="2.42578125" style="4" customWidth="1"/>
    <col min="12810" max="12810" width="13.85546875" style="4" customWidth="1"/>
    <col min="12811" max="12811" width="2.42578125" style="4" customWidth="1"/>
    <col min="12812" max="12812" width="13.85546875" style="4" customWidth="1"/>
    <col min="12813" max="12813" width="2.42578125" style="4" customWidth="1"/>
    <col min="12814" max="12814" width="13.85546875" style="4" customWidth="1"/>
    <col min="12815" max="13055" width="9.140625" style="4"/>
    <col min="13056" max="13061" width="2.28515625" style="4" customWidth="1"/>
    <col min="13062" max="13062" width="12.28515625" style="4" customWidth="1"/>
    <col min="13063" max="13063" width="2.42578125" style="4" customWidth="1"/>
    <col min="13064" max="13064" width="13.85546875" style="4" customWidth="1"/>
    <col min="13065" max="13065" width="2.42578125" style="4" customWidth="1"/>
    <col min="13066" max="13066" width="13.85546875" style="4" customWidth="1"/>
    <col min="13067" max="13067" width="2.42578125" style="4" customWidth="1"/>
    <col min="13068" max="13068" width="13.85546875" style="4" customWidth="1"/>
    <col min="13069" max="13069" width="2.42578125" style="4" customWidth="1"/>
    <col min="13070" max="13070" width="13.85546875" style="4" customWidth="1"/>
    <col min="13071" max="13311" width="9.140625" style="4"/>
    <col min="13312" max="13317" width="2.28515625" style="4" customWidth="1"/>
    <col min="13318" max="13318" width="12.28515625" style="4" customWidth="1"/>
    <col min="13319" max="13319" width="2.42578125" style="4" customWidth="1"/>
    <col min="13320" max="13320" width="13.85546875" style="4" customWidth="1"/>
    <col min="13321" max="13321" width="2.42578125" style="4" customWidth="1"/>
    <col min="13322" max="13322" width="13.85546875" style="4" customWidth="1"/>
    <col min="13323" max="13323" width="2.42578125" style="4" customWidth="1"/>
    <col min="13324" max="13324" width="13.85546875" style="4" customWidth="1"/>
    <col min="13325" max="13325" width="2.42578125" style="4" customWidth="1"/>
    <col min="13326" max="13326" width="13.85546875" style="4" customWidth="1"/>
    <col min="13327" max="13567" width="9.140625" style="4"/>
    <col min="13568" max="13573" width="2.28515625" style="4" customWidth="1"/>
    <col min="13574" max="13574" width="12.28515625" style="4" customWidth="1"/>
    <col min="13575" max="13575" width="2.42578125" style="4" customWidth="1"/>
    <col min="13576" max="13576" width="13.85546875" style="4" customWidth="1"/>
    <col min="13577" max="13577" width="2.42578125" style="4" customWidth="1"/>
    <col min="13578" max="13578" width="13.85546875" style="4" customWidth="1"/>
    <col min="13579" max="13579" width="2.42578125" style="4" customWidth="1"/>
    <col min="13580" max="13580" width="13.85546875" style="4" customWidth="1"/>
    <col min="13581" max="13581" width="2.42578125" style="4" customWidth="1"/>
    <col min="13582" max="13582" width="13.85546875" style="4" customWidth="1"/>
    <col min="13583" max="13823" width="9.140625" style="4"/>
    <col min="13824" max="13829" width="2.28515625" style="4" customWidth="1"/>
    <col min="13830" max="13830" width="12.28515625" style="4" customWidth="1"/>
    <col min="13831" max="13831" width="2.42578125" style="4" customWidth="1"/>
    <col min="13832" max="13832" width="13.85546875" style="4" customWidth="1"/>
    <col min="13833" max="13833" width="2.42578125" style="4" customWidth="1"/>
    <col min="13834" max="13834" width="13.85546875" style="4" customWidth="1"/>
    <col min="13835" max="13835" width="2.42578125" style="4" customWidth="1"/>
    <col min="13836" max="13836" width="13.85546875" style="4" customWidth="1"/>
    <col min="13837" max="13837" width="2.42578125" style="4" customWidth="1"/>
    <col min="13838" max="13838" width="13.85546875" style="4" customWidth="1"/>
    <col min="13839" max="14079" width="9.140625" style="4"/>
    <col min="14080" max="14085" width="2.28515625" style="4" customWidth="1"/>
    <col min="14086" max="14086" width="12.28515625" style="4" customWidth="1"/>
    <col min="14087" max="14087" width="2.42578125" style="4" customWidth="1"/>
    <col min="14088" max="14088" width="13.85546875" style="4" customWidth="1"/>
    <col min="14089" max="14089" width="2.42578125" style="4" customWidth="1"/>
    <col min="14090" max="14090" width="13.85546875" style="4" customWidth="1"/>
    <col min="14091" max="14091" width="2.42578125" style="4" customWidth="1"/>
    <col min="14092" max="14092" width="13.85546875" style="4" customWidth="1"/>
    <col min="14093" max="14093" width="2.42578125" style="4" customWidth="1"/>
    <col min="14094" max="14094" width="13.85546875" style="4" customWidth="1"/>
    <col min="14095" max="14335" width="9.140625" style="4"/>
    <col min="14336" max="14341" width="2.28515625" style="4" customWidth="1"/>
    <col min="14342" max="14342" width="12.28515625" style="4" customWidth="1"/>
    <col min="14343" max="14343" width="2.42578125" style="4" customWidth="1"/>
    <col min="14344" max="14344" width="13.85546875" style="4" customWidth="1"/>
    <col min="14345" max="14345" width="2.42578125" style="4" customWidth="1"/>
    <col min="14346" max="14346" width="13.85546875" style="4" customWidth="1"/>
    <col min="14347" max="14347" width="2.42578125" style="4" customWidth="1"/>
    <col min="14348" max="14348" width="13.85546875" style="4" customWidth="1"/>
    <col min="14349" max="14349" width="2.42578125" style="4" customWidth="1"/>
    <col min="14350" max="14350" width="13.85546875" style="4" customWidth="1"/>
    <col min="14351" max="14591" width="9.140625" style="4"/>
    <col min="14592" max="14597" width="2.28515625" style="4" customWidth="1"/>
    <col min="14598" max="14598" width="12.28515625" style="4" customWidth="1"/>
    <col min="14599" max="14599" width="2.42578125" style="4" customWidth="1"/>
    <col min="14600" max="14600" width="13.85546875" style="4" customWidth="1"/>
    <col min="14601" max="14601" width="2.42578125" style="4" customWidth="1"/>
    <col min="14602" max="14602" width="13.85546875" style="4" customWidth="1"/>
    <col min="14603" max="14603" width="2.42578125" style="4" customWidth="1"/>
    <col min="14604" max="14604" width="13.85546875" style="4" customWidth="1"/>
    <col min="14605" max="14605" width="2.42578125" style="4" customWidth="1"/>
    <col min="14606" max="14606" width="13.85546875" style="4" customWidth="1"/>
    <col min="14607" max="14847" width="9.140625" style="4"/>
    <col min="14848" max="14853" width="2.28515625" style="4" customWidth="1"/>
    <col min="14854" max="14854" width="12.28515625" style="4" customWidth="1"/>
    <col min="14855" max="14855" width="2.42578125" style="4" customWidth="1"/>
    <col min="14856" max="14856" width="13.85546875" style="4" customWidth="1"/>
    <col min="14857" max="14857" width="2.42578125" style="4" customWidth="1"/>
    <col min="14858" max="14858" width="13.85546875" style="4" customWidth="1"/>
    <col min="14859" max="14859" width="2.42578125" style="4" customWidth="1"/>
    <col min="14860" max="14860" width="13.85546875" style="4" customWidth="1"/>
    <col min="14861" max="14861" width="2.42578125" style="4" customWidth="1"/>
    <col min="14862" max="14862" width="13.85546875" style="4" customWidth="1"/>
    <col min="14863" max="15103" width="9.140625" style="4"/>
    <col min="15104" max="15109" width="2.28515625" style="4" customWidth="1"/>
    <col min="15110" max="15110" width="12.28515625" style="4" customWidth="1"/>
    <col min="15111" max="15111" width="2.42578125" style="4" customWidth="1"/>
    <col min="15112" max="15112" width="13.85546875" style="4" customWidth="1"/>
    <col min="15113" max="15113" width="2.42578125" style="4" customWidth="1"/>
    <col min="15114" max="15114" width="13.85546875" style="4" customWidth="1"/>
    <col min="15115" max="15115" width="2.42578125" style="4" customWidth="1"/>
    <col min="15116" max="15116" width="13.85546875" style="4" customWidth="1"/>
    <col min="15117" max="15117" width="2.42578125" style="4" customWidth="1"/>
    <col min="15118" max="15118" width="13.85546875" style="4" customWidth="1"/>
    <col min="15119" max="15359" width="9.140625" style="4"/>
    <col min="15360" max="15365" width="2.28515625" style="4" customWidth="1"/>
    <col min="15366" max="15366" width="12.28515625" style="4" customWidth="1"/>
    <col min="15367" max="15367" width="2.42578125" style="4" customWidth="1"/>
    <col min="15368" max="15368" width="13.85546875" style="4" customWidth="1"/>
    <col min="15369" max="15369" width="2.42578125" style="4" customWidth="1"/>
    <col min="15370" max="15370" width="13.85546875" style="4" customWidth="1"/>
    <col min="15371" max="15371" width="2.42578125" style="4" customWidth="1"/>
    <col min="15372" max="15372" width="13.85546875" style="4" customWidth="1"/>
    <col min="15373" max="15373" width="2.42578125" style="4" customWidth="1"/>
    <col min="15374" max="15374" width="13.85546875" style="4" customWidth="1"/>
    <col min="15375" max="15615" width="9.140625" style="4"/>
    <col min="15616" max="15621" width="2.28515625" style="4" customWidth="1"/>
    <col min="15622" max="15622" width="12.28515625" style="4" customWidth="1"/>
    <col min="15623" max="15623" width="2.42578125" style="4" customWidth="1"/>
    <col min="15624" max="15624" width="13.85546875" style="4" customWidth="1"/>
    <col min="15625" max="15625" width="2.42578125" style="4" customWidth="1"/>
    <col min="15626" max="15626" width="13.85546875" style="4" customWidth="1"/>
    <col min="15627" max="15627" width="2.42578125" style="4" customWidth="1"/>
    <col min="15628" max="15628" width="13.85546875" style="4" customWidth="1"/>
    <col min="15629" max="15629" width="2.42578125" style="4" customWidth="1"/>
    <col min="15630" max="15630" width="13.85546875" style="4" customWidth="1"/>
    <col min="15631" max="15871" width="9.140625" style="4"/>
    <col min="15872" max="15877" width="2.28515625" style="4" customWidth="1"/>
    <col min="15878" max="15878" width="12.28515625" style="4" customWidth="1"/>
    <col min="15879" max="15879" width="2.42578125" style="4" customWidth="1"/>
    <col min="15880" max="15880" width="13.85546875" style="4" customWidth="1"/>
    <col min="15881" max="15881" width="2.42578125" style="4" customWidth="1"/>
    <col min="15882" max="15882" width="13.85546875" style="4" customWidth="1"/>
    <col min="15883" max="15883" width="2.42578125" style="4" customWidth="1"/>
    <col min="15884" max="15884" width="13.85546875" style="4" customWidth="1"/>
    <col min="15885" max="15885" width="2.42578125" style="4" customWidth="1"/>
    <col min="15886" max="15886" width="13.85546875" style="4" customWidth="1"/>
    <col min="15887" max="16127" width="9.140625" style="4"/>
    <col min="16128" max="16133" width="2.28515625" style="4" customWidth="1"/>
    <col min="16134" max="16134" width="12.28515625" style="4" customWidth="1"/>
    <col min="16135" max="16135" width="2.42578125" style="4" customWidth="1"/>
    <col min="16136" max="16136" width="13.85546875" style="4" customWidth="1"/>
    <col min="16137" max="16137" width="2.42578125" style="4" customWidth="1"/>
    <col min="16138" max="16138" width="13.85546875" style="4" customWidth="1"/>
    <col min="16139" max="16139" width="2.42578125" style="4" customWidth="1"/>
    <col min="16140" max="16140" width="13.85546875" style="4" customWidth="1"/>
    <col min="16141" max="16141" width="2.42578125" style="4" customWidth="1"/>
    <col min="16142" max="16142" width="13.85546875" style="4" customWidth="1"/>
    <col min="16143" max="16384" width="9.140625" style="4"/>
  </cols>
  <sheetData>
    <row r="1" spans="1:16" ht="12.95" customHeight="1">
      <c r="A1" s="1" t="s">
        <v>496</v>
      </c>
      <c r="B1" s="1"/>
      <c r="C1" s="1"/>
      <c r="D1" s="1"/>
      <c r="E1" s="1"/>
      <c r="F1" s="1"/>
      <c r="G1" s="1"/>
      <c r="H1" s="1"/>
      <c r="I1" s="1"/>
      <c r="J1" s="1"/>
      <c r="K1" s="1"/>
      <c r="L1" s="2"/>
      <c r="M1" s="2"/>
      <c r="N1" s="2"/>
      <c r="O1" s="2"/>
    </row>
    <row r="2" spans="1:16" ht="20.100000000000001" customHeight="1">
      <c r="A2" s="2" t="s">
        <v>305</v>
      </c>
      <c r="B2" s="1"/>
      <c r="C2" s="1"/>
      <c r="D2" s="1"/>
      <c r="E2" s="1"/>
      <c r="F2" s="1"/>
      <c r="G2" s="1"/>
      <c r="H2" s="1"/>
      <c r="I2" s="1"/>
      <c r="J2" s="1"/>
      <c r="K2" s="1"/>
      <c r="L2" s="2"/>
      <c r="M2" s="2"/>
      <c r="N2" s="2"/>
      <c r="O2" s="2"/>
    </row>
    <row r="3" spans="1:16" ht="20.100000000000001" customHeight="1">
      <c r="A3" s="2" t="s">
        <v>1100</v>
      </c>
      <c r="B3" s="1"/>
      <c r="C3" s="1"/>
      <c r="D3" s="1"/>
      <c r="E3" s="1"/>
      <c r="F3" s="1"/>
      <c r="G3" s="1"/>
      <c r="H3" s="1"/>
      <c r="I3" s="1"/>
      <c r="J3" s="1"/>
      <c r="K3" s="1"/>
      <c r="L3" s="2"/>
      <c r="M3" s="2"/>
      <c r="N3" s="2"/>
      <c r="O3" s="2"/>
    </row>
    <row r="4" spans="1:16" s="11" customFormat="1" ht="20.100000000000001" customHeight="1">
      <c r="A4" s="2" t="s">
        <v>361</v>
      </c>
      <c r="B4" s="1"/>
      <c r="C4" s="1"/>
      <c r="D4" s="1"/>
      <c r="E4" s="1"/>
      <c r="F4" s="1"/>
      <c r="G4" s="1"/>
      <c r="H4" s="1"/>
      <c r="I4" s="1"/>
      <c r="J4" s="1"/>
      <c r="K4" s="1"/>
      <c r="L4" s="1"/>
      <c r="M4" s="1"/>
      <c r="N4" s="1"/>
      <c r="O4" s="1"/>
    </row>
    <row r="5" spans="1:16" ht="39" customHeight="1">
      <c r="A5" s="4" t="s">
        <v>909</v>
      </c>
    </row>
    <row r="6" spans="1:16" ht="12.95" customHeight="1">
      <c r="A6" s="4" t="s">
        <v>910</v>
      </c>
    </row>
    <row r="7" spans="1:16" ht="20.100000000000001" customHeight="1">
      <c r="A7" s="4" t="s">
        <v>306</v>
      </c>
    </row>
    <row r="8" spans="1:16" ht="12.95" customHeight="1">
      <c r="B8" s="4" t="s">
        <v>1101</v>
      </c>
    </row>
    <row r="9" spans="1:16" ht="20.100000000000001" customHeight="1">
      <c r="F9" s="19"/>
      <c r="H9" s="19"/>
      <c r="I9" s="33" t="s">
        <v>53</v>
      </c>
      <c r="J9" s="19"/>
      <c r="K9" s="33" t="s">
        <v>54</v>
      </c>
      <c r="M9" s="33" t="s">
        <v>55</v>
      </c>
      <c r="O9" s="33" t="s">
        <v>22</v>
      </c>
    </row>
    <row r="10" spans="1:16" ht="20.100000000000001" customHeight="1">
      <c r="A10" s="4" t="s">
        <v>307</v>
      </c>
      <c r="H10" s="19"/>
      <c r="I10" s="19"/>
      <c r="J10" s="19"/>
      <c r="K10" s="19"/>
      <c r="M10" s="19"/>
      <c r="O10" s="19"/>
    </row>
    <row r="11" spans="1:16" ht="12.95" customHeight="1">
      <c r="B11" s="4" t="s">
        <v>308</v>
      </c>
      <c r="I11" s="58">
        <v>8186</v>
      </c>
      <c r="J11" s="78"/>
      <c r="K11" s="58">
        <v>4261</v>
      </c>
      <c r="L11" s="79"/>
      <c r="M11" s="58">
        <v>470</v>
      </c>
      <c r="O11" s="58">
        <f>SUM(I11:M11)</f>
        <v>12917</v>
      </c>
      <c r="P11" s="58"/>
    </row>
    <row r="12" spans="1:16" ht="12.95" customHeight="1">
      <c r="B12" s="4" t="s">
        <v>309</v>
      </c>
      <c r="I12" s="58">
        <v>6467</v>
      </c>
      <c r="J12" s="78"/>
      <c r="K12" s="58">
        <v>2928</v>
      </c>
      <c r="L12" s="79"/>
      <c r="M12" s="58">
        <v>308</v>
      </c>
      <c r="N12"/>
      <c r="O12" s="58">
        <f>SUM(I12:M12)</f>
        <v>9703</v>
      </c>
      <c r="P12" s="58"/>
    </row>
    <row r="13" spans="1:16" ht="12.95" customHeight="1">
      <c r="B13" s="4" t="s">
        <v>310</v>
      </c>
      <c r="I13" s="58">
        <v>7863</v>
      </c>
      <c r="J13" s="78"/>
      <c r="K13" s="58">
        <v>3798</v>
      </c>
      <c r="L13" s="79"/>
      <c r="M13" s="58">
        <v>756</v>
      </c>
      <c r="O13" s="58">
        <f>SUM(I13:M13)</f>
        <v>12417</v>
      </c>
      <c r="P13" s="58"/>
    </row>
    <row r="14" spans="1:16" ht="12.95" customHeight="1">
      <c r="B14" s="4" t="s">
        <v>311</v>
      </c>
      <c r="I14" s="58">
        <v>9147</v>
      </c>
      <c r="J14" s="78"/>
      <c r="K14" s="58">
        <v>5614</v>
      </c>
      <c r="L14" s="79"/>
      <c r="M14" s="58">
        <v>1425</v>
      </c>
      <c r="O14" s="58">
        <f>SUM(I14:M14)</f>
        <v>16186</v>
      </c>
      <c r="P14" s="58"/>
    </row>
    <row r="15" spans="1:16" ht="12.95" customHeight="1">
      <c r="B15" s="4" t="s">
        <v>312</v>
      </c>
      <c r="I15" s="9">
        <v>1032</v>
      </c>
      <c r="J15" s="78"/>
      <c r="K15" s="9">
        <v>70</v>
      </c>
      <c r="L15" s="79"/>
      <c r="M15" s="9">
        <v>80</v>
      </c>
      <c r="O15" s="9">
        <f>SUM(I15:M15)</f>
        <v>1182</v>
      </c>
      <c r="P15" s="106"/>
    </row>
    <row r="16" spans="1:16" ht="19.5" customHeight="1">
      <c r="E16" s="4" t="s">
        <v>1154</v>
      </c>
      <c r="I16" s="9">
        <f>SUM(I11:I15)</f>
        <v>32695</v>
      </c>
      <c r="K16" s="9">
        <f>SUM(K11:K15)</f>
        <v>16671</v>
      </c>
      <c r="M16" s="9">
        <f>SUM(M11:M15)</f>
        <v>3039</v>
      </c>
      <c r="O16" s="9">
        <f>IF(SUM(O11:O15)=SUM(I16:M16),SUM(O11:O15),"Off")</f>
        <v>52405</v>
      </c>
    </row>
    <row r="17" spans="1:15" ht="20.100000000000001" customHeight="1">
      <c r="A17" s="4" t="s">
        <v>313</v>
      </c>
      <c r="I17" s="58"/>
      <c r="K17" s="58"/>
      <c r="M17" s="58"/>
      <c r="O17" s="58"/>
    </row>
    <row r="18" spans="1:15" ht="12.95" customHeight="1">
      <c r="B18" s="4" t="s">
        <v>314</v>
      </c>
      <c r="I18" s="58">
        <v>1043</v>
      </c>
      <c r="K18" s="58">
        <v>2674</v>
      </c>
      <c r="M18" s="58">
        <v>0</v>
      </c>
      <c r="O18" s="58">
        <f>SUM(I18:M18)</f>
        <v>3717</v>
      </c>
    </row>
    <row r="19" spans="1:15" ht="12.95" customHeight="1">
      <c r="B19" s="4" t="s">
        <v>298</v>
      </c>
      <c r="I19" s="58">
        <v>10828</v>
      </c>
      <c r="K19" s="58">
        <v>7934</v>
      </c>
      <c r="M19" s="58">
        <v>1908</v>
      </c>
      <c r="O19" s="58">
        <f>SUM(I19:M19)</f>
        <v>20670</v>
      </c>
    </row>
    <row r="20" spans="1:15" ht="12.95" customHeight="1">
      <c r="B20" s="4" t="s">
        <v>312</v>
      </c>
      <c r="I20" s="58">
        <v>376</v>
      </c>
      <c r="K20" s="58">
        <v>759</v>
      </c>
      <c r="M20" s="58">
        <v>190</v>
      </c>
      <c r="O20" s="9">
        <f>SUM(I20:M20)</f>
        <v>1325</v>
      </c>
    </row>
    <row r="21" spans="1:15" ht="20.100000000000001" customHeight="1">
      <c r="E21" s="4" t="s">
        <v>315</v>
      </c>
      <c r="I21" s="101">
        <f>SUM(I18:I20)</f>
        <v>12247</v>
      </c>
      <c r="K21" s="101">
        <f>SUM(K18:K20)</f>
        <v>11367</v>
      </c>
      <c r="M21" s="101">
        <f>SUM(M18:M20)</f>
        <v>2098</v>
      </c>
      <c r="O21" s="101">
        <f>IF(SUM(O18:O20)=SUM(I21:M21),SUM(O18:O20),"Off")</f>
        <v>25712</v>
      </c>
    </row>
    <row r="22" spans="1:15" ht="20.100000000000001" customHeight="1" thickBot="1">
      <c r="F22" s="4" t="s">
        <v>22</v>
      </c>
      <c r="I22" s="152">
        <f>+I21+I16</f>
        <v>44942</v>
      </c>
      <c r="K22" s="152">
        <f>+K21+K16</f>
        <v>28038</v>
      </c>
      <c r="M22" s="152">
        <f>+M21+M16</f>
        <v>5137</v>
      </c>
      <c r="O22" s="152">
        <f>IF(SUM(O16,O21)=SUM(I22:M22),SUM(O16,O21),"Off")</f>
        <v>78117</v>
      </c>
    </row>
    <row r="23" spans="1:15" ht="28.5" customHeight="1" thickTop="1">
      <c r="A23" s="4" t="s">
        <v>1102</v>
      </c>
    </row>
    <row r="24" spans="1:15" ht="20.100000000000001" customHeight="1">
      <c r="F24" s="19"/>
      <c r="H24" s="19"/>
      <c r="I24" s="33" t="s">
        <v>53</v>
      </c>
      <c r="J24" s="19"/>
      <c r="K24" s="33" t="s">
        <v>54</v>
      </c>
      <c r="M24" s="33" t="s">
        <v>55</v>
      </c>
      <c r="O24" s="33" t="s">
        <v>22</v>
      </c>
    </row>
    <row r="25" spans="1:15" ht="20.100000000000001" customHeight="1">
      <c r="A25" s="4" t="s">
        <v>321</v>
      </c>
    </row>
    <row r="26" spans="1:15" ht="12.95" customHeight="1">
      <c r="B26" s="4" t="s">
        <v>322</v>
      </c>
      <c r="I26" s="58">
        <v>24798</v>
      </c>
      <c r="K26" s="58">
        <v>12860</v>
      </c>
      <c r="M26" s="58">
        <v>2525</v>
      </c>
      <c r="O26" s="58">
        <f>SUM(I26:N26)</f>
        <v>40183</v>
      </c>
    </row>
    <row r="27" spans="1:15" ht="12.95" customHeight="1">
      <c r="B27" s="4" t="s">
        <v>323</v>
      </c>
      <c r="I27" s="58">
        <v>20144</v>
      </c>
      <c r="K27" s="58">
        <v>15178</v>
      </c>
      <c r="M27" s="58">
        <v>2612</v>
      </c>
      <c r="O27" s="9">
        <f>SUM(I27:N27)</f>
        <v>37934</v>
      </c>
    </row>
    <row r="28" spans="1:15" ht="20.100000000000001" customHeight="1" thickBot="1">
      <c r="F28" s="4" t="s">
        <v>22</v>
      </c>
      <c r="I28" s="7">
        <f>SUM(I26:I27)</f>
        <v>44942</v>
      </c>
      <c r="K28" s="7">
        <f>SUM(K26:K27)</f>
        <v>28038</v>
      </c>
      <c r="M28" s="7">
        <f>SUM(M26:M27)</f>
        <v>5137</v>
      </c>
      <c r="O28" s="7">
        <f>IF(SUM(O26:O27)=SUM(I28:M28),SUM(O26:O27),"Off")</f>
        <v>78117</v>
      </c>
    </row>
    <row r="29" spans="1:15" ht="20.100000000000001" customHeight="1" thickTop="1">
      <c r="A29" s="4" t="s">
        <v>324</v>
      </c>
      <c r="I29" s="58"/>
      <c r="K29" s="58"/>
      <c r="M29" s="58"/>
      <c r="O29" s="58"/>
    </row>
    <row r="30" spans="1:15" ht="12.95" customHeight="1">
      <c r="B30" s="4" t="s">
        <v>325</v>
      </c>
      <c r="I30" s="58">
        <v>41118</v>
      </c>
      <c r="K30" s="58">
        <v>23239</v>
      </c>
      <c r="M30" s="58">
        <v>2587</v>
      </c>
      <c r="O30" s="58">
        <f>SUM(I30:N30)</f>
        <v>66944</v>
      </c>
    </row>
    <row r="31" spans="1:15" ht="12.95" customHeight="1">
      <c r="B31" s="4" t="s">
        <v>326</v>
      </c>
      <c r="I31" s="58">
        <v>3824</v>
      </c>
      <c r="K31" s="58">
        <v>4799</v>
      </c>
      <c r="M31" s="58">
        <v>2550</v>
      </c>
      <c r="O31" s="9">
        <f>SUM(I31:N31)</f>
        <v>11173</v>
      </c>
    </row>
    <row r="32" spans="1:15" ht="20.100000000000001" customHeight="1" thickBot="1">
      <c r="F32" s="4" t="s">
        <v>22</v>
      </c>
      <c r="I32" s="7">
        <f>SUM(I30:I31)</f>
        <v>44942</v>
      </c>
      <c r="K32" s="7">
        <f>SUM(K30:K31)</f>
        <v>28038</v>
      </c>
      <c r="M32" s="7">
        <f>SUM(M30:M31)</f>
        <v>5137</v>
      </c>
      <c r="O32" s="7">
        <f>IF(SUM(O30:O31)=SUM(I32:M32),SUM(O30:O31),"Off")</f>
        <v>78117</v>
      </c>
    </row>
    <row r="33" spans="1:15" ht="28.5" customHeight="1" thickTop="1">
      <c r="A33" s="4" t="s">
        <v>1103</v>
      </c>
    </row>
    <row r="34" spans="1:15" ht="20.100000000000001" customHeight="1">
      <c r="A34"/>
      <c r="B34"/>
      <c r="C34"/>
      <c r="D34"/>
      <c r="E34"/>
      <c r="F34"/>
      <c r="G34"/>
      <c r="H34"/>
      <c r="I34"/>
      <c r="J34"/>
      <c r="K34"/>
      <c r="L34"/>
      <c r="M34"/>
      <c r="N34"/>
      <c r="O34"/>
    </row>
    <row r="35" spans="1:15" ht="20.100000000000001" customHeight="1">
      <c r="A35"/>
      <c r="B35"/>
      <c r="C35"/>
      <c r="D35"/>
      <c r="E35"/>
      <c r="F35"/>
      <c r="G35"/>
      <c r="H35"/>
      <c r="I35"/>
      <c r="J35"/>
      <c r="K35"/>
      <c r="L35"/>
      <c r="M35"/>
      <c r="N35"/>
      <c r="O35"/>
    </row>
    <row r="36" spans="1:15" ht="12.95" customHeight="1">
      <c r="A36"/>
      <c r="B36"/>
      <c r="C36"/>
      <c r="D36"/>
      <c r="E36"/>
      <c r="F36"/>
      <c r="G36"/>
      <c r="H36"/>
      <c r="I36"/>
      <c r="J36"/>
      <c r="K36"/>
      <c r="L36"/>
      <c r="M36"/>
      <c r="N36"/>
      <c r="O36"/>
    </row>
    <row r="37" spans="1:15" ht="12.95" customHeight="1">
      <c r="A37" s="1" t="s">
        <v>496</v>
      </c>
      <c r="B37" s="1"/>
      <c r="C37" s="1"/>
      <c r="D37" s="1"/>
      <c r="E37" s="1"/>
      <c r="F37" s="1"/>
      <c r="G37" s="1"/>
      <c r="H37" s="1"/>
      <c r="I37" s="1"/>
      <c r="J37" s="1"/>
      <c r="K37" s="1"/>
      <c r="L37" s="2"/>
      <c r="M37" s="2"/>
      <c r="N37" s="2"/>
      <c r="O37" s="2"/>
    </row>
    <row r="38" spans="1:15" ht="20.100000000000001" customHeight="1">
      <c r="A38" s="2" t="s">
        <v>305</v>
      </c>
      <c r="B38" s="1"/>
      <c r="C38" s="1"/>
      <c r="D38" s="1"/>
      <c r="E38" s="1"/>
      <c r="F38" s="1"/>
      <c r="G38" s="1"/>
      <c r="H38" s="1"/>
      <c r="I38" s="1"/>
      <c r="J38" s="1"/>
      <c r="K38" s="1"/>
      <c r="L38" s="2"/>
      <c r="M38" s="2"/>
      <c r="N38" s="2"/>
      <c r="O38" s="2"/>
    </row>
    <row r="39" spans="1:15" ht="20.100000000000001" customHeight="1">
      <c r="A39" s="2" t="s">
        <v>1100</v>
      </c>
      <c r="B39" s="1"/>
      <c r="C39" s="1"/>
      <c r="D39" s="1"/>
      <c r="E39" s="1"/>
      <c r="F39" s="1"/>
      <c r="G39" s="1"/>
      <c r="H39" s="1"/>
      <c r="I39" s="1"/>
      <c r="J39" s="1"/>
      <c r="K39" s="1"/>
      <c r="L39" s="2"/>
      <c r="M39" s="2"/>
      <c r="N39" s="2"/>
      <c r="O39" s="2"/>
    </row>
    <row r="40" spans="1:15" s="11" customFormat="1" ht="20.100000000000001" customHeight="1">
      <c r="A40" s="2" t="s">
        <v>361</v>
      </c>
      <c r="B40" s="1"/>
      <c r="C40" s="1"/>
      <c r="D40" s="1"/>
      <c r="E40" s="1"/>
      <c r="F40" s="1"/>
      <c r="G40" s="1"/>
      <c r="H40" s="1"/>
      <c r="I40" s="1"/>
      <c r="J40" s="1"/>
      <c r="K40" s="1"/>
      <c r="L40" s="1"/>
      <c r="M40" s="1"/>
      <c r="N40" s="1"/>
      <c r="O40" s="1"/>
    </row>
    <row r="41" spans="1:15" ht="39" customHeight="1">
      <c r="A41" s="4" t="s">
        <v>328</v>
      </c>
    </row>
    <row r="42" spans="1:15" ht="12.95" customHeight="1">
      <c r="B42" s="4" t="s">
        <v>329</v>
      </c>
      <c r="D42" s="54"/>
      <c r="E42" s="54"/>
      <c r="F42" s="54"/>
      <c r="G42" s="54"/>
      <c r="H42" s="54"/>
      <c r="I42" s="54"/>
      <c r="J42" s="54"/>
      <c r="K42" s="54"/>
    </row>
    <row r="43" spans="1:15" ht="12.95" customHeight="1">
      <c r="C43" s="4" t="s">
        <v>330</v>
      </c>
      <c r="D43" s="54"/>
      <c r="E43" s="54"/>
      <c r="F43" s="54"/>
      <c r="G43" s="54"/>
      <c r="H43" s="54"/>
      <c r="I43" s="54"/>
      <c r="J43" s="54"/>
      <c r="K43" s="54"/>
    </row>
    <row r="44" spans="1:15" ht="12.95" customHeight="1">
      <c r="B44" s="4" t="s">
        <v>1104</v>
      </c>
    </row>
    <row r="45" spans="1:15" ht="20.100000000000001" customHeight="1">
      <c r="F45" s="19"/>
      <c r="H45" s="19"/>
      <c r="I45" s="33" t="s">
        <v>53</v>
      </c>
      <c r="J45" s="19"/>
      <c r="K45" s="33" t="s">
        <v>54</v>
      </c>
      <c r="L45" s="19"/>
      <c r="M45" s="33" t="s">
        <v>55</v>
      </c>
      <c r="O45" s="33" t="s">
        <v>22</v>
      </c>
    </row>
    <row r="46" spans="1:15" ht="20.100000000000001" customHeight="1">
      <c r="A46" s="4" t="s">
        <v>331</v>
      </c>
    </row>
    <row r="47" spans="1:15" ht="12.95" customHeight="1">
      <c r="B47" s="4" t="s">
        <v>646</v>
      </c>
      <c r="I47" s="58">
        <v>7</v>
      </c>
      <c r="K47" s="58">
        <v>0</v>
      </c>
      <c r="M47" s="58">
        <v>0</v>
      </c>
      <c r="O47" s="58">
        <f t="shared" ref="O47:O52" si="0">SUM(I47:M47)</f>
        <v>7</v>
      </c>
    </row>
    <row r="48" spans="1:15" ht="12.95" customHeight="1">
      <c r="B48" s="4" t="s">
        <v>332</v>
      </c>
      <c r="I48" s="58">
        <v>7660</v>
      </c>
      <c r="K48" s="58">
        <v>3756</v>
      </c>
      <c r="M48" s="58">
        <v>690</v>
      </c>
      <c r="O48" s="58">
        <f t="shared" si="0"/>
        <v>12106</v>
      </c>
    </row>
    <row r="49" spans="1:15" ht="12.95" customHeight="1">
      <c r="B49" s="4" t="s">
        <v>647</v>
      </c>
      <c r="I49" s="58">
        <v>0</v>
      </c>
      <c r="K49" s="58">
        <v>34</v>
      </c>
      <c r="M49" s="58">
        <v>27</v>
      </c>
      <c r="O49" s="58">
        <f t="shared" si="0"/>
        <v>61</v>
      </c>
    </row>
    <row r="50" spans="1:15" ht="12.95" customHeight="1">
      <c r="B50" s="4" t="s">
        <v>333</v>
      </c>
      <c r="I50" s="58">
        <v>3410</v>
      </c>
      <c r="K50" s="58">
        <v>2264</v>
      </c>
      <c r="M50" s="58">
        <v>565</v>
      </c>
      <c r="O50" s="58">
        <f t="shared" si="0"/>
        <v>6239</v>
      </c>
    </row>
    <row r="51" spans="1:15" ht="12.95" customHeight="1">
      <c r="B51" s="4" t="s">
        <v>658</v>
      </c>
      <c r="I51" s="58">
        <v>9</v>
      </c>
      <c r="K51" s="58">
        <v>46</v>
      </c>
      <c r="M51" s="58">
        <v>0</v>
      </c>
      <c r="O51" s="58">
        <f t="shared" si="0"/>
        <v>55</v>
      </c>
    </row>
    <row r="52" spans="1:15" ht="12.95" customHeight="1">
      <c r="B52" s="4" t="s">
        <v>120</v>
      </c>
      <c r="I52" s="58">
        <v>804</v>
      </c>
      <c r="K52" s="58">
        <v>328</v>
      </c>
      <c r="M52" s="58">
        <v>1</v>
      </c>
      <c r="O52" s="58">
        <f t="shared" si="0"/>
        <v>1133</v>
      </c>
    </row>
    <row r="53" spans="1:15" ht="12.95" customHeight="1">
      <c r="B53" s="4" t="s">
        <v>122</v>
      </c>
      <c r="I53" s="58"/>
      <c r="K53" s="58"/>
      <c r="M53" s="58"/>
      <c r="O53" s="58"/>
    </row>
    <row r="54" spans="1:15" ht="12.95" customHeight="1">
      <c r="C54" s="4" t="s">
        <v>121</v>
      </c>
      <c r="I54" s="58">
        <v>314</v>
      </c>
      <c r="K54" s="58">
        <v>641</v>
      </c>
      <c r="M54" s="58">
        <v>0</v>
      </c>
      <c r="O54" s="106">
        <f>SUM(I54:M54)</f>
        <v>955</v>
      </c>
    </row>
    <row r="55" spans="1:15" ht="20.100000000000001" customHeight="1" thickBot="1">
      <c r="F55" s="4" t="s">
        <v>22</v>
      </c>
      <c r="I55" s="7">
        <f>SUM(I47:I54)</f>
        <v>12204</v>
      </c>
      <c r="K55" s="7">
        <f>SUM(K47:K54)</f>
        <v>7069</v>
      </c>
      <c r="M55" s="7">
        <f>SUM(M47:M54)</f>
        <v>1283</v>
      </c>
      <c r="O55" s="7">
        <f>IF(SUM(O47:O54)=SUM(I55:M55),SUM(O47:O54),"Off")</f>
        <v>20556</v>
      </c>
    </row>
    <row r="56" spans="1:15" ht="12.95" customHeight="1" thickTop="1"/>
    <row r="57" spans="1:15" ht="20.100000000000001" customHeight="1">
      <c r="A57" s="4" t="s">
        <v>334</v>
      </c>
    </row>
    <row r="58" spans="1:15" ht="12.95" customHeight="1">
      <c r="B58" s="4" t="s">
        <v>1105</v>
      </c>
    </row>
    <row r="59" spans="1:15" ht="12.95" customHeight="1">
      <c r="C59" s="4" t="s">
        <v>335</v>
      </c>
    </row>
    <row r="60" spans="1:15" ht="12.95" customHeight="1">
      <c r="B60" s="4" t="s">
        <v>1106</v>
      </c>
    </row>
    <row r="61" spans="1:15" ht="20.100000000000001" customHeight="1">
      <c r="F61" s="19"/>
      <c r="H61" s="19"/>
      <c r="I61" s="33" t="s">
        <v>53</v>
      </c>
      <c r="J61" s="19"/>
      <c r="K61" s="33" t="s">
        <v>54</v>
      </c>
      <c r="M61" s="33" t="s">
        <v>55</v>
      </c>
      <c r="O61" s="33" t="s">
        <v>327</v>
      </c>
    </row>
    <row r="62" spans="1:15" ht="20.100000000000001" customHeight="1">
      <c r="A62" s="4" t="s">
        <v>336</v>
      </c>
      <c r="C62" s="11"/>
      <c r="F62" s="19"/>
      <c r="H62" s="19"/>
      <c r="I62" s="42"/>
      <c r="J62" s="19"/>
      <c r="K62" s="42"/>
      <c r="M62" s="42"/>
      <c r="O62" s="42"/>
    </row>
    <row r="63" spans="1:15" ht="12.95" customHeight="1">
      <c r="B63" s="4" t="s">
        <v>337</v>
      </c>
      <c r="C63" s="11"/>
      <c r="H63" s="6" t="s">
        <v>172</v>
      </c>
      <c r="I63" s="106">
        <v>105223</v>
      </c>
      <c r="K63" s="106">
        <v>89178</v>
      </c>
      <c r="M63" s="106">
        <v>67488</v>
      </c>
      <c r="O63" s="106">
        <v>97443</v>
      </c>
    </row>
    <row r="64" spans="1:15" ht="20.100000000000001" customHeight="1">
      <c r="A64" s="4" t="s">
        <v>908</v>
      </c>
    </row>
    <row r="65" spans="1:15" ht="20.100000000000001" customHeight="1">
      <c r="F65" s="19"/>
      <c r="H65" s="19"/>
      <c r="I65" s="33" t="s">
        <v>53</v>
      </c>
      <c r="J65" s="19"/>
      <c r="K65" s="33" t="s">
        <v>54</v>
      </c>
      <c r="M65" s="33" t="s">
        <v>55</v>
      </c>
      <c r="O65" s="33" t="s">
        <v>327</v>
      </c>
    </row>
    <row r="66" spans="1:15" ht="20.100000000000001" customHeight="1">
      <c r="A66" s="4" t="s">
        <v>339</v>
      </c>
      <c r="F66" s="19"/>
      <c r="H66" s="19"/>
      <c r="I66" s="42"/>
      <c r="J66" s="19"/>
      <c r="K66" s="42"/>
      <c r="M66" s="42"/>
      <c r="O66" s="42"/>
    </row>
    <row r="67" spans="1:15" ht="12.95" customHeight="1">
      <c r="B67" s="4" t="s">
        <v>337</v>
      </c>
      <c r="I67" s="135">
        <v>0.60109999999999997</v>
      </c>
      <c r="J67" s="135"/>
      <c r="K67" s="135">
        <v>0.49259999999999998</v>
      </c>
      <c r="L67" s="136"/>
      <c r="M67" s="135">
        <v>0.54069999999999996</v>
      </c>
      <c r="N67" s="136"/>
      <c r="O67" s="135">
        <v>0.55959999999999999</v>
      </c>
    </row>
    <row r="68" spans="1:15" ht="20.100000000000001" customHeight="1">
      <c r="A68" s="4" t="s">
        <v>782</v>
      </c>
    </row>
    <row r="69" spans="1:15" ht="12.95" customHeight="1">
      <c r="B69" s="40" t="s">
        <v>370</v>
      </c>
      <c r="C69" s="4" t="s">
        <v>686</v>
      </c>
    </row>
    <row r="70" spans="1:15" ht="12.95" customHeight="1">
      <c r="C70" s="4" t="s">
        <v>125</v>
      </c>
    </row>
    <row r="71" spans="1:15" ht="12.95" customHeight="1">
      <c r="B71" s="40" t="s">
        <v>371</v>
      </c>
      <c r="C71" s="4" t="s">
        <v>687</v>
      </c>
    </row>
    <row r="72" spans="1:15" ht="12.95" customHeight="1">
      <c r="C72" s="4" t="s">
        <v>123</v>
      </c>
    </row>
    <row r="73" spans="1:15" ht="12.95" customHeight="1">
      <c r="C73" s="4" t="s">
        <v>124</v>
      </c>
    </row>
    <row r="74" spans="1:15" ht="12.95" customHeight="1"/>
  </sheetData>
  <customSheetViews>
    <customSheetView guid="{B5CDDD7D-D7D3-4CB2-966B-9F1E454CC0C9}" topLeftCell="A21">
      <selection activeCell="K38" sqref="K38"/>
      <rowBreaks count="3" manualBreakCount="3">
        <brk id="39" max="16383" man="1"/>
        <brk id="86" max="16383" man="1"/>
        <brk id="122" max="16383" man="1"/>
      </rowBreaks>
      <pageMargins left="0.8" right="0.45" top="1" bottom="0.8" header="0.5" footer="0.5"/>
      <pageSetup scale="90" firstPageNumber="100" orientation="portrait" blackAndWhite="1" useFirstPageNumber="1" r:id="rId1"/>
      <headerFooter alignWithMargins="0">
        <oddHeader xml:space="preserve">&amp;L&amp;"Arial,Bold"&amp;9DRAFT   &amp;D   &amp;T &amp;F </oddHeader>
        <oddFooter>&amp;C&amp;"Times New Roman,Regular"&amp;11&amp;P&amp;R&amp;"Times New Roman,Regular"&amp;11(Continued)</oddFooter>
      </headerFooter>
    </customSheetView>
    <customSheetView guid="{3FC6D382-0486-4517-8915-5982798F57DA}" topLeftCell="A55">
      <selection activeCell="M29" sqref="M29"/>
      <rowBreaks count="3" manualBreakCount="3">
        <brk id="39" max="16383" man="1"/>
        <brk id="86" max="16383" man="1"/>
        <brk id="122" max="16383" man="1"/>
      </rowBreaks>
      <pageMargins left="0.8" right="0.7" top="1" bottom="0.8" header="0.5" footer="0.5"/>
      <pageSetup firstPageNumber="100" orientation="portrait" blackAndWhite="1" useFirstPageNumber="1" r:id="rId2"/>
      <headerFooter alignWithMargins="0">
        <oddHeader xml:space="preserve">&amp;L&amp;"Arial,Bold"&amp;9DRAFT   &amp;D   &amp;T &amp;F </oddHeader>
        <oddFooter>&amp;C&amp;"Times New Roman,Regular"&amp;11&amp;P&amp;R&amp;"Times New Roman,Regular"&amp;11(Continued)</oddFooter>
      </headerFooter>
    </customSheetView>
    <customSheetView guid="{453F29F3-031A-4FB3-90E6-201613B5F615}" showPageBreaks="1">
      <rowBreaks count="3" manualBreakCount="3">
        <brk id="39" max="16383" man="1"/>
        <brk id="82" max="16383" man="1"/>
        <brk id="118" max="16383" man="1"/>
      </rowBreaks>
      <pageMargins left="0.8" right="0.7" top="1" bottom="0.8" header="0.5" footer="0.5"/>
      <pageSetup firstPageNumber="97" orientation="portrait" blackAndWhite="1" useFirstPageNumber="1" r:id="rId3"/>
      <headerFooter alignWithMargins="0">
        <oddHeader xml:space="preserve">&amp;L&amp;"Arial,Bold"&amp;9DRAFT   &amp;D   &amp;T &amp;F </oddHeader>
        <oddFooter>&amp;C&amp;"Times New Roman,Regular"&amp;11&amp;P&amp;R&amp;"Times New Roman,Regular"&amp;11(Continued)</oddFooter>
      </headerFooter>
    </customSheetView>
    <customSheetView guid="{156071B9-6493-4A83-A8D8-C27747F8D32C}" showPageBreaks="1"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howPageBreaks="1" topLeftCell="A66">
      <selection activeCell="O70" sqref="O70"/>
      <rowBreaks count="2" manualBreakCount="2">
        <brk id="39" max="16383" man="1"/>
        <brk id="118" max="16383" man="1"/>
      </rowBreaks>
      <pageMargins left="0.8" right="0.7" top="1" bottom="0.8" header="0.5" footer="0.5"/>
      <pageSetup firstPageNumber="94" orientation="portrait"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howRuler="0"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howPageBreaks="1" topLeftCell="A66">
      <selection activeCell="O70" sqref="O70"/>
      <rowBreaks count="3" manualBreakCount="3">
        <brk id="39" max="16383" man="1"/>
        <brk id="82" max="16383" man="1"/>
        <brk id="118" max="16383" man="1"/>
      </rowBreaks>
      <pageMargins left="0.8" right="0.7" top="1" bottom="0.8" header="0.5" footer="0.5"/>
      <pageSetup firstPageNumber="94" orientation="portrait" blackAndWhite="1" useFirstPageNumber="1" r:id="rId8"/>
      <headerFooter alignWithMargins="0">
        <oddHeader>&amp;L&amp;"Arial,Bold"&amp;12DRAFT   &amp;D   &amp;T</oddHeader>
        <oddFooter>&amp;C&amp;"Times New Roman,Regular"&amp;11&amp;P&amp;R&amp;"Times New Roman,Regular"&amp;11(Continued)</oddFooter>
      </headerFooter>
    </customSheetView>
    <customSheetView guid="{0E26C343-6E53-43B0-8984-A8A5BAB40ADF}" showPageBreaks="1" printArea="1">
      <selection activeCell="K38" sqref="K38"/>
      <rowBreaks count="3" manualBreakCount="3">
        <brk id="39" max="16383" man="1"/>
        <brk id="86" max="16383" man="1"/>
        <brk id="122" max="16383" man="1"/>
      </rowBreaks>
      <pageMargins left="0.8" right="0.45" top="1" bottom="0.8" header="0.5" footer="0.5"/>
      <pageSetup scale="90" firstPageNumber="98" orientation="portrait" blackAndWhite="1" useFirstPageNumber="1" r:id="rId9"/>
      <headerFooter alignWithMargins="0">
        <oddHeader xml:space="preserve">&amp;L&amp;"Arial,Bold"&amp;9DRAFT   &amp;D   &amp;T &amp;F </oddHeader>
        <oddFooter>&amp;C&amp;"Times New Roman,Regular"&amp;11&amp;P&amp;R&amp;"Times New Roman,Regular"&amp;11(Continued)</oddFooter>
      </headerFooter>
    </customSheetView>
  </customSheetViews>
  <phoneticPr fontId="16" type="noConversion"/>
  <pageMargins left="0.8" right="0.7" top="1" bottom="0.8" header="0.5" footer="0.5"/>
  <pageSetup scale="98" firstPageNumber="91" fitToHeight="0" orientation="portrait" blackAndWhite="1" useFirstPageNumber="1" r:id="rId10"/>
  <headerFooter scaleWithDoc="0" alignWithMargins="0">
    <oddFooter>&amp;C&amp;P&amp;R(Continued)</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5">
    <tabColor theme="9"/>
    <pageSetUpPr fitToPage="1"/>
  </sheetPr>
  <dimension ref="A1:M24"/>
  <sheetViews>
    <sheetView workbookViewId="0">
      <selection sqref="A1:I1"/>
    </sheetView>
  </sheetViews>
  <sheetFormatPr defaultRowHeight="15"/>
  <cols>
    <col min="1" max="6" width="2.28515625" style="4" customWidth="1"/>
    <col min="7" max="7" width="28.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252" width="9.140625" style="4"/>
    <col min="253" max="258" width="2.28515625" style="4" customWidth="1"/>
    <col min="259" max="259" width="12.28515625" style="4" customWidth="1"/>
    <col min="260" max="260" width="2.42578125" style="4" customWidth="1"/>
    <col min="261" max="261" width="13.85546875" style="4" customWidth="1"/>
    <col min="262" max="262" width="2.42578125" style="4" customWidth="1"/>
    <col min="263" max="263" width="13.85546875" style="4" customWidth="1"/>
    <col min="264" max="264" width="2.42578125" style="4" customWidth="1"/>
    <col min="265" max="265" width="13.85546875" style="4" customWidth="1"/>
    <col min="266" max="266" width="2.42578125" style="4" customWidth="1"/>
    <col min="267" max="267" width="13.85546875" style="4" customWidth="1"/>
    <col min="268" max="508" width="9.140625" style="4"/>
    <col min="509" max="514" width="2.28515625" style="4" customWidth="1"/>
    <col min="515" max="515" width="12.28515625" style="4" customWidth="1"/>
    <col min="516" max="516" width="2.42578125" style="4" customWidth="1"/>
    <col min="517" max="517" width="13.85546875" style="4" customWidth="1"/>
    <col min="518" max="518" width="2.42578125" style="4" customWidth="1"/>
    <col min="519" max="519" width="13.85546875" style="4" customWidth="1"/>
    <col min="520" max="520" width="2.42578125" style="4" customWidth="1"/>
    <col min="521" max="521" width="13.85546875" style="4" customWidth="1"/>
    <col min="522" max="522" width="2.42578125" style="4" customWidth="1"/>
    <col min="523" max="523" width="13.85546875" style="4" customWidth="1"/>
    <col min="524" max="764" width="9.140625" style="4"/>
    <col min="765" max="770" width="2.28515625" style="4" customWidth="1"/>
    <col min="771" max="771" width="12.28515625" style="4" customWidth="1"/>
    <col min="772" max="772" width="2.42578125" style="4" customWidth="1"/>
    <col min="773" max="773" width="13.85546875" style="4" customWidth="1"/>
    <col min="774" max="774" width="2.42578125" style="4" customWidth="1"/>
    <col min="775" max="775" width="13.85546875" style="4" customWidth="1"/>
    <col min="776" max="776" width="2.42578125" style="4" customWidth="1"/>
    <col min="777" max="777" width="13.85546875" style="4" customWidth="1"/>
    <col min="778" max="778" width="2.42578125" style="4" customWidth="1"/>
    <col min="779" max="779" width="13.85546875" style="4" customWidth="1"/>
    <col min="780" max="1020" width="9.140625" style="4"/>
    <col min="1021" max="1026" width="2.28515625" style="4" customWidth="1"/>
    <col min="1027" max="1027" width="12.28515625" style="4" customWidth="1"/>
    <col min="1028" max="1028" width="2.42578125" style="4" customWidth="1"/>
    <col min="1029" max="1029" width="13.85546875" style="4" customWidth="1"/>
    <col min="1030" max="1030" width="2.42578125" style="4" customWidth="1"/>
    <col min="1031" max="1031" width="13.85546875" style="4" customWidth="1"/>
    <col min="1032" max="1032" width="2.42578125" style="4" customWidth="1"/>
    <col min="1033" max="1033" width="13.85546875" style="4" customWidth="1"/>
    <col min="1034" max="1034" width="2.42578125" style="4" customWidth="1"/>
    <col min="1035" max="1035" width="13.85546875" style="4" customWidth="1"/>
    <col min="1036" max="1276" width="9.140625" style="4"/>
    <col min="1277" max="1282" width="2.28515625" style="4" customWidth="1"/>
    <col min="1283" max="1283" width="12.28515625" style="4" customWidth="1"/>
    <col min="1284" max="1284" width="2.42578125" style="4" customWidth="1"/>
    <col min="1285" max="1285" width="13.85546875" style="4" customWidth="1"/>
    <col min="1286" max="1286" width="2.42578125" style="4" customWidth="1"/>
    <col min="1287" max="1287" width="13.85546875" style="4" customWidth="1"/>
    <col min="1288" max="1288" width="2.42578125" style="4" customWidth="1"/>
    <col min="1289" max="1289" width="13.85546875" style="4" customWidth="1"/>
    <col min="1290" max="1290" width="2.42578125" style="4" customWidth="1"/>
    <col min="1291" max="1291" width="13.85546875" style="4" customWidth="1"/>
    <col min="1292" max="1532" width="9.140625" style="4"/>
    <col min="1533" max="1538" width="2.28515625" style="4" customWidth="1"/>
    <col min="1539" max="1539" width="12.28515625" style="4" customWidth="1"/>
    <col min="1540" max="1540" width="2.42578125" style="4" customWidth="1"/>
    <col min="1541" max="1541" width="13.85546875" style="4" customWidth="1"/>
    <col min="1542" max="1542" width="2.42578125" style="4" customWidth="1"/>
    <col min="1543" max="1543" width="13.85546875" style="4" customWidth="1"/>
    <col min="1544" max="1544" width="2.42578125" style="4" customWidth="1"/>
    <col min="1545" max="1545" width="13.85546875" style="4" customWidth="1"/>
    <col min="1546" max="1546" width="2.42578125" style="4" customWidth="1"/>
    <col min="1547" max="1547" width="13.85546875" style="4" customWidth="1"/>
    <col min="1548" max="1788" width="9.140625" style="4"/>
    <col min="1789" max="1794" width="2.28515625" style="4" customWidth="1"/>
    <col min="1795" max="1795" width="12.28515625" style="4" customWidth="1"/>
    <col min="1796" max="1796" width="2.42578125" style="4" customWidth="1"/>
    <col min="1797" max="1797" width="13.85546875" style="4" customWidth="1"/>
    <col min="1798" max="1798" width="2.42578125" style="4" customWidth="1"/>
    <col min="1799" max="1799" width="13.85546875" style="4" customWidth="1"/>
    <col min="1800" max="1800" width="2.42578125" style="4" customWidth="1"/>
    <col min="1801" max="1801" width="13.85546875" style="4" customWidth="1"/>
    <col min="1802" max="1802" width="2.42578125" style="4" customWidth="1"/>
    <col min="1803" max="1803" width="13.85546875" style="4" customWidth="1"/>
    <col min="1804" max="2044" width="9.140625" style="4"/>
    <col min="2045" max="2050" width="2.28515625" style="4" customWidth="1"/>
    <col min="2051" max="2051" width="12.28515625" style="4" customWidth="1"/>
    <col min="2052" max="2052" width="2.42578125" style="4" customWidth="1"/>
    <col min="2053" max="2053" width="13.85546875" style="4" customWidth="1"/>
    <col min="2054" max="2054" width="2.42578125" style="4" customWidth="1"/>
    <col min="2055" max="2055" width="13.85546875" style="4" customWidth="1"/>
    <col min="2056" max="2056" width="2.42578125" style="4" customWidth="1"/>
    <col min="2057" max="2057" width="13.85546875" style="4" customWidth="1"/>
    <col min="2058" max="2058" width="2.42578125" style="4" customWidth="1"/>
    <col min="2059" max="2059" width="13.85546875" style="4" customWidth="1"/>
    <col min="2060" max="2300" width="9.140625" style="4"/>
    <col min="2301" max="2306" width="2.28515625" style="4" customWidth="1"/>
    <col min="2307" max="2307" width="12.28515625" style="4" customWidth="1"/>
    <col min="2308" max="2308" width="2.42578125" style="4" customWidth="1"/>
    <col min="2309" max="2309" width="13.85546875" style="4" customWidth="1"/>
    <col min="2310" max="2310" width="2.42578125" style="4" customWidth="1"/>
    <col min="2311" max="2311" width="13.85546875" style="4" customWidth="1"/>
    <col min="2312" max="2312" width="2.42578125" style="4" customWidth="1"/>
    <col min="2313" max="2313" width="13.85546875" style="4" customWidth="1"/>
    <col min="2314" max="2314" width="2.42578125" style="4" customWidth="1"/>
    <col min="2315" max="2315" width="13.85546875" style="4" customWidth="1"/>
    <col min="2316" max="2556" width="9.140625" style="4"/>
    <col min="2557" max="2562" width="2.28515625" style="4" customWidth="1"/>
    <col min="2563" max="2563" width="12.28515625" style="4" customWidth="1"/>
    <col min="2564" max="2564" width="2.42578125" style="4" customWidth="1"/>
    <col min="2565" max="2565" width="13.85546875" style="4" customWidth="1"/>
    <col min="2566" max="2566" width="2.42578125" style="4" customWidth="1"/>
    <col min="2567" max="2567" width="13.85546875" style="4" customWidth="1"/>
    <col min="2568" max="2568" width="2.42578125" style="4" customWidth="1"/>
    <col min="2569" max="2569" width="13.85546875" style="4" customWidth="1"/>
    <col min="2570" max="2570" width="2.42578125" style="4" customWidth="1"/>
    <col min="2571" max="2571" width="13.85546875" style="4" customWidth="1"/>
    <col min="2572" max="2812" width="9.140625" style="4"/>
    <col min="2813" max="2818" width="2.28515625" style="4" customWidth="1"/>
    <col min="2819" max="2819" width="12.28515625" style="4" customWidth="1"/>
    <col min="2820" max="2820" width="2.42578125" style="4" customWidth="1"/>
    <col min="2821" max="2821" width="13.85546875" style="4" customWidth="1"/>
    <col min="2822" max="2822" width="2.42578125" style="4" customWidth="1"/>
    <col min="2823" max="2823" width="13.85546875" style="4" customWidth="1"/>
    <col min="2824" max="2824" width="2.42578125" style="4" customWidth="1"/>
    <col min="2825" max="2825" width="13.85546875" style="4" customWidth="1"/>
    <col min="2826" max="2826" width="2.42578125" style="4" customWidth="1"/>
    <col min="2827" max="2827" width="13.85546875" style="4" customWidth="1"/>
    <col min="2828" max="3068" width="9.140625" style="4"/>
    <col min="3069" max="3074" width="2.28515625" style="4" customWidth="1"/>
    <col min="3075" max="3075" width="12.28515625" style="4" customWidth="1"/>
    <col min="3076" max="3076" width="2.42578125" style="4" customWidth="1"/>
    <col min="3077" max="3077" width="13.85546875" style="4" customWidth="1"/>
    <col min="3078" max="3078" width="2.42578125" style="4" customWidth="1"/>
    <col min="3079" max="3079" width="13.85546875" style="4" customWidth="1"/>
    <col min="3080" max="3080" width="2.42578125" style="4" customWidth="1"/>
    <col min="3081" max="3081" width="13.85546875" style="4" customWidth="1"/>
    <col min="3082" max="3082" width="2.42578125" style="4" customWidth="1"/>
    <col min="3083" max="3083" width="13.85546875" style="4" customWidth="1"/>
    <col min="3084" max="3324" width="9.140625" style="4"/>
    <col min="3325" max="3330" width="2.28515625" style="4" customWidth="1"/>
    <col min="3331" max="3331" width="12.28515625" style="4" customWidth="1"/>
    <col min="3332" max="3332" width="2.42578125" style="4" customWidth="1"/>
    <col min="3333" max="3333" width="13.85546875" style="4" customWidth="1"/>
    <col min="3334" max="3334" width="2.42578125" style="4" customWidth="1"/>
    <col min="3335" max="3335" width="13.85546875" style="4" customWidth="1"/>
    <col min="3336" max="3336" width="2.42578125" style="4" customWidth="1"/>
    <col min="3337" max="3337" width="13.85546875" style="4" customWidth="1"/>
    <col min="3338" max="3338" width="2.42578125" style="4" customWidth="1"/>
    <col min="3339" max="3339" width="13.85546875" style="4" customWidth="1"/>
    <col min="3340" max="3580" width="9.140625" style="4"/>
    <col min="3581" max="3586" width="2.28515625" style="4" customWidth="1"/>
    <col min="3587" max="3587" width="12.28515625" style="4" customWidth="1"/>
    <col min="3588" max="3588" width="2.42578125" style="4" customWidth="1"/>
    <col min="3589" max="3589" width="13.85546875" style="4" customWidth="1"/>
    <col min="3590" max="3590" width="2.42578125" style="4" customWidth="1"/>
    <col min="3591" max="3591" width="13.85546875" style="4" customWidth="1"/>
    <col min="3592" max="3592" width="2.42578125" style="4" customWidth="1"/>
    <col min="3593" max="3593" width="13.85546875" style="4" customWidth="1"/>
    <col min="3594" max="3594" width="2.42578125" style="4" customWidth="1"/>
    <col min="3595" max="3595" width="13.85546875" style="4" customWidth="1"/>
    <col min="3596" max="3836" width="9.140625" style="4"/>
    <col min="3837" max="3842" width="2.28515625" style="4" customWidth="1"/>
    <col min="3843" max="3843" width="12.28515625" style="4" customWidth="1"/>
    <col min="3844" max="3844" width="2.42578125" style="4" customWidth="1"/>
    <col min="3845" max="3845" width="13.85546875" style="4" customWidth="1"/>
    <col min="3846" max="3846" width="2.42578125" style="4" customWidth="1"/>
    <col min="3847" max="3847" width="13.85546875" style="4" customWidth="1"/>
    <col min="3848" max="3848" width="2.42578125" style="4" customWidth="1"/>
    <col min="3849" max="3849" width="13.85546875" style="4" customWidth="1"/>
    <col min="3850" max="3850" width="2.42578125" style="4" customWidth="1"/>
    <col min="3851" max="3851" width="13.85546875" style="4" customWidth="1"/>
    <col min="3852" max="4092" width="9.140625" style="4"/>
    <col min="4093" max="4098" width="2.28515625" style="4" customWidth="1"/>
    <col min="4099" max="4099" width="12.28515625" style="4" customWidth="1"/>
    <col min="4100" max="4100" width="2.42578125" style="4" customWidth="1"/>
    <col min="4101" max="4101" width="13.85546875" style="4" customWidth="1"/>
    <col min="4102" max="4102" width="2.42578125" style="4" customWidth="1"/>
    <col min="4103" max="4103" width="13.85546875" style="4" customWidth="1"/>
    <col min="4104" max="4104" width="2.42578125" style="4" customWidth="1"/>
    <col min="4105" max="4105" width="13.85546875" style="4" customWidth="1"/>
    <col min="4106" max="4106" width="2.42578125" style="4" customWidth="1"/>
    <col min="4107" max="4107" width="13.85546875" style="4" customWidth="1"/>
    <col min="4108" max="4348" width="9.140625" style="4"/>
    <col min="4349" max="4354" width="2.28515625" style="4" customWidth="1"/>
    <col min="4355" max="4355" width="12.28515625" style="4" customWidth="1"/>
    <col min="4356" max="4356" width="2.42578125" style="4" customWidth="1"/>
    <col min="4357" max="4357" width="13.85546875" style="4" customWidth="1"/>
    <col min="4358" max="4358" width="2.42578125" style="4" customWidth="1"/>
    <col min="4359" max="4359" width="13.85546875" style="4" customWidth="1"/>
    <col min="4360" max="4360" width="2.42578125" style="4" customWidth="1"/>
    <col min="4361" max="4361" width="13.85546875" style="4" customWidth="1"/>
    <col min="4362" max="4362" width="2.42578125" style="4" customWidth="1"/>
    <col min="4363" max="4363" width="13.85546875" style="4" customWidth="1"/>
    <col min="4364" max="4604" width="9.140625" style="4"/>
    <col min="4605" max="4610" width="2.28515625" style="4" customWidth="1"/>
    <col min="4611" max="4611" width="12.28515625" style="4" customWidth="1"/>
    <col min="4612" max="4612" width="2.42578125" style="4" customWidth="1"/>
    <col min="4613" max="4613" width="13.85546875" style="4" customWidth="1"/>
    <col min="4614" max="4614" width="2.42578125" style="4" customWidth="1"/>
    <col min="4615" max="4615" width="13.85546875" style="4" customWidth="1"/>
    <col min="4616" max="4616" width="2.42578125" style="4" customWidth="1"/>
    <col min="4617" max="4617" width="13.85546875" style="4" customWidth="1"/>
    <col min="4618" max="4618" width="2.42578125" style="4" customWidth="1"/>
    <col min="4619" max="4619" width="13.85546875" style="4" customWidth="1"/>
    <col min="4620" max="4860" width="9.140625" style="4"/>
    <col min="4861" max="4866" width="2.28515625" style="4" customWidth="1"/>
    <col min="4867" max="4867" width="12.28515625" style="4" customWidth="1"/>
    <col min="4868" max="4868" width="2.42578125" style="4" customWidth="1"/>
    <col min="4869" max="4869" width="13.85546875" style="4" customWidth="1"/>
    <col min="4870" max="4870" width="2.42578125" style="4" customWidth="1"/>
    <col min="4871" max="4871" width="13.85546875" style="4" customWidth="1"/>
    <col min="4872" max="4872" width="2.42578125" style="4" customWidth="1"/>
    <col min="4873" max="4873" width="13.85546875" style="4" customWidth="1"/>
    <col min="4874" max="4874" width="2.42578125" style="4" customWidth="1"/>
    <col min="4875" max="4875" width="13.85546875" style="4" customWidth="1"/>
    <col min="4876" max="5116" width="9.140625" style="4"/>
    <col min="5117" max="5122" width="2.28515625" style="4" customWidth="1"/>
    <col min="5123" max="5123" width="12.28515625" style="4" customWidth="1"/>
    <col min="5124" max="5124" width="2.42578125" style="4" customWidth="1"/>
    <col min="5125" max="5125" width="13.85546875" style="4" customWidth="1"/>
    <col min="5126" max="5126" width="2.42578125" style="4" customWidth="1"/>
    <col min="5127" max="5127" width="13.85546875" style="4" customWidth="1"/>
    <col min="5128" max="5128" width="2.42578125" style="4" customWidth="1"/>
    <col min="5129" max="5129" width="13.85546875" style="4" customWidth="1"/>
    <col min="5130" max="5130" width="2.42578125" style="4" customWidth="1"/>
    <col min="5131" max="5131" width="13.85546875" style="4" customWidth="1"/>
    <col min="5132" max="5372" width="9.140625" style="4"/>
    <col min="5373" max="5378" width="2.28515625" style="4" customWidth="1"/>
    <col min="5379" max="5379" width="12.28515625" style="4" customWidth="1"/>
    <col min="5380" max="5380" width="2.42578125" style="4" customWidth="1"/>
    <col min="5381" max="5381" width="13.85546875" style="4" customWidth="1"/>
    <col min="5382" max="5382" width="2.42578125" style="4" customWidth="1"/>
    <col min="5383" max="5383" width="13.85546875" style="4" customWidth="1"/>
    <col min="5384" max="5384" width="2.42578125" style="4" customWidth="1"/>
    <col min="5385" max="5385" width="13.85546875" style="4" customWidth="1"/>
    <col min="5386" max="5386" width="2.42578125" style="4" customWidth="1"/>
    <col min="5387" max="5387" width="13.85546875" style="4" customWidth="1"/>
    <col min="5388" max="5628" width="9.140625" style="4"/>
    <col min="5629" max="5634" width="2.28515625" style="4" customWidth="1"/>
    <col min="5635" max="5635" width="12.28515625" style="4" customWidth="1"/>
    <col min="5636" max="5636" width="2.42578125" style="4" customWidth="1"/>
    <col min="5637" max="5637" width="13.85546875" style="4" customWidth="1"/>
    <col min="5638" max="5638" width="2.42578125" style="4" customWidth="1"/>
    <col min="5639" max="5639" width="13.85546875" style="4" customWidth="1"/>
    <col min="5640" max="5640" width="2.42578125" style="4" customWidth="1"/>
    <col min="5641" max="5641" width="13.85546875" style="4" customWidth="1"/>
    <col min="5642" max="5642" width="2.42578125" style="4" customWidth="1"/>
    <col min="5643" max="5643" width="13.85546875" style="4" customWidth="1"/>
    <col min="5644" max="5884" width="9.140625" style="4"/>
    <col min="5885" max="5890" width="2.28515625" style="4" customWidth="1"/>
    <col min="5891" max="5891" width="12.28515625" style="4" customWidth="1"/>
    <col min="5892" max="5892" width="2.42578125" style="4" customWidth="1"/>
    <col min="5893" max="5893" width="13.85546875" style="4" customWidth="1"/>
    <col min="5894" max="5894" width="2.42578125" style="4" customWidth="1"/>
    <col min="5895" max="5895" width="13.85546875" style="4" customWidth="1"/>
    <col min="5896" max="5896" width="2.42578125" style="4" customWidth="1"/>
    <col min="5897" max="5897" width="13.85546875" style="4" customWidth="1"/>
    <col min="5898" max="5898" width="2.42578125" style="4" customWidth="1"/>
    <col min="5899" max="5899" width="13.85546875" style="4" customWidth="1"/>
    <col min="5900" max="6140" width="9.140625" style="4"/>
    <col min="6141" max="6146" width="2.28515625" style="4" customWidth="1"/>
    <col min="6147" max="6147" width="12.28515625" style="4" customWidth="1"/>
    <col min="6148" max="6148" width="2.42578125" style="4" customWidth="1"/>
    <col min="6149" max="6149" width="13.85546875" style="4" customWidth="1"/>
    <col min="6150" max="6150" width="2.42578125" style="4" customWidth="1"/>
    <col min="6151" max="6151" width="13.85546875" style="4" customWidth="1"/>
    <col min="6152" max="6152" width="2.42578125" style="4" customWidth="1"/>
    <col min="6153" max="6153" width="13.85546875" style="4" customWidth="1"/>
    <col min="6154" max="6154" width="2.42578125" style="4" customWidth="1"/>
    <col min="6155" max="6155" width="13.85546875" style="4" customWidth="1"/>
    <col min="6156" max="6396" width="9.140625" style="4"/>
    <col min="6397" max="6402" width="2.28515625" style="4" customWidth="1"/>
    <col min="6403" max="6403" width="12.28515625" style="4" customWidth="1"/>
    <col min="6404" max="6404" width="2.42578125" style="4" customWidth="1"/>
    <col min="6405" max="6405" width="13.85546875" style="4" customWidth="1"/>
    <col min="6406" max="6406" width="2.42578125" style="4" customWidth="1"/>
    <col min="6407" max="6407" width="13.85546875" style="4" customWidth="1"/>
    <col min="6408" max="6408" width="2.42578125" style="4" customWidth="1"/>
    <col min="6409" max="6409" width="13.85546875" style="4" customWidth="1"/>
    <col min="6410" max="6410" width="2.42578125" style="4" customWidth="1"/>
    <col min="6411" max="6411" width="13.85546875" style="4" customWidth="1"/>
    <col min="6412" max="6652" width="9.140625" style="4"/>
    <col min="6653" max="6658" width="2.28515625" style="4" customWidth="1"/>
    <col min="6659" max="6659" width="12.28515625" style="4" customWidth="1"/>
    <col min="6660" max="6660" width="2.42578125" style="4" customWidth="1"/>
    <col min="6661" max="6661" width="13.85546875" style="4" customWidth="1"/>
    <col min="6662" max="6662" width="2.42578125" style="4" customWidth="1"/>
    <col min="6663" max="6663" width="13.85546875" style="4" customWidth="1"/>
    <col min="6664" max="6664" width="2.42578125" style="4" customWidth="1"/>
    <col min="6665" max="6665" width="13.85546875" style="4" customWidth="1"/>
    <col min="6666" max="6666" width="2.42578125" style="4" customWidth="1"/>
    <col min="6667" max="6667" width="13.85546875" style="4" customWidth="1"/>
    <col min="6668" max="6908" width="9.140625" style="4"/>
    <col min="6909" max="6914" width="2.28515625" style="4" customWidth="1"/>
    <col min="6915" max="6915" width="12.28515625" style="4" customWidth="1"/>
    <col min="6916" max="6916" width="2.42578125" style="4" customWidth="1"/>
    <col min="6917" max="6917" width="13.85546875" style="4" customWidth="1"/>
    <col min="6918" max="6918" width="2.42578125" style="4" customWidth="1"/>
    <col min="6919" max="6919" width="13.85546875" style="4" customWidth="1"/>
    <col min="6920" max="6920" width="2.42578125" style="4" customWidth="1"/>
    <col min="6921" max="6921" width="13.85546875" style="4" customWidth="1"/>
    <col min="6922" max="6922" width="2.42578125" style="4" customWidth="1"/>
    <col min="6923" max="6923" width="13.85546875" style="4" customWidth="1"/>
    <col min="6924" max="7164" width="9.140625" style="4"/>
    <col min="7165" max="7170" width="2.28515625" style="4" customWidth="1"/>
    <col min="7171" max="7171" width="12.28515625" style="4" customWidth="1"/>
    <col min="7172" max="7172" width="2.42578125" style="4" customWidth="1"/>
    <col min="7173" max="7173" width="13.85546875" style="4" customWidth="1"/>
    <col min="7174" max="7174" width="2.42578125" style="4" customWidth="1"/>
    <col min="7175" max="7175" width="13.85546875" style="4" customWidth="1"/>
    <col min="7176" max="7176" width="2.42578125" style="4" customWidth="1"/>
    <col min="7177" max="7177" width="13.85546875" style="4" customWidth="1"/>
    <col min="7178" max="7178" width="2.42578125" style="4" customWidth="1"/>
    <col min="7179" max="7179" width="13.85546875" style="4" customWidth="1"/>
    <col min="7180" max="7420" width="9.140625" style="4"/>
    <col min="7421" max="7426" width="2.28515625" style="4" customWidth="1"/>
    <col min="7427" max="7427" width="12.28515625" style="4" customWidth="1"/>
    <col min="7428" max="7428" width="2.42578125" style="4" customWidth="1"/>
    <col min="7429" max="7429" width="13.85546875" style="4" customWidth="1"/>
    <col min="7430" max="7430" width="2.42578125" style="4" customWidth="1"/>
    <col min="7431" max="7431" width="13.85546875" style="4" customWidth="1"/>
    <col min="7432" max="7432" width="2.42578125" style="4" customWidth="1"/>
    <col min="7433" max="7433" width="13.85546875" style="4" customWidth="1"/>
    <col min="7434" max="7434" width="2.42578125" style="4" customWidth="1"/>
    <col min="7435" max="7435" width="13.85546875" style="4" customWidth="1"/>
    <col min="7436" max="7676" width="9.140625" style="4"/>
    <col min="7677" max="7682" width="2.28515625" style="4" customWidth="1"/>
    <col min="7683" max="7683" width="12.28515625" style="4" customWidth="1"/>
    <col min="7684" max="7684" width="2.42578125" style="4" customWidth="1"/>
    <col min="7685" max="7685" width="13.85546875" style="4" customWidth="1"/>
    <col min="7686" max="7686" width="2.42578125" style="4" customWidth="1"/>
    <col min="7687" max="7687" width="13.85546875" style="4" customWidth="1"/>
    <col min="7688" max="7688" width="2.42578125" style="4" customWidth="1"/>
    <col min="7689" max="7689" width="13.85546875" style="4" customWidth="1"/>
    <col min="7690" max="7690" width="2.42578125" style="4" customWidth="1"/>
    <col min="7691" max="7691" width="13.85546875" style="4" customWidth="1"/>
    <col min="7692" max="7932" width="9.140625" style="4"/>
    <col min="7933" max="7938" width="2.28515625" style="4" customWidth="1"/>
    <col min="7939" max="7939" width="12.28515625" style="4" customWidth="1"/>
    <col min="7940" max="7940" width="2.42578125" style="4" customWidth="1"/>
    <col min="7941" max="7941" width="13.85546875" style="4" customWidth="1"/>
    <col min="7942" max="7942" width="2.42578125" style="4" customWidth="1"/>
    <col min="7943" max="7943" width="13.85546875" style="4" customWidth="1"/>
    <col min="7944" max="7944" width="2.42578125" style="4" customWidth="1"/>
    <col min="7945" max="7945" width="13.85546875" style="4" customWidth="1"/>
    <col min="7946" max="7946" width="2.42578125" style="4" customWidth="1"/>
    <col min="7947" max="7947" width="13.85546875" style="4" customWidth="1"/>
    <col min="7948" max="8188" width="9.140625" style="4"/>
    <col min="8189" max="8194" width="2.28515625" style="4" customWidth="1"/>
    <col min="8195" max="8195" width="12.28515625" style="4" customWidth="1"/>
    <col min="8196" max="8196" width="2.42578125" style="4" customWidth="1"/>
    <col min="8197" max="8197" width="13.85546875" style="4" customWidth="1"/>
    <col min="8198" max="8198" width="2.42578125" style="4" customWidth="1"/>
    <col min="8199" max="8199" width="13.85546875" style="4" customWidth="1"/>
    <col min="8200" max="8200" width="2.42578125" style="4" customWidth="1"/>
    <col min="8201" max="8201" width="13.85546875" style="4" customWidth="1"/>
    <col min="8202" max="8202" width="2.42578125" style="4" customWidth="1"/>
    <col min="8203" max="8203" width="13.85546875" style="4" customWidth="1"/>
    <col min="8204" max="8444" width="9.140625" style="4"/>
    <col min="8445" max="8450" width="2.28515625" style="4" customWidth="1"/>
    <col min="8451" max="8451" width="12.28515625" style="4" customWidth="1"/>
    <col min="8452" max="8452" width="2.42578125" style="4" customWidth="1"/>
    <col min="8453" max="8453" width="13.85546875" style="4" customWidth="1"/>
    <col min="8454" max="8454" width="2.42578125" style="4" customWidth="1"/>
    <col min="8455" max="8455" width="13.85546875" style="4" customWidth="1"/>
    <col min="8456" max="8456" width="2.42578125" style="4" customWidth="1"/>
    <col min="8457" max="8457" width="13.85546875" style="4" customWidth="1"/>
    <col min="8458" max="8458" width="2.42578125" style="4" customWidth="1"/>
    <col min="8459" max="8459" width="13.85546875" style="4" customWidth="1"/>
    <col min="8460" max="8700" width="9.140625" style="4"/>
    <col min="8701" max="8706" width="2.28515625" style="4" customWidth="1"/>
    <col min="8707" max="8707" width="12.28515625" style="4" customWidth="1"/>
    <col min="8708" max="8708" width="2.42578125" style="4" customWidth="1"/>
    <col min="8709" max="8709" width="13.85546875" style="4" customWidth="1"/>
    <col min="8710" max="8710" width="2.42578125" style="4" customWidth="1"/>
    <col min="8711" max="8711" width="13.85546875" style="4" customWidth="1"/>
    <col min="8712" max="8712" width="2.42578125" style="4" customWidth="1"/>
    <col min="8713" max="8713" width="13.85546875" style="4" customWidth="1"/>
    <col min="8714" max="8714" width="2.42578125" style="4" customWidth="1"/>
    <col min="8715" max="8715" width="13.85546875" style="4" customWidth="1"/>
    <col min="8716" max="8956" width="9.140625" style="4"/>
    <col min="8957" max="8962" width="2.28515625" style="4" customWidth="1"/>
    <col min="8963" max="8963" width="12.28515625" style="4" customWidth="1"/>
    <col min="8964" max="8964" width="2.42578125" style="4" customWidth="1"/>
    <col min="8965" max="8965" width="13.85546875" style="4" customWidth="1"/>
    <col min="8966" max="8966" width="2.42578125" style="4" customWidth="1"/>
    <col min="8967" max="8967" width="13.85546875" style="4" customWidth="1"/>
    <col min="8968" max="8968" width="2.42578125" style="4" customWidth="1"/>
    <col min="8969" max="8969" width="13.85546875" style="4" customWidth="1"/>
    <col min="8970" max="8970" width="2.42578125" style="4" customWidth="1"/>
    <col min="8971" max="8971" width="13.85546875" style="4" customWidth="1"/>
    <col min="8972" max="9212" width="9.140625" style="4"/>
    <col min="9213" max="9218" width="2.28515625" style="4" customWidth="1"/>
    <col min="9219" max="9219" width="12.28515625" style="4" customWidth="1"/>
    <col min="9220" max="9220" width="2.42578125" style="4" customWidth="1"/>
    <col min="9221" max="9221" width="13.85546875" style="4" customWidth="1"/>
    <col min="9222" max="9222" width="2.42578125" style="4" customWidth="1"/>
    <col min="9223" max="9223" width="13.85546875" style="4" customWidth="1"/>
    <col min="9224" max="9224" width="2.42578125" style="4" customWidth="1"/>
    <col min="9225" max="9225" width="13.85546875" style="4" customWidth="1"/>
    <col min="9226" max="9226" width="2.42578125" style="4" customWidth="1"/>
    <col min="9227" max="9227" width="13.85546875" style="4" customWidth="1"/>
    <col min="9228" max="9468" width="9.140625" style="4"/>
    <col min="9469" max="9474" width="2.28515625" style="4" customWidth="1"/>
    <col min="9475" max="9475" width="12.28515625" style="4" customWidth="1"/>
    <col min="9476" max="9476" width="2.42578125" style="4" customWidth="1"/>
    <col min="9477" max="9477" width="13.85546875" style="4" customWidth="1"/>
    <col min="9478" max="9478" width="2.42578125" style="4" customWidth="1"/>
    <col min="9479" max="9479" width="13.85546875" style="4" customWidth="1"/>
    <col min="9480" max="9480" width="2.42578125" style="4" customWidth="1"/>
    <col min="9481" max="9481" width="13.85546875" style="4" customWidth="1"/>
    <col min="9482" max="9482" width="2.42578125" style="4" customWidth="1"/>
    <col min="9483" max="9483" width="13.85546875" style="4" customWidth="1"/>
    <col min="9484" max="9724" width="9.140625" style="4"/>
    <col min="9725" max="9730" width="2.28515625" style="4" customWidth="1"/>
    <col min="9731" max="9731" width="12.28515625" style="4" customWidth="1"/>
    <col min="9732" max="9732" width="2.42578125" style="4" customWidth="1"/>
    <col min="9733" max="9733" width="13.85546875" style="4" customWidth="1"/>
    <col min="9734" max="9734" width="2.42578125" style="4" customWidth="1"/>
    <col min="9735" max="9735" width="13.85546875" style="4" customWidth="1"/>
    <col min="9736" max="9736" width="2.42578125" style="4" customWidth="1"/>
    <col min="9737" max="9737" width="13.85546875" style="4" customWidth="1"/>
    <col min="9738" max="9738" width="2.42578125" style="4" customWidth="1"/>
    <col min="9739" max="9739" width="13.85546875" style="4" customWidth="1"/>
    <col min="9740" max="9980" width="9.140625" style="4"/>
    <col min="9981" max="9986" width="2.28515625" style="4" customWidth="1"/>
    <col min="9987" max="9987" width="12.28515625" style="4" customWidth="1"/>
    <col min="9988" max="9988" width="2.42578125" style="4" customWidth="1"/>
    <col min="9989" max="9989" width="13.85546875" style="4" customWidth="1"/>
    <col min="9990" max="9990" width="2.42578125" style="4" customWidth="1"/>
    <col min="9991" max="9991" width="13.85546875" style="4" customWidth="1"/>
    <col min="9992" max="9992" width="2.42578125" style="4" customWidth="1"/>
    <col min="9993" max="9993" width="13.85546875" style="4" customWidth="1"/>
    <col min="9994" max="9994" width="2.42578125" style="4" customWidth="1"/>
    <col min="9995" max="9995" width="13.85546875" style="4" customWidth="1"/>
    <col min="9996" max="10236" width="9.140625" style="4"/>
    <col min="10237" max="10242" width="2.28515625" style="4" customWidth="1"/>
    <col min="10243" max="10243" width="12.28515625" style="4" customWidth="1"/>
    <col min="10244" max="10244" width="2.42578125" style="4" customWidth="1"/>
    <col min="10245" max="10245" width="13.85546875" style="4" customWidth="1"/>
    <col min="10246" max="10246" width="2.42578125" style="4" customWidth="1"/>
    <col min="10247" max="10247" width="13.85546875" style="4" customWidth="1"/>
    <col min="10248" max="10248" width="2.42578125" style="4" customWidth="1"/>
    <col min="10249" max="10249" width="13.85546875" style="4" customWidth="1"/>
    <col min="10250" max="10250" width="2.42578125" style="4" customWidth="1"/>
    <col min="10251" max="10251" width="13.85546875" style="4" customWidth="1"/>
    <col min="10252" max="10492" width="9.140625" style="4"/>
    <col min="10493" max="10498" width="2.28515625" style="4" customWidth="1"/>
    <col min="10499" max="10499" width="12.28515625" style="4" customWidth="1"/>
    <col min="10500" max="10500" width="2.42578125" style="4" customWidth="1"/>
    <col min="10501" max="10501" width="13.85546875" style="4" customWidth="1"/>
    <col min="10502" max="10502" width="2.42578125" style="4" customWidth="1"/>
    <col min="10503" max="10503" width="13.85546875" style="4" customWidth="1"/>
    <col min="10504" max="10504" width="2.42578125" style="4" customWidth="1"/>
    <col min="10505" max="10505" width="13.85546875" style="4" customWidth="1"/>
    <col min="10506" max="10506" width="2.42578125" style="4" customWidth="1"/>
    <col min="10507" max="10507" width="13.85546875" style="4" customWidth="1"/>
    <col min="10508" max="10748" width="9.140625" style="4"/>
    <col min="10749" max="10754" width="2.28515625" style="4" customWidth="1"/>
    <col min="10755" max="10755" width="12.28515625" style="4" customWidth="1"/>
    <col min="10756" max="10756" width="2.42578125" style="4" customWidth="1"/>
    <col min="10757" max="10757" width="13.85546875" style="4" customWidth="1"/>
    <col min="10758" max="10758" width="2.42578125" style="4" customWidth="1"/>
    <col min="10759" max="10759" width="13.85546875" style="4" customWidth="1"/>
    <col min="10760" max="10760" width="2.42578125" style="4" customWidth="1"/>
    <col min="10761" max="10761" width="13.85546875" style="4" customWidth="1"/>
    <col min="10762" max="10762" width="2.42578125" style="4" customWidth="1"/>
    <col min="10763" max="10763" width="13.85546875" style="4" customWidth="1"/>
    <col min="10764" max="11004" width="9.140625" style="4"/>
    <col min="11005" max="11010" width="2.28515625" style="4" customWidth="1"/>
    <col min="11011" max="11011" width="12.28515625" style="4" customWidth="1"/>
    <col min="11012" max="11012" width="2.42578125" style="4" customWidth="1"/>
    <col min="11013" max="11013" width="13.85546875" style="4" customWidth="1"/>
    <col min="11014" max="11014" width="2.42578125" style="4" customWidth="1"/>
    <col min="11015" max="11015" width="13.85546875" style="4" customWidth="1"/>
    <col min="11016" max="11016" width="2.42578125" style="4" customWidth="1"/>
    <col min="11017" max="11017" width="13.85546875" style="4" customWidth="1"/>
    <col min="11018" max="11018" width="2.42578125" style="4" customWidth="1"/>
    <col min="11019" max="11019" width="13.85546875" style="4" customWidth="1"/>
    <col min="11020" max="11260" width="9.140625" style="4"/>
    <col min="11261" max="11266" width="2.28515625" style="4" customWidth="1"/>
    <col min="11267" max="11267" width="12.28515625" style="4" customWidth="1"/>
    <col min="11268" max="11268" width="2.42578125" style="4" customWidth="1"/>
    <col min="11269" max="11269" width="13.85546875" style="4" customWidth="1"/>
    <col min="11270" max="11270" width="2.42578125" style="4" customWidth="1"/>
    <col min="11271" max="11271" width="13.85546875" style="4" customWidth="1"/>
    <col min="11272" max="11272" width="2.42578125" style="4" customWidth="1"/>
    <col min="11273" max="11273" width="13.85546875" style="4" customWidth="1"/>
    <col min="11274" max="11274" width="2.42578125" style="4" customWidth="1"/>
    <col min="11275" max="11275" width="13.85546875" style="4" customWidth="1"/>
    <col min="11276" max="11516" width="9.140625" style="4"/>
    <col min="11517" max="11522" width="2.28515625" style="4" customWidth="1"/>
    <col min="11523" max="11523" width="12.28515625" style="4" customWidth="1"/>
    <col min="11524" max="11524" width="2.42578125" style="4" customWidth="1"/>
    <col min="11525" max="11525" width="13.85546875" style="4" customWidth="1"/>
    <col min="11526" max="11526" width="2.42578125" style="4" customWidth="1"/>
    <col min="11527" max="11527" width="13.85546875" style="4" customWidth="1"/>
    <col min="11528" max="11528" width="2.42578125" style="4" customWidth="1"/>
    <col min="11529" max="11529" width="13.85546875" style="4" customWidth="1"/>
    <col min="11530" max="11530" width="2.42578125" style="4" customWidth="1"/>
    <col min="11531" max="11531" width="13.85546875" style="4" customWidth="1"/>
    <col min="11532" max="11772" width="9.140625" style="4"/>
    <col min="11773" max="11778" width="2.28515625" style="4" customWidth="1"/>
    <col min="11779" max="11779" width="12.28515625" style="4" customWidth="1"/>
    <col min="11780" max="11780" width="2.42578125" style="4" customWidth="1"/>
    <col min="11781" max="11781" width="13.85546875" style="4" customWidth="1"/>
    <col min="11782" max="11782" width="2.42578125" style="4" customWidth="1"/>
    <col min="11783" max="11783" width="13.85546875" style="4" customWidth="1"/>
    <col min="11784" max="11784" width="2.42578125" style="4" customWidth="1"/>
    <col min="11785" max="11785" width="13.85546875" style="4" customWidth="1"/>
    <col min="11786" max="11786" width="2.42578125" style="4" customWidth="1"/>
    <col min="11787" max="11787" width="13.85546875" style="4" customWidth="1"/>
    <col min="11788" max="12028" width="9.140625" style="4"/>
    <col min="12029" max="12034" width="2.28515625" style="4" customWidth="1"/>
    <col min="12035" max="12035" width="12.28515625" style="4" customWidth="1"/>
    <col min="12036" max="12036" width="2.42578125" style="4" customWidth="1"/>
    <col min="12037" max="12037" width="13.85546875" style="4" customWidth="1"/>
    <col min="12038" max="12038" width="2.42578125" style="4" customWidth="1"/>
    <col min="12039" max="12039" width="13.85546875" style="4" customWidth="1"/>
    <col min="12040" max="12040" width="2.42578125" style="4" customWidth="1"/>
    <col min="12041" max="12041" width="13.85546875" style="4" customWidth="1"/>
    <col min="12042" max="12042" width="2.42578125" style="4" customWidth="1"/>
    <col min="12043" max="12043" width="13.85546875" style="4" customWidth="1"/>
    <col min="12044" max="12284" width="9.140625" style="4"/>
    <col min="12285" max="12290" width="2.28515625" style="4" customWidth="1"/>
    <col min="12291" max="12291" width="12.28515625" style="4" customWidth="1"/>
    <col min="12292" max="12292" width="2.42578125" style="4" customWidth="1"/>
    <col min="12293" max="12293" width="13.85546875" style="4" customWidth="1"/>
    <col min="12294" max="12294" width="2.42578125" style="4" customWidth="1"/>
    <col min="12295" max="12295" width="13.85546875" style="4" customWidth="1"/>
    <col min="12296" max="12296" width="2.42578125" style="4" customWidth="1"/>
    <col min="12297" max="12297" width="13.85546875" style="4" customWidth="1"/>
    <col min="12298" max="12298" width="2.42578125" style="4" customWidth="1"/>
    <col min="12299" max="12299" width="13.85546875" style="4" customWidth="1"/>
    <col min="12300" max="12540" width="9.140625" style="4"/>
    <col min="12541" max="12546" width="2.28515625" style="4" customWidth="1"/>
    <col min="12547" max="12547" width="12.28515625" style="4" customWidth="1"/>
    <col min="12548" max="12548" width="2.42578125" style="4" customWidth="1"/>
    <col min="12549" max="12549" width="13.85546875" style="4" customWidth="1"/>
    <col min="12550" max="12550" width="2.42578125" style="4" customWidth="1"/>
    <col min="12551" max="12551" width="13.85546875" style="4" customWidth="1"/>
    <col min="12552" max="12552" width="2.42578125" style="4" customWidth="1"/>
    <col min="12553" max="12553" width="13.85546875" style="4" customWidth="1"/>
    <col min="12554" max="12554" width="2.42578125" style="4" customWidth="1"/>
    <col min="12555" max="12555" width="13.85546875" style="4" customWidth="1"/>
    <col min="12556" max="12796" width="9.140625" style="4"/>
    <col min="12797" max="12802" width="2.28515625" style="4" customWidth="1"/>
    <col min="12803" max="12803" width="12.28515625" style="4" customWidth="1"/>
    <col min="12804" max="12804" width="2.42578125" style="4" customWidth="1"/>
    <col min="12805" max="12805" width="13.85546875" style="4" customWidth="1"/>
    <col min="12806" max="12806" width="2.42578125" style="4" customWidth="1"/>
    <col min="12807" max="12807" width="13.85546875" style="4" customWidth="1"/>
    <col min="12808" max="12808" width="2.42578125" style="4" customWidth="1"/>
    <col min="12809" max="12809" width="13.85546875" style="4" customWidth="1"/>
    <col min="12810" max="12810" width="2.42578125" style="4" customWidth="1"/>
    <col min="12811" max="12811" width="13.85546875" style="4" customWidth="1"/>
    <col min="12812" max="13052" width="9.140625" style="4"/>
    <col min="13053" max="13058" width="2.28515625" style="4" customWidth="1"/>
    <col min="13059" max="13059" width="12.28515625" style="4" customWidth="1"/>
    <col min="13060" max="13060" width="2.42578125" style="4" customWidth="1"/>
    <col min="13061" max="13061" width="13.85546875" style="4" customWidth="1"/>
    <col min="13062" max="13062" width="2.42578125" style="4" customWidth="1"/>
    <col min="13063" max="13063" width="13.85546875" style="4" customWidth="1"/>
    <col min="13064" max="13064" width="2.42578125" style="4" customWidth="1"/>
    <col min="13065" max="13065" width="13.85546875" style="4" customWidth="1"/>
    <col min="13066" max="13066" width="2.42578125" style="4" customWidth="1"/>
    <col min="13067" max="13067" width="13.85546875" style="4" customWidth="1"/>
    <col min="13068" max="13308" width="9.140625" style="4"/>
    <col min="13309" max="13314" width="2.28515625" style="4" customWidth="1"/>
    <col min="13315" max="13315" width="12.28515625" style="4" customWidth="1"/>
    <col min="13316" max="13316" width="2.42578125" style="4" customWidth="1"/>
    <col min="13317" max="13317" width="13.85546875" style="4" customWidth="1"/>
    <col min="13318" max="13318" width="2.42578125" style="4" customWidth="1"/>
    <col min="13319" max="13319" width="13.85546875" style="4" customWidth="1"/>
    <col min="13320" max="13320" width="2.42578125" style="4" customWidth="1"/>
    <col min="13321" max="13321" width="13.85546875" style="4" customWidth="1"/>
    <col min="13322" max="13322" width="2.42578125" style="4" customWidth="1"/>
    <col min="13323" max="13323" width="13.85546875" style="4" customWidth="1"/>
    <col min="13324" max="13564" width="9.140625" style="4"/>
    <col min="13565" max="13570" width="2.28515625" style="4" customWidth="1"/>
    <col min="13571" max="13571" width="12.28515625" style="4" customWidth="1"/>
    <col min="13572" max="13572" width="2.42578125" style="4" customWidth="1"/>
    <col min="13573" max="13573" width="13.85546875" style="4" customWidth="1"/>
    <col min="13574" max="13574" width="2.42578125" style="4" customWidth="1"/>
    <col min="13575" max="13575" width="13.85546875" style="4" customWidth="1"/>
    <col min="13576" max="13576" width="2.42578125" style="4" customWidth="1"/>
    <col min="13577" max="13577" width="13.85546875" style="4" customWidth="1"/>
    <col min="13578" max="13578" width="2.42578125" style="4" customWidth="1"/>
    <col min="13579" max="13579" width="13.85546875" style="4" customWidth="1"/>
    <col min="13580" max="13820" width="9.140625" style="4"/>
    <col min="13821" max="13826" width="2.28515625" style="4" customWidth="1"/>
    <col min="13827" max="13827" width="12.28515625" style="4" customWidth="1"/>
    <col min="13828" max="13828" width="2.42578125" style="4" customWidth="1"/>
    <col min="13829" max="13829" width="13.85546875" style="4" customWidth="1"/>
    <col min="13830" max="13830" width="2.42578125" style="4" customWidth="1"/>
    <col min="13831" max="13831" width="13.85546875" style="4" customWidth="1"/>
    <col min="13832" max="13832" width="2.42578125" style="4" customWidth="1"/>
    <col min="13833" max="13833" width="13.85546875" style="4" customWidth="1"/>
    <col min="13834" max="13834" width="2.42578125" style="4" customWidth="1"/>
    <col min="13835" max="13835" width="13.85546875" style="4" customWidth="1"/>
    <col min="13836" max="14076" width="9.140625" style="4"/>
    <col min="14077" max="14082" width="2.28515625" style="4" customWidth="1"/>
    <col min="14083" max="14083" width="12.28515625" style="4" customWidth="1"/>
    <col min="14084" max="14084" width="2.42578125" style="4" customWidth="1"/>
    <col min="14085" max="14085" width="13.85546875" style="4" customWidth="1"/>
    <col min="14086" max="14086" width="2.42578125" style="4" customWidth="1"/>
    <col min="14087" max="14087" width="13.85546875" style="4" customWidth="1"/>
    <col min="14088" max="14088" width="2.42578125" style="4" customWidth="1"/>
    <col min="14089" max="14089" width="13.85546875" style="4" customWidth="1"/>
    <col min="14090" max="14090" width="2.42578125" style="4" customWidth="1"/>
    <col min="14091" max="14091" width="13.85546875" style="4" customWidth="1"/>
    <col min="14092" max="14332" width="9.140625" style="4"/>
    <col min="14333" max="14338" width="2.28515625" style="4" customWidth="1"/>
    <col min="14339" max="14339" width="12.28515625" style="4" customWidth="1"/>
    <col min="14340" max="14340" width="2.42578125" style="4" customWidth="1"/>
    <col min="14341" max="14341" width="13.85546875" style="4" customWidth="1"/>
    <col min="14342" max="14342" width="2.42578125" style="4" customWidth="1"/>
    <col min="14343" max="14343" width="13.85546875" style="4" customWidth="1"/>
    <col min="14344" max="14344" width="2.42578125" style="4" customWidth="1"/>
    <col min="14345" max="14345" width="13.85546875" style="4" customWidth="1"/>
    <col min="14346" max="14346" width="2.42578125" style="4" customWidth="1"/>
    <col min="14347" max="14347" width="13.85546875" style="4" customWidth="1"/>
    <col min="14348" max="14588" width="9.140625" style="4"/>
    <col min="14589" max="14594" width="2.28515625" style="4" customWidth="1"/>
    <col min="14595" max="14595" width="12.28515625" style="4" customWidth="1"/>
    <col min="14596" max="14596" width="2.42578125" style="4" customWidth="1"/>
    <col min="14597" max="14597" width="13.85546875" style="4" customWidth="1"/>
    <col min="14598" max="14598" width="2.42578125" style="4" customWidth="1"/>
    <col min="14599" max="14599" width="13.85546875" style="4" customWidth="1"/>
    <col min="14600" max="14600" width="2.42578125" style="4" customWidth="1"/>
    <col min="14601" max="14601" width="13.85546875" style="4" customWidth="1"/>
    <col min="14602" max="14602" width="2.42578125" style="4" customWidth="1"/>
    <col min="14603" max="14603" width="13.85546875" style="4" customWidth="1"/>
    <col min="14604" max="14844" width="9.140625" style="4"/>
    <col min="14845" max="14850" width="2.28515625" style="4" customWidth="1"/>
    <col min="14851" max="14851" width="12.28515625" style="4" customWidth="1"/>
    <col min="14852" max="14852" width="2.42578125" style="4" customWidth="1"/>
    <col min="14853" max="14853" width="13.85546875" style="4" customWidth="1"/>
    <col min="14854" max="14854" width="2.42578125" style="4" customWidth="1"/>
    <col min="14855" max="14855" width="13.85546875" style="4" customWidth="1"/>
    <col min="14856" max="14856" width="2.42578125" style="4" customWidth="1"/>
    <col min="14857" max="14857" width="13.85546875" style="4" customWidth="1"/>
    <col min="14858" max="14858" width="2.42578125" style="4" customWidth="1"/>
    <col min="14859" max="14859" width="13.85546875" style="4" customWidth="1"/>
    <col min="14860" max="15100" width="9.140625" style="4"/>
    <col min="15101" max="15106" width="2.28515625" style="4" customWidth="1"/>
    <col min="15107" max="15107" width="12.28515625" style="4" customWidth="1"/>
    <col min="15108" max="15108" width="2.42578125" style="4" customWidth="1"/>
    <col min="15109" max="15109" width="13.85546875" style="4" customWidth="1"/>
    <col min="15110" max="15110" width="2.42578125" style="4" customWidth="1"/>
    <col min="15111" max="15111" width="13.85546875" style="4" customWidth="1"/>
    <col min="15112" max="15112" width="2.42578125" style="4" customWidth="1"/>
    <col min="15113" max="15113" width="13.85546875" style="4" customWidth="1"/>
    <col min="15114" max="15114" width="2.42578125" style="4" customWidth="1"/>
    <col min="15115" max="15115" width="13.85546875" style="4" customWidth="1"/>
    <col min="15116" max="15356" width="9.140625" style="4"/>
    <col min="15357" max="15362" width="2.28515625" style="4" customWidth="1"/>
    <col min="15363" max="15363" width="12.28515625" style="4" customWidth="1"/>
    <col min="15364" max="15364" width="2.42578125" style="4" customWidth="1"/>
    <col min="15365" max="15365" width="13.85546875" style="4" customWidth="1"/>
    <col min="15366" max="15366" width="2.42578125" style="4" customWidth="1"/>
    <col min="15367" max="15367" width="13.85546875" style="4" customWidth="1"/>
    <col min="15368" max="15368" width="2.42578125" style="4" customWidth="1"/>
    <col min="15369" max="15369" width="13.85546875" style="4" customWidth="1"/>
    <col min="15370" max="15370" width="2.42578125" style="4" customWidth="1"/>
    <col min="15371" max="15371" width="13.85546875" style="4" customWidth="1"/>
    <col min="15372" max="15612" width="9.140625" style="4"/>
    <col min="15613" max="15618" width="2.28515625" style="4" customWidth="1"/>
    <col min="15619" max="15619" width="12.28515625" style="4" customWidth="1"/>
    <col min="15620" max="15620" width="2.42578125" style="4" customWidth="1"/>
    <col min="15621" max="15621" width="13.85546875" style="4" customWidth="1"/>
    <col min="15622" max="15622" width="2.42578125" style="4" customWidth="1"/>
    <col min="15623" max="15623" width="13.85546875" style="4" customWidth="1"/>
    <col min="15624" max="15624" width="2.42578125" style="4" customWidth="1"/>
    <col min="15625" max="15625" width="13.85546875" style="4" customWidth="1"/>
    <col min="15626" max="15626" width="2.42578125" style="4" customWidth="1"/>
    <col min="15627" max="15627" width="13.85546875" style="4" customWidth="1"/>
    <col min="15628" max="15868" width="9.140625" style="4"/>
    <col min="15869" max="15874" width="2.28515625" style="4" customWidth="1"/>
    <col min="15875" max="15875" width="12.28515625" style="4" customWidth="1"/>
    <col min="15876" max="15876" width="2.42578125" style="4" customWidth="1"/>
    <col min="15877" max="15877" width="13.85546875" style="4" customWidth="1"/>
    <col min="15878" max="15878" width="2.42578125" style="4" customWidth="1"/>
    <col min="15879" max="15879" width="13.85546875" style="4" customWidth="1"/>
    <col min="15880" max="15880" width="2.42578125" style="4" customWidth="1"/>
    <col min="15881" max="15881" width="13.85546875" style="4" customWidth="1"/>
    <col min="15882" max="15882" width="2.42578125" style="4" customWidth="1"/>
    <col min="15883" max="15883" width="13.85546875" style="4" customWidth="1"/>
    <col min="15884" max="16124" width="9.140625" style="4"/>
    <col min="16125" max="16130" width="2.28515625" style="4" customWidth="1"/>
    <col min="16131" max="16131" width="12.28515625" style="4" customWidth="1"/>
    <col min="16132" max="16132" width="2.42578125" style="4" customWidth="1"/>
    <col min="16133" max="16133" width="13.85546875" style="4" customWidth="1"/>
    <col min="16134" max="16134" width="2.42578125" style="4" customWidth="1"/>
    <col min="16135" max="16135" width="13.85546875" style="4" customWidth="1"/>
    <col min="16136" max="16136" width="2.42578125" style="4" customWidth="1"/>
    <col min="16137" max="16137" width="13.85546875" style="4" customWidth="1"/>
    <col min="16138" max="16138" width="2.42578125" style="4" customWidth="1"/>
    <col min="16139" max="16139" width="13.85546875" style="4" customWidth="1"/>
    <col min="16140" max="16384" width="9.140625" style="4"/>
  </cols>
  <sheetData>
    <row r="1" spans="1:13" ht="12.95" customHeight="1">
      <c r="A1" s="1" t="s">
        <v>496</v>
      </c>
      <c r="B1" s="1"/>
      <c r="C1" s="1"/>
      <c r="D1" s="1"/>
      <c r="E1" s="1"/>
      <c r="F1" s="1"/>
      <c r="G1" s="1"/>
      <c r="H1" s="1"/>
      <c r="I1" s="1"/>
      <c r="J1" s="2"/>
      <c r="K1" s="2"/>
      <c r="L1" s="2"/>
      <c r="M1" s="2"/>
    </row>
    <row r="2" spans="1:13" ht="20.100000000000001" customHeight="1">
      <c r="A2" s="2" t="s">
        <v>305</v>
      </c>
      <c r="B2" s="1"/>
      <c r="C2" s="1"/>
      <c r="D2" s="1"/>
      <c r="E2" s="1"/>
      <c r="F2" s="1"/>
      <c r="G2" s="1"/>
      <c r="H2" s="1"/>
      <c r="I2" s="1"/>
      <c r="J2" s="2"/>
      <c r="K2" s="2"/>
      <c r="L2" s="2"/>
      <c r="M2" s="2"/>
    </row>
    <row r="3" spans="1:13" ht="20.100000000000001" customHeight="1">
      <c r="A3" s="2" t="s">
        <v>1100</v>
      </c>
      <c r="B3" s="1"/>
      <c r="C3" s="1"/>
      <c r="D3" s="1"/>
      <c r="E3" s="1"/>
      <c r="F3" s="1"/>
      <c r="G3" s="1"/>
      <c r="H3" s="1"/>
      <c r="I3" s="1"/>
      <c r="J3" s="2"/>
      <c r="K3" s="2"/>
      <c r="L3" s="2"/>
      <c r="M3" s="2"/>
    </row>
    <row r="4" spans="1:13" s="11" customFormat="1" ht="20.100000000000001" customHeight="1">
      <c r="A4" s="2" t="s">
        <v>361</v>
      </c>
      <c r="B4" s="1"/>
      <c r="C4" s="1"/>
      <c r="D4" s="1"/>
      <c r="E4" s="1"/>
      <c r="F4" s="1"/>
      <c r="G4" s="1"/>
      <c r="H4" s="1"/>
      <c r="I4" s="1"/>
      <c r="J4" s="1"/>
      <c r="K4" s="1"/>
      <c r="L4" s="1"/>
      <c r="M4" s="1"/>
    </row>
    <row r="5" spans="1:13" ht="39" customHeight="1">
      <c r="A5" s="4" t="s">
        <v>340</v>
      </c>
      <c r="I5"/>
      <c r="K5"/>
      <c r="M5"/>
    </row>
    <row r="6" spans="1:13" ht="12.95" customHeight="1">
      <c r="B6" s="4" t="s">
        <v>718</v>
      </c>
    </row>
    <row r="7" spans="1:13" ht="12.95" customHeight="1">
      <c r="B7" s="4" t="s">
        <v>719</v>
      </c>
    </row>
    <row r="8" spans="1:13" ht="20.100000000000001" customHeight="1">
      <c r="B8" s="4" t="s">
        <v>783</v>
      </c>
    </row>
    <row r="9" spans="1:13" ht="12.95" customHeight="1">
      <c r="B9" s="4" t="s">
        <v>631</v>
      </c>
    </row>
    <row r="10" spans="1:13" ht="12.95" customHeight="1">
      <c r="B10" s="4" t="s">
        <v>1107</v>
      </c>
    </row>
    <row r="11" spans="1:13" ht="20.100000000000001" customHeight="1">
      <c r="H11" s="19"/>
      <c r="I11" s="33" t="s">
        <v>53</v>
      </c>
      <c r="J11" s="19"/>
      <c r="K11" s="33" t="s">
        <v>54</v>
      </c>
      <c r="M11" s="33" t="s">
        <v>55</v>
      </c>
    </row>
    <row r="12" spans="1:13" ht="20.100000000000001" customHeight="1">
      <c r="B12" s="4" t="s">
        <v>297</v>
      </c>
      <c r="H12" s="19" t="s">
        <v>172</v>
      </c>
      <c r="I12" s="58">
        <v>14750</v>
      </c>
      <c r="J12" s="45"/>
      <c r="K12" s="58">
        <v>13402</v>
      </c>
      <c r="L12" s="45"/>
      <c r="M12" s="58">
        <v>11132</v>
      </c>
    </row>
    <row r="13" spans="1:13" ht="12.95" customHeight="1">
      <c r="B13" s="4" t="s">
        <v>298</v>
      </c>
      <c r="I13" s="58">
        <v>14542</v>
      </c>
      <c r="J13" s="45"/>
      <c r="K13" s="58">
        <v>14062</v>
      </c>
      <c r="L13" s="45"/>
      <c r="M13" s="58">
        <v>9790</v>
      </c>
    </row>
    <row r="14" spans="1:13" ht="12.95" customHeight="1">
      <c r="I14" s="58"/>
      <c r="J14" s="45"/>
      <c r="K14" s="58"/>
      <c r="L14" s="45"/>
      <c r="M14" s="58"/>
    </row>
    <row r="15" spans="1:13" s="11" customFormat="1" ht="20.100000000000001" customHeight="1">
      <c r="A15" s="4"/>
      <c r="B15" s="4" t="s">
        <v>1108</v>
      </c>
      <c r="C15" s="4"/>
      <c r="D15" s="4"/>
      <c r="E15" s="4"/>
      <c r="F15" s="4"/>
      <c r="G15" s="4"/>
      <c r="H15" s="4"/>
      <c r="I15" s="4"/>
      <c r="J15" s="4"/>
    </row>
    <row r="16" spans="1:13" ht="12.95" customHeight="1">
      <c r="B16" s="4" t="s">
        <v>937</v>
      </c>
    </row>
    <row r="17" spans="1:11" ht="20.100000000000001" customHeight="1">
      <c r="H17" s="19"/>
      <c r="I17" s="33" t="s">
        <v>53</v>
      </c>
      <c r="K17" s="33" t="s">
        <v>54</v>
      </c>
    </row>
    <row r="18" spans="1:11" ht="20.100000000000001" customHeight="1">
      <c r="A18" s="4" t="s">
        <v>341</v>
      </c>
      <c r="I18" s="58"/>
      <c r="K18" s="58"/>
    </row>
    <row r="19" spans="1:11" ht="12.95" customHeight="1">
      <c r="B19" s="4" t="s">
        <v>126</v>
      </c>
      <c r="H19" s="19" t="s">
        <v>172</v>
      </c>
      <c r="I19" s="58">
        <v>0</v>
      </c>
      <c r="J19" s="6"/>
      <c r="K19" s="58">
        <v>37616</v>
      </c>
    </row>
    <row r="20" spans="1:11" ht="12.95" customHeight="1">
      <c r="B20" s="4" t="s">
        <v>342</v>
      </c>
      <c r="I20" s="58">
        <v>0</v>
      </c>
      <c r="J20" s="6"/>
      <c r="K20" s="58">
        <v>32944</v>
      </c>
    </row>
    <row r="21" spans="1:11" ht="12.95" customHeight="1">
      <c r="B21" s="4" t="s">
        <v>343</v>
      </c>
      <c r="I21" s="58">
        <v>0</v>
      </c>
      <c r="J21" s="6"/>
      <c r="K21" s="58">
        <v>26624</v>
      </c>
    </row>
    <row r="22" spans="1:11" ht="12.95" customHeight="1">
      <c r="B22" s="4" t="s">
        <v>705</v>
      </c>
      <c r="I22" s="58">
        <v>0</v>
      </c>
      <c r="J22" s="6"/>
      <c r="K22" s="58">
        <v>18456</v>
      </c>
    </row>
    <row r="23" spans="1:11" ht="12.95" customHeight="1">
      <c r="B23" s="4" t="s">
        <v>127</v>
      </c>
      <c r="H23" s="6"/>
      <c r="I23" s="58">
        <v>41251</v>
      </c>
      <c r="K23" s="58">
        <v>0</v>
      </c>
    </row>
    <row r="24" spans="1:11" ht="12.95" customHeight="1">
      <c r="B24" s="4" t="s">
        <v>128</v>
      </c>
      <c r="H24" s="6"/>
      <c r="I24" s="58">
        <v>28856</v>
      </c>
      <c r="K24" s="58">
        <v>0</v>
      </c>
    </row>
  </sheetData>
  <customSheetViews>
    <customSheetView guid="{B5CDDD7D-D7D3-4CB2-966B-9F1E454CC0C9}">
      <selection activeCell="B19" sqref="B19"/>
      <rowBreaks count="1" manualBreakCount="1">
        <brk id="76" max="16383" man="1"/>
      </rowBreaks>
      <pageMargins left="0.8" right="0.7" top="1" bottom="0.8" header="0.5" footer="0.5"/>
      <pageSetup firstPageNumber="102"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B19" sqref="B19"/>
      <rowBreaks count="1" manualBreakCount="1">
        <brk id="76" max="16383" man="1"/>
      </rowBreaks>
      <pageMargins left="0.8" right="0.7" top="1" bottom="0.8" header="0.5" footer="0.5"/>
      <pageSetup firstPageNumber="102"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rowBreaks count="2" manualBreakCount="2">
        <brk id="46" max="16383" man="1"/>
        <brk id="76" max="16383" man="1"/>
      </rowBreaks>
      <pageMargins left="0.8" right="0.7" top="1" bottom="0.8" header="0.5" footer="0.5"/>
      <pageSetup firstPageNumber="99"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topLeftCell="A19">
      <selection activeCell="A30" sqref="A30"/>
      <rowBreaks count="1" manualBreakCount="1">
        <brk id="76" max="16383" man="1"/>
      </rowBreaks>
      <pageMargins left="0.8" right="0.7" top="1" bottom="0.8" header="0.5" footer="0.5"/>
      <pageSetup firstPageNumber="96"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9">
      <selection activeCell="A30" sqref="A30"/>
      <rowBreaks count="1" manualBreakCount="1">
        <brk id="76" max="16383" man="1"/>
      </rowBreaks>
      <pageMargins left="0.8" right="0.7" top="1" bottom="0.8" header="0.5" footer="0.5"/>
      <pageSetup firstPageNumber="96"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9">
      <selection activeCell="A30" sqref="A30"/>
      <rowBreaks count="1" manualBreakCount="1">
        <brk id="76" max="16383" man="1"/>
      </rowBreaks>
      <pageMargins left="0.8" right="0.7" top="1" bottom="0.8" header="0.5" footer="0.5"/>
      <pageSetup firstPageNumber="96"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9">
      <selection activeCell="A30" sqref="A30"/>
      <rowBreaks count="1" manualBreakCount="1">
        <brk id="76" max="16383" man="1"/>
      </rowBreaks>
      <pageMargins left="0.8" right="0.7" top="1" bottom="0.8" header="0.5" footer="0.5"/>
      <pageSetup firstPageNumber="96"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9">
      <selection activeCell="A30" sqref="A30"/>
      <rowBreaks count="1" manualBreakCount="1">
        <brk id="76" max="16383" man="1"/>
      </rowBreaks>
      <pageMargins left="0.8" right="0.7" top="1" bottom="0.8" header="0.5" footer="0.5"/>
      <pageSetup firstPageNumber="96"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O14" sqref="O14"/>
      <rowBreaks count="1" manualBreakCount="1">
        <brk id="76" max="16383" man="1"/>
      </rowBreaks>
      <pageMargins left="0.8" right="0.7" top="1" bottom="0.8" header="0.5" footer="0.5"/>
      <pageSetup firstPageNumber="100" orientation="portrait"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93" fitToHeight="0" orientation="portrait" blackAndWhite="1" useFirstPageNumber="1" r:id="rId10"/>
  <headerFooter scaleWithDoc="0" alignWithMargins="0">
    <oddFooter>&amp;C&amp;P</odd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6">
    <tabColor theme="7" tint="0.59999389629810485"/>
  </sheetPr>
  <dimension ref="A1:K105"/>
  <sheetViews>
    <sheetView workbookViewId="0">
      <selection sqref="A1:I1"/>
    </sheetView>
  </sheetViews>
  <sheetFormatPr defaultColWidth="8.5703125" defaultRowHeight="12.95" customHeight="1"/>
  <cols>
    <col min="1" max="3" width="2.28515625" style="4" customWidth="1"/>
    <col min="4" max="4" width="18.85546875" style="4" customWidth="1"/>
    <col min="5" max="5" width="2.42578125" style="4" customWidth="1"/>
    <col min="6" max="6" width="2.28515625" style="4" customWidth="1"/>
    <col min="7" max="7" width="68.28515625" style="4" customWidth="1"/>
    <col min="8" max="8" width="2.42578125" style="4" customWidth="1"/>
    <col min="9" max="9" width="13.85546875" style="4" customWidth="1"/>
    <col min="10" max="10" width="2.42578125" style="4" customWidth="1"/>
    <col min="11" max="11" width="13.85546875" style="47" customWidth="1"/>
    <col min="12" max="17" width="8.5703125" style="4"/>
    <col min="18" max="18" width="39.28515625" style="4" customWidth="1"/>
    <col min="19" max="19" width="12.28515625" style="4" customWidth="1"/>
    <col min="20" max="20" width="22.28515625" style="4" customWidth="1"/>
    <col min="21" max="23" width="30.7109375" style="4" customWidth="1"/>
    <col min="24" max="256" width="8.5703125" style="4"/>
    <col min="257" max="259" width="2.28515625" style="4" customWidth="1"/>
    <col min="260" max="260" width="22.140625" style="4" customWidth="1"/>
    <col min="261" max="261" width="2.42578125" style="4" customWidth="1"/>
    <col min="262" max="262" width="2.28515625" style="4" customWidth="1"/>
    <col min="263" max="263" width="51.5703125" style="4" customWidth="1"/>
    <col min="264" max="264" width="2.42578125" style="4" customWidth="1"/>
    <col min="265" max="265" width="13.85546875" style="4" customWidth="1"/>
    <col min="266" max="266" width="2.42578125" style="4" customWidth="1"/>
    <col min="267" max="267" width="13.85546875" style="4" customWidth="1"/>
    <col min="268" max="273" width="8.5703125" style="4"/>
    <col min="274" max="274" width="39.28515625" style="4" customWidth="1"/>
    <col min="275" max="275" width="12.28515625" style="4" customWidth="1"/>
    <col min="276" max="276" width="22.28515625" style="4" customWidth="1"/>
    <col min="277" max="279" width="30.7109375" style="4" customWidth="1"/>
    <col min="280" max="512" width="8.5703125" style="4"/>
    <col min="513" max="515" width="2.28515625" style="4" customWidth="1"/>
    <col min="516" max="516" width="22.140625" style="4" customWidth="1"/>
    <col min="517" max="517" width="2.42578125" style="4" customWidth="1"/>
    <col min="518" max="518" width="2.28515625" style="4" customWidth="1"/>
    <col min="519" max="519" width="51.5703125" style="4" customWidth="1"/>
    <col min="520" max="520" width="2.42578125" style="4" customWidth="1"/>
    <col min="521" max="521" width="13.85546875" style="4" customWidth="1"/>
    <col min="522" max="522" width="2.42578125" style="4" customWidth="1"/>
    <col min="523" max="523" width="13.85546875" style="4" customWidth="1"/>
    <col min="524" max="529" width="8.5703125" style="4"/>
    <col min="530" max="530" width="39.28515625" style="4" customWidth="1"/>
    <col min="531" max="531" width="12.28515625" style="4" customWidth="1"/>
    <col min="532" max="532" width="22.28515625" style="4" customWidth="1"/>
    <col min="533" max="535" width="30.7109375" style="4" customWidth="1"/>
    <col min="536" max="768" width="8.5703125" style="4"/>
    <col min="769" max="771" width="2.28515625" style="4" customWidth="1"/>
    <col min="772" max="772" width="22.140625" style="4" customWidth="1"/>
    <col min="773" max="773" width="2.42578125" style="4" customWidth="1"/>
    <col min="774" max="774" width="2.28515625" style="4" customWidth="1"/>
    <col min="775" max="775" width="51.5703125" style="4" customWidth="1"/>
    <col min="776" max="776" width="2.42578125" style="4" customWidth="1"/>
    <col min="777" max="777" width="13.85546875" style="4" customWidth="1"/>
    <col min="778" max="778" width="2.42578125" style="4" customWidth="1"/>
    <col min="779" max="779" width="13.85546875" style="4" customWidth="1"/>
    <col min="780" max="785" width="8.5703125" style="4"/>
    <col min="786" max="786" width="39.28515625" style="4" customWidth="1"/>
    <col min="787" max="787" width="12.28515625" style="4" customWidth="1"/>
    <col min="788" max="788" width="22.28515625" style="4" customWidth="1"/>
    <col min="789" max="791" width="30.7109375" style="4" customWidth="1"/>
    <col min="792" max="1024" width="8.5703125" style="4"/>
    <col min="1025" max="1027" width="2.28515625" style="4" customWidth="1"/>
    <col min="1028" max="1028" width="22.140625" style="4" customWidth="1"/>
    <col min="1029" max="1029" width="2.42578125" style="4" customWidth="1"/>
    <col min="1030" max="1030" width="2.28515625" style="4" customWidth="1"/>
    <col min="1031" max="1031" width="51.5703125" style="4" customWidth="1"/>
    <col min="1032" max="1032" width="2.42578125" style="4" customWidth="1"/>
    <col min="1033" max="1033" width="13.85546875" style="4" customWidth="1"/>
    <col min="1034" max="1034" width="2.42578125" style="4" customWidth="1"/>
    <col min="1035" max="1035" width="13.85546875" style="4" customWidth="1"/>
    <col min="1036" max="1041" width="8.5703125" style="4"/>
    <col min="1042" max="1042" width="39.28515625" style="4" customWidth="1"/>
    <col min="1043" max="1043" width="12.28515625" style="4" customWidth="1"/>
    <col min="1044" max="1044" width="22.28515625" style="4" customWidth="1"/>
    <col min="1045" max="1047" width="30.7109375" style="4" customWidth="1"/>
    <col min="1048" max="1280" width="8.5703125" style="4"/>
    <col min="1281" max="1283" width="2.28515625" style="4" customWidth="1"/>
    <col min="1284" max="1284" width="22.140625" style="4" customWidth="1"/>
    <col min="1285" max="1285" width="2.42578125" style="4" customWidth="1"/>
    <col min="1286" max="1286" width="2.28515625" style="4" customWidth="1"/>
    <col min="1287" max="1287" width="51.5703125" style="4" customWidth="1"/>
    <col min="1288" max="1288" width="2.42578125" style="4" customWidth="1"/>
    <col min="1289" max="1289" width="13.85546875" style="4" customWidth="1"/>
    <col min="1290" max="1290" width="2.42578125" style="4" customWidth="1"/>
    <col min="1291" max="1291" width="13.85546875" style="4" customWidth="1"/>
    <col min="1292" max="1297" width="8.5703125" style="4"/>
    <col min="1298" max="1298" width="39.28515625" style="4" customWidth="1"/>
    <col min="1299" max="1299" width="12.28515625" style="4" customWidth="1"/>
    <col min="1300" max="1300" width="22.28515625" style="4" customWidth="1"/>
    <col min="1301" max="1303" width="30.7109375" style="4" customWidth="1"/>
    <col min="1304" max="1536" width="8.5703125" style="4"/>
    <col min="1537" max="1539" width="2.28515625" style="4" customWidth="1"/>
    <col min="1540" max="1540" width="22.140625" style="4" customWidth="1"/>
    <col min="1541" max="1541" width="2.42578125" style="4" customWidth="1"/>
    <col min="1542" max="1542" width="2.28515625" style="4" customWidth="1"/>
    <col min="1543" max="1543" width="51.5703125" style="4" customWidth="1"/>
    <col min="1544" max="1544" width="2.42578125" style="4" customWidth="1"/>
    <col min="1545" max="1545" width="13.85546875" style="4" customWidth="1"/>
    <col min="1546" max="1546" width="2.42578125" style="4" customWidth="1"/>
    <col min="1547" max="1547" width="13.85546875" style="4" customWidth="1"/>
    <col min="1548" max="1553" width="8.5703125" style="4"/>
    <col min="1554" max="1554" width="39.28515625" style="4" customWidth="1"/>
    <col min="1555" max="1555" width="12.28515625" style="4" customWidth="1"/>
    <col min="1556" max="1556" width="22.28515625" style="4" customWidth="1"/>
    <col min="1557" max="1559" width="30.7109375" style="4" customWidth="1"/>
    <col min="1560" max="1792" width="8.5703125" style="4"/>
    <col min="1793" max="1795" width="2.28515625" style="4" customWidth="1"/>
    <col min="1796" max="1796" width="22.140625" style="4" customWidth="1"/>
    <col min="1797" max="1797" width="2.42578125" style="4" customWidth="1"/>
    <col min="1798" max="1798" width="2.28515625" style="4" customWidth="1"/>
    <col min="1799" max="1799" width="51.5703125" style="4" customWidth="1"/>
    <col min="1800" max="1800" width="2.42578125" style="4" customWidth="1"/>
    <col min="1801" max="1801" width="13.85546875" style="4" customWidth="1"/>
    <col min="1802" max="1802" width="2.42578125" style="4" customWidth="1"/>
    <col min="1803" max="1803" width="13.85546875" style="4" customWidth="1"/>
    <col min="1804" max="1809" width="8.5703125" style="4"/>
    <col min="1810" max="1810" width="39.28515625" style="4" customWidth="1"/>
    <col min="1811" max="1811" width="12.28515625" style="4" customWidth="1"/>
    <col min="1812" max="1812" width="22.28515625" style="4" customWidth="1"/>
    <col min="1813" max="1815" width="30.7109375" style="4" customWidth="1"/>
    <col min="1816" max="2048" width="8.5703125" style="4"/>
    <col min="2049" max="2051" width="2.28515625" style="4" customWidth="1"/>
    <col min="2052" max="2052" width="22.140625" style="4" customWidth="1"/>
    <col min="2053" max="2053" width="2.42578125" style="4" customWidth="1"/>
    <col min="2054" max="2054" width="2.28515625" style="4" customWidth="1"/>
    <col min="2055" max="2055" width="51.5703125" style="4" customWidth="1"/>
    <col min="2056" max="2056" width="2.42578125" style="4" customWidth="1"/>
    <col min="2057" max="2057" width="13.85546875" style="4" customWidth="1"/>
    <col min="2058" max="2058" width="2.42578125" style="4" customWidth="1"/>
    <col min="2059" max="2059" width="13.85546875" style="4" customWidth="1"/>
    <col min="2060" max="2065" width="8.5703125" style="4"/>
    <col min="2066" max="2066" width="39.28515625" style="4" customWidth="1"/>
    <col min="2067" max="2067" width="12.28515625" style="4" customWidth="1"/>
    <col min="2068" max="2068" width="22.28515625" style="4" customWidth="1"/>
    <col min="2069" max="2071" width="30.7109375" style="4" customWidth="1"/>
    <col min="2072" max="2304" width="8.5703125" style="4"/>
    <col min="2305" max="2307" width="2.28515625" style="4" customWidth="1"/>
    <col min="2308" max="2308" width="22.140625" style="4" customWidth="1"/>
    <col min="2309" max="2309" width="2.42578125" style="4" customWidth="1"/>
    <col min="2310" max="2310" width="2.28515625" style="4" customWidth="1"/>
    <col min="2311" max="2311" width="51.5703125" style="4" customWidth="1"/>
    <col min="2312" max="2312" width="2.42578125" style="4" customWidth="1"/>
    <col min="2313" max="2313" width="13.85546875" style="4" customWidth="1"/>
    <col min="2314" max="2314" width="2.42578125" style="4" customWidth="1"/>
    <col min="2315" max="2315" width="13.85546875" style="4" customWidth="1"/>
    <col min="2316" max="2321" width="8.5703125" style="4"/>
    <col min="2322" max="2322" width="39.28515625" style="4" customWidth="1"/>
    <col min="2323" max="2323" width="12.28515625" style="4" customWidth="1"/>
    <col min="2324" max="2324" width="22.28515625" style="4" customWidth="1"/>
    <col min="2325" max="2327" width="30.7109375" style="4" customWidth="1"/>
    <col min="2328" max="2560" width="8.5703125" style="4"/>
    <col min="2561" max="2563" width="2.28515625" style="4" customWidth="1"/>
    <col min="2564" max="2564" width="22.140625" style="4" customWidth="1"/>
    <col min="2565" max="2565" width="2.42578125" style="4" customWidth="1"/>
    <col min="2566" max="2566" width="2.28515625" style="4" customWidth="1"/>
    <col min="2567" max="2567" width="51.5703125" style="4" customWidth="1"/>
    <col min="2568" max="2568" width="2.42578125" style="4" customWidth="1"/>
    <col min="2569" max="2569" width="13.85546875" style="4" customWidth="1"/>
    <col min="2570" max="2570" width="2.42578125" style="4" customWidth="1"/>
    <col min="2571" max="2571" width="13.85546875" style="4" customWidth="1"/>
    <col min="2572" max="2577" width="8.5703125" style="4"/>
    <col min="2578" max="2578" width="39.28515625" style="4" customWidth="1"/>
    <col min="2579" max="2579" width="12.28515625" style="4" customWidth="1"/>
    <col min="2580" max="2580" width="22.28515625" style="4" customWidth="1"/>
    <col min="2581" max="2583" width="30.7109375" style="4" customWidth="1"/>
    <col min="2584" max="2816" width="8.5703125" style="4"/>
    <col min="2817" max="2819" width="2.28515625" style="4" customWidth="1"/>
    <col min="2820" max="2820" width="22.140625" style="4" customWidth="1"/>
    <col min="2821" max="2821" width="2.42578125" style="4" customWidth="1"/>
    <col min="2822" max="2822" width="2.28515625" style="4" customWidth="1"/>
    <col min="2823" max="2823" width="51.5703125" style="4" customWidth="1"/>
    <col min="2824" max="2824" width="2.42578125" style="4" customWidth="1"/>
    <col min="2825" max="2825" width="13.85546875" style="4" customWidth="1"/>
    <col min="2826" max="2826" width="2.42578125" style="4" customWidth="1"/>
    <col min="2827" max="2827" width="13.85546875" style="4" customWidth="1"/>
    <col min="2828" max="2833" width="8.5703125" style="4"/>
    <col min="2834" max="2834" width="39.28515625" style="4" customWidth="1"/>
    <col min="2835" max="2835" width="12.28515625" style="4" customWidth="1"/>
    <col min="2836" max="2836" width="22.28515625" style="4" customWidth="1"/>
    <col min="2837" max="2839" width="30.7109375" style="4" customWidth="1"/>
    <col min="2840" max="3072" width="8.5703125" style="4"/>
    <col min="3073" max="3075" width="2.28515625" style="4" customWidth="1"/>
    <col min="3076" max="3076" width="22.140625" style="4" customWidth="1"/>
    <col min="3077" max="3077" width="2.42578125" style="4" customWidth="1"/>
    <col min="3078" max="3078" width="2.28515625" style="4" customWidth="1"/>
    <col min="3079" max="3079" width="51.5703125" style="4" customWidth="1"/>
    <col min="3080" max="3080" width="2.42578125" style="4" customWidth="1"/>
    <col min="3081" max="3081" width="13.85546875" style="4" customWidth="1"/>
    <col min="3082" max="3082" width="2.42578125" style="4" customWidth="1"/>
    <col min="3083" max="3083" width="13.85546875" style="4" customWidth="1"/>
    <col min="3084" max="3089" width="8.5703125" style="4"/>
    <col min="3090" max="3090" width="39.28515625" style="4" customWidth="1"/>
    <col min="3091" max="3091" width="12.28515625" style="4" customWidth="1"/>
    <col min="3092" max="3092" width="22.28515625" style="4" customWidth="1"/>
    <col min="3093" max="3095" width="30.7109375" style="4" customWidth="1"/>
    <col min="3096" max="3328" width="8.5703125" style="4"/>
    <col min="3329" max="3331" width="2.28515625" style="4" customWidth="1"/>
    <col min="3332" max="3332" width="22.140625" style="4" customWidth="1"/>
    <col min="3333" max="3333" width="2.42578125" style="4" customWidth="1"/>
    <col min="3334" max="3334" width="2.28515625" style="4" customWidth="1"/>
    <col min="3335" max="3335" width="51.5703125" style="4" customWidth="1"/>
    <col min="3336" max="3336" width="2.42578125" style="4" customWidth="1"/>
    <col min="3337" max="3337" width="13.85546875" style="4" customWidth="1"/>
    <col min="3338" max="3338" width="2.42578125" style="4" customWidth="1"/>
    <col min="3339" max="3339" width="13.85546875" style="4" customWidth="1"/>
    <col min="3340" max="3345" width="8.5703125" style="4"/>
    <col min="3346" max="3346" width="39.28515625" style="4" customWidth="1"/>
    <col min="3347" max="3347" width="12.28515625" style="4" customWidth="1"/>
    <col min="3348" max="3348" width="22.28515625" style="4" customWidth="1"/>
    <col min="3349" max="3351" width="30.7109375" style="4" customWidth="1"/>
    <col min="3352" max="3584" width="8.5703125" style="4"/>
    <col min="3585" max="3587" width="2.28515625" style="4" customWidth="1"/>
    <col min="3588" max="3588" width="22.140625" style="4" customWidth="1"/>
    <col min="3589" max="3589" width="2.42578125" style="4" customWidth="1"/>
    <col min="3590" max="3590" width="2.28515625" style="4" customWidth="1"/>
    <col min="3591" max="3591" width="51.5703125" style="4" customWidth="1"/>
    <col min="3592" max="3592" width="2.42578125" style="4" customWidth="1"/>
    <col min="3593" max="3593" width="13.85546875" style="4" customWidth="1"/>
    <col min="3594" max="3594" width="2.42578125" style="4" customWidth="1"/>
    <col min="3595" max="3595" width="13.85546875" style="4" customWidth="1"/>
    <col min="3596" max="3601" width="8.5703125" style="4"/>
    <col min="3602" max="3602" width="39.28515625" style="4" customWidth="1"/>
    <col min="3603" max="3603" width="12.28515625" style="4" customWidth="1"/>
    <col min="3604" max="3604" width="22.28515625" style="4" customWidth="1"/>
    <col min="3605" max="3607" width="30.7109375" style="4" customWidth="1"/>
    <col min="3608" max="3840" width="8.5703125" style="4"/>
    <col min="3841" max="3843" width="2.28515625" style="4" customWidth="1"/>
    <col min="3844" max="3844" width="22.140625" style="4" customWidth="1"/>
    <col min="3845" max="3845" width="2.42578125" style="4" customWidth="1"/>
    <col min="3846" max="3846" width="2.28515625" style="4" customWidth="1"/>
    <col min="3847" max="3847" width="51.5703125" style="4" customWidth="1"/>
    <col min="3848" max="3848" width="2.42578125" style="4" customWidth="1"/>
    <col min="3849" max="3849" width="13.85546875" style="4" customWidth="1"/>
    <col min="3850" max="3850" width="2.42578125" style="4" customWidth="1"/>
    <col min="3851" max="3851" width="13.85546875" style="4" customWidth="1"/>
    <col min="3852" max="3857" width="8.5703125" style="4"/>
    <col min="3858" max="3858" width="39.28515625" style="4" customWidth="1"/>
    <col min="3859" max="3859" width="12.28515625" style="4" customWidth="1"/>
    <col min="3860" max="3860" width="22.28515625" style="4" customWidth="1"/>
    <col min="3861" max="3863" width="30.7109375" style="4" customWidth="1"/>
    <col min="3864" max="4096" width="8.5703125" style="4"/>
    <col min="4097" max="4099" width="2.28515625" style="4" customWidth="1"/>
    <col min="4100" max="4100" width="22.140625" style="4" customWidth="1"/>
    <col min="4101" max="4101" width="2.42578125" style="4" customWidth="1"/>
    <col min="4102" max="4102" width="2.28515625" style="4" customWidth="1"/>
    <col min="4103" max="4103" width="51.5703125" style="4" customWidth="1"/>
    <col min="4104" max="4104" width="2.42578125" style="4" customWidth="1"/>
    <col min="4105" max="4105" width="13.85546875" style="4" customWidth="1"/>
    <col min="4106" max="4106" width="2.42578125" style="4" customWidth="1"/>
    <col min="4107" max="4107" width="13.85546875" style="4" customWidth="1"/>
    <col min="4108" max="4113" width="8.5703125" style="4"/>
    <col min="4114" max="4114" width="39.28515625" style="4" customWidth="1"/>
    <col min="4115" max="4115" width="12.28515625" style="4" customWidth="1"/>
    <col min="4116" max="4116" width="22.28515625" style="4" customWidth="1"/>
    <col min="4117" max="4119" width="30.7109375" style="4" customWidth="1"/>
    <col min="4120" max="4352" width="8.5703125" style="4"/>
    <col min="4353" max="4355" width="2.28515625" style="4" customWidth="1"/>
    <col min="4356" max="4356" width="22.140625" style="4" customWidth="1"/>
    <col min="4357" max="4357" width="2.42578125" style="4" customWidth="1"/>
    <col min="4358" max="4358" width="2.28515625" style="4" customWidth="1"/>
    <col min="4359" max="4359" width="51.5703125" style="4" customWidth="1"/>
    <col min="4360" max="4360" width="2.42578125" style="4" customWidth="1"/>
    <col min="4361" max="4361" width="13.85546875" style="4" customWidth="1"/>
    <col min="4362" max="4362" width="2.42578125" style="4" customWidth="1"/>
    <col min="4363" max="4363" width="13.85546875" style="4" customWidth="1"/>
    <col min="4364" max="4369" width="8.5703125" style="4"/>
    <col min="4370" max="4370" width="39.28515625" style="4" customWidth="1"/>
    <col min="4371" max="4371" width="12.28515625" style="4" customWidth="1"/>
    <col min="4372" max="4372" width="22.28515625" style="4" customWidth="1"/>
    <col min="4373" max="4375" width="30.7109375" style="4" customWidth="1"/>
    <col min="4376" max="4608" width="8.5703125" style="4"/>
    <col min="4609" max="4611" width="2.28515625" style="4" customWidth="1"/>
    <col min="4612" max="4612" width="22.140625" style="4" customWidth="1"/>
    <col min="4613" max="4613" width="2.42578125" style="4" customWidth="1"/>
    <col min="4614" max="4614" width="2.28515625" style="4" customWidth="1"/>
    <col min="4615" max="4615" width="51.5703125" style="4" customWidth="1"/>
    <col min="4616" max="4616" width="2.42578125" style="4" customWidth="1"/>
    <col min="4617" max="4617" width="13.85546875" style="4" customWidth="1"/>
    <col min="4618" max="4618" width="2.42578125" style="4" customWidth="1"/>
    <col min="4619" max="4619" width="13.85546875" style="4" customWidth="1"/>
    <col min="4620" max="4625" width="8.5703125" style="4"/>
    <col min="4626" max="4626" width="39.28515625" style="4" customWidth="1"/>
    <col min="4627" max="4627" width="12.28515625" style="4" customWidth="1"/>
    <col min="4628" max="4628" width="22.28515625" style="4" customWidth="1"/>
    <col min="4629" max="4631" width="30.7109375" style="4" customWidth="1"/>
    <col min="4632" max="4864" width="8.5703125" style="4"/>
    <col min="4865" max="4867" width="2.28515625" style="4" customWidth="1"/>
    <col min="4868" max="4868" width="22.140625" style="4" customWidth="1"/>
    <col min="4869" max="4869" width="2.42578125" style="4" customWidth="1"/>
    <col min="4870" max="4870" width="2.28515625" style="4" customWidth="1"/>
    <col min="4871" max="4871" width="51.5703125" style="4" customWidth="1"/>
    <col min="4872" max="4872" width="2.42578125" style="4" customWidth="1"/>
    <col min="4873" max="4873" width="13.85546875" style="4" customWidth="1"/>
    <col min="4874" max="4874" width="2.42578125" style="4" customWidth="1"/>
    <col min="4875" max="4875" width="13.85546875" style="4" customWidth="1"/>
    <col min="4876" max="4881" width="8.5703125" style="4"/>
    <col min="4882" max="4882" width="39.28515625" style="4" customWidth="1"/>
    <col min="4883" max="4883" width="12.28515625" style="4" customWidth="1"/>
    <col min="4884" max="4884" width="22.28515625" style="4" customWidth="1"/>
    <col min="4885" max="4887" width="30.7109375" style="4" customWidth="1"/>
    <col min="4888" max="5120" width="8.5703125" style="4"/>
    <col min="5121" max="5123" width="2.28515625" style="4" customWidth="1"/>
    <col min="5124" max="5124" width="22.140625" style="4" customWidth="1"/>
    <col min="5125" max="5125" width="2.42578125" style="4" customWidth="1"/>
    <col min="5126" max="5126" width="2.28515625" style="4" customWidth="1"/>
    <col min="5127" max="5127" width="51.5703125" style="4" customWidth="1"/>
    <col min="5128" max="5128" width="2.42578125" style="4" customWidth="1"/>
    <col min="5129" max="5129" width="13.85546875" style="4" customWidth="1"/>
    <col min="5130" max="5130" width="2.42578125" style="4" customWidth="1"/>
    <col min="5131" max="5131" width="13.85546875" style="4" customWidth="1"/>
    <col min="5132" max="5137" width="8.5703125" style="4"/>
    <col min="5138" max="5138" width="39.28515625" style="4" customWidth="1"/>
    <col min="5139" max="5139" width="12.28515625" style="4" customWidth="1"/>
    <col min="5140" max="5140" width="22.28515625" style="4" customWidth="1"/>
    <col min="5141" max="5143" width="30.7109375" style="4" customWidth="1"/>
    <col min="5144" max="5376" width="8.5703125" style="4"/>
    <col min="5377" max="5379" width="2.28515625" style="4" customWidth="1"/>
    <col min="5380" max="5380" width="22.140625" style="4" customWidth="1"/>
    <col min="5381" max="5381" width="2.42578125" style="4" customWidth="1"/>
    <col min="5382" max="5382" width="2.28515625" style="4" customWidth="1"/>
    <col min="5383" max="5383" width="51.5703125" style="4" customWidth="1"/>
    <col min="5384" max="5384" width="2.42578125" style="4" customWidth="1"/>
    <col min="5385" max="5385" width="13.85546875" style="4" customWidth="1"/>
    <col min="5386" max="5386" width="2.42578125" style="4" customWidth="1"/>
    <col min="5387" max="5387" width="13.85546875" style="4" customWidth="1"/>
    <col min="5388" max="5393" width="8.5703125" style="4"/>
    <col min="5394" max="5394" width="39.28515625" style="4" customWidth="1"/>
    <col min="5395" max="5395" width="12.28515625" style="4" customWidth="1"/>
    <col min="5396" max="5396" width="22.28515625" style="4" customWidth="1"/>
    <col min="5397" max="5399" width="30.7109375" style="4" customWidth="1"/>
    <col min="5400" max="5632" width="8.5703125" style="4"/>
    <col min="5633" max="5635" width="2.28515625" style="4" customWidth="1"/>
    <col min="5636" max="5636" width="22.140625" style="4" customWidth="1"/>
    <col min="5637" max="5637" width="2.42578125" style="4" customWidth="1"/>
    <col min="5638" max="5638" width="2.28515625" style="4" customWidth="1"/>
    <col min="5639" max="5639" width="51.5703125" style="4" customWidth="1"/>
    <col min="5640" max="5640" width="2.42578125" style="4" customWidth="1"/>
    <col min="5641" max="5641" width="13.85546875" style="4" customWidth="1"/>
    <col min="5642" max="5642" width="2.42578125" style="4" customWidth="1"/>
    <col min="5643" max="5643" width="13.85546875" style="4" customWidth="1"/>
    <col min="5644" max="5649" width="8.5703125" style="4"/>
    <col min="5650" max="5650" width="39.28515625" style="4" customWidth="1"/>
    <col min="5651" max="5651" width="12.28515625" style="4" customWidth="1"/>
    <col min="5652" max="5652" width="22.28515625" style="4" customWidth="1"/>
    <col min="5653" max="5655" width="30.7109375" style="4" customWidth="1"/>
    <col min="5656" max="5888" width="8.5703125" style="4"/>
    <col min="5889" max="5891" width="2.28515625" style="4" customWidth="1"/>
    <col min="5892" max="5892" width="22.140625" style="4" customWidth="1"/>
    <col min="5893" max="5893" width="2.42578125" style="4" customWidth="1"/>
    <col min="5894" max="5894" width="2.28515625" style="4" customWidth="1"/>
    <col min="5895" max="5895" width="51.5703125" style="4" customWidth="1"/>
    <col min="5896" max="5896" width="2.42578125" style="4" customWidth="1"/>
    <col min="5897" max="5897" width="13.85546875" style="4" customWidth="1"/>
    <col min="5898" max="5898" width="2.42578125" style="4" customWidth="1"/>
    <col min="5899" max="5899" width="13.85546875" style="4" customWidth="1"/>
    <col min="5900" max="5905" width="8.5703125" style="4"/>
    <col min="5906" max="5906" width="39.28515625" style="4" customWidth="1"/>
    <col min="5907" max="5907" width="12.28515625" style="4" customWidth="1"/>
    <col min="5908" max="5908" width="22.28515625" style="4" customWidth="1"/>
    <col min="5909" max="5911" width="30.7109375" style="4" customWidth="1"/>
    <col min="5912" max="6144" width="8.5703125" style="4"/>
    <col min="6145" max="6147" width="2.28515625" style="4" customWidth="1"/>
    <col min="6148" max="6148" width="22.140625" style="4" customWidth="1"/>
    <col min="6149" max="6149" width="2.42578125" style="4" customWidth="1"/>
    <col min="6150" max="6150" width="2.28515625" style="4" customWidth="1"/>
    <col min="6151" max="6151" width="51.5703125" style="4" customWidth="1"/>
    <col min="6152" max="6152" width="2.42578125" style="4" customWidth="1"/>
    <col min="6153" max="6153" width="13.85546875" style="4" customWidth="1"/>
    <col min="6154" max="6154" width="2.42578125" style="4" customWidth="1"/>
    <col min="6155" max="6155" width="13.85546875" style="4" customWidth="1"/>
    <col min="6156" max="6161" width="8.5703125" style="4"/>
    <col min="6162" max="6162" width="39.28515625" style="4" customWidth="1"/>
    <col min="6163" max="6163" width="12.28515625" style="4" customWidth="1"/>
    <col min="6164" max="6164" width="22.28515625" style="4" customWidth="1"/>
    <col min="6165" max="6167" width="30.7109375" style="4" customWidth="1"/>
    <col min="6168" max="6400" width="8.5703125" style="4"/>
    <col min="6401" max="6403" width="2.28515625" style="4" customWidth="1"/>
    <col min="6404" max="6404" width="22.140625" style="4" customWidth="1"/>
    <col min="6405" max="6405" width="2.42578125" style="4" customWidth="1"/>
    <col min="6406" max="6406" width="2.28515625" style="4" customWidth="1"/>
    <col min="6407" max="6407" width="51.5703125" style="4" customWidth="1"/>
    <col min="6408" max="6408" width="2.42578125" style="4" customWidth="1"/>
    <col min="6409" max="6409" width="13.85546875" style="4" customWidth="1"/>
    <col min="6410" max="6410" width="2.42578125" style="4" customWidth="1"/>
    <col min="6411" max="6411" width="13.85546875" style="4" customWidth="1"/>
    <col min="6412" max="6417" width="8.5703125" style="4"/>
    <col min="6418" max="6418" width="39.28515625" style="4" customWidth="1"/>
    <col min="6419" max="6419" width="12.28515625" style="4" customWidth="1"/>
    <col min="6420" max="6420" width="22.28515625" style="4" customWidth="1"/>
    <col min="6421" max="6423" width="30.7109375" style="4" customWidth="1"/>
    <col min="6424" max="6656" width="8.5703125" style="4"/>
    <col min="6657" max="6659" width="2.28515625" style="4" customWidth="1"/>
    <col min="6660" max="6660" width="22.140625" style="4" customWidth="1"/>
    <col min="6661" max="6661" width="2.42578125" style="4" customWidth="1"/>
    <col min="6662" max="6662" width="2.28515625" style="4" customWidth="1"/>
    <col min="6663" max="6663" width="51.5703125" style="4" customWidth="1"/>
    <col min="6664" max="6664" width="2.42578125" style="4" customWidth="1"/>
    <col min="6665" max="6665" width="13.85546875" style="4" customWidth="1"/>
    <col min="6666" max="6666" width="2.42578125" style="4" customWidth="1"/>
    <col min="6667" max="6667" width="13.85546875" style="4" customWidth="1"/>
    <col min="6668" max="6673" width="8.5703125" style="4"/>
    <col min="6674" max="6674" width="39.28515625" style="4" customWidth="1"/>
    <col min="6675" max="6675" width="12.28515625" style="4" customWidth="1"/>
    <col min="6676" max="6676" width="22.28515625" style="4" customWidth="1"/>
    <col min="6677" max="6679" width="30.7109375" style="4" customWidth="1"/>
    <col min="6680" max="6912" width="8.5703125" style="4"/>
    <col min="6913" max="6915" width="2.28515625" style="4" customWidth="1"/>
    <col min="6916" max="6916" width="22.140625" style="4" customWidth="1"/>
    <col min="6917" max="6917" width="2.42578125" style="4" customWidth="1"/>
    <col min="6918" max="6918" width="2.28515625" style="4" customWidth="1"/>
    <col min="6919" max="6919" width="51.5703125" style="4" customWidth="1"/>
    <col min="6920" max="6920" width="2.42578125" style="4" customWidth="1"/>
    <col min="6921" max="6921" width="13.85546875" style="4" customWidth="1"/>
    <col min="6922" max="6922" width="2.42578125" style="4" customWidth="1"/>
    <col min="6923" max="6923" width="13.85546875" style="4" customWidth="1"/>
    <col min="6924" max="6929" width="8.5703125" style="4"/>
    <col min="6930" max="6930" width="39.28515625" style="4" customWidth="1"/>
    <col min="6931" max="6931" width="12.28515625" style="4" customWidth="1"/>
    <col min="6932" max="6932" width="22.28515625" style="4" customWidth="1"/>
    <col min="6933" max="6935" width="30.7109375" style="4" customWidth="1"/>
    <col min="6936" max="7168" width="8.5703125" style="4"/>
    <col min="7169" max="7171" width="2.28515625" style="4" customWidth="1"/>
    <col min="7172" max="7172" width="22.140625" style="4" customWidth="1"/>
    <col min="7173" max="7173" width="2.42578125" style="4" customWidth="1"/>
    <col min="7174" max="7174" width="2.28515625" style="4" customWidth="1"/>
    <col min="7175" max="7175" width="51.5703125" style="4" customWidth="1"/>
    <col min="7176" max="7176" width="2.42578125" style="4" customWidth="1"/>
    <col min="7177" max="7177" width="13.85546875" style="4" customWidth="1"/>
    <col min="7178" max="7178" width="2.42578125" style="4" customWidth="1"/>
    <col min="7179" max="7179" width="13.85546875" style="4" customWidth="1"/>
    <col min="7180" max="7185" width="8.5703125" style="4"/>
    <col min="7186" max="7186" width="39.28515625" style="4" customWidth="1"/>
    <col min="7187" max="7187" width="12.28515625" style="4" customWidth="1"/>
    <col min="7188" max="7188" width="22.28515625" style="4" customWidth="1"/>
    <col min="7189" max="7191" width="30.7109375" style="4" customWidth="1"/>
    <col min="7192" max="7424" width="8.5703125" style="4"/>
    <col min="7425" max="7427" width="2.28515625" style="4" customWidth="1"/>
    <col min="7428" max="7428" width="22.140625" style="4" customWidth="1"/>
    <col min="7429" max="7429" width="2.42578125" style="4" customWidth="1"/>
    <col min="7430" max="7430" width="2.28515625" style="4" customWidth="1"/>
    <col min="7431" max="7431" width="51.5703125" style="4" customWidth="1"/>
    <col min="7432" max="7432" width="2.42578125" style="4" customWidth="1"/>
    <col min="7433" max="7433" width="13.85546875" style="4" customWidth="1"/>
    <col min="7434" max="7434" width="2.42578125" style="4" customWidth="1"/>
    <col min="7435" max="7435" width="13.85546875" style="4" customWidth="1"/>
    <col min="7436" max="7441" width="8.5703125" style="4"/>
    <col min="7442" max="7442" width="39.28515625" style="4" customWidth="1"/>
    <col min="7443" max="7443" width="12.28515625" style="4" customWidth="1"/>
    <col min="7444" max="7444" width="22.28515625" style="4" customWidth="1"/>
    <col min="7445" max="7447" width="30.7109375" style="4" customWidth="1"/>
    <col min="7448" max="7680" width="8.5703125" style="4"/>
    <col min="7681" max="7683" width="2.28515625" style="4" customWidth="1"/>
    <col min="7684" max="7684" width="22.140625" style="4" customWidth="1"/>
    <col min="7685" max="7685" width="2.42578125" style="4" customWidth="1"/>
    <col min="7686" max="7686" width="2.28515625" style="4" customWidth="1"/>
    <col min="7687" max="7687" width="51.5703125" style="4" customWidth="1"/>
    <col min="7688" max="7688" width="2.42578125" style="4" customWidth="1"/>
    <col min="7689" max="7689" width="13.85546875" style="4" customWidth="1"/>
    <col min="7690" max="7690" width="2.42578125" style="4" customWidth="1"/>
    <col min="7691" max="7691" width="13.85546875" style="4" customWidth="1"/>
    <col min="7692" max="7697" width="8.5703125" style="4"/>
    <col min="7698" max="7698" width="39.28515625" style="4" customWidth="1"/>
    <col min="7699" max="7699" width="12.28515625" style="4" customWidth="1"/>
    <col min="7700" max="7700" width="22.28515625" style="4" customWidth="1"/>
    <col min="7701" max="7703" width="30.7109375" style="4" customWidth="1"/>
    <col min="7704" max="7936" width="8.5703125" style="4"/>
    <col min="7937" max="7939" width="2.28515625" style="4" customWidth="1"/>
    <col min="7940" max="7940" width="22.140625" style="4" customWidth="1"/>
    <col min="7941" max="7941" width="2.42578125" style="4" customWidth="1"/>
    <col min="7942" max="7942" width="2.28515625" style="4" customWidth="1"/>
    <col min="7943" max="7943" width="51.5703125" style="4" customWidth="1"/>
    <col min="7944" max="7944" width="2.42578125" style="4" customWidth="1"/>
    <col min="7945" max="7945" width="13.85546875" style="4" customWidth="1"/>
    <col min="7946" max="7946" width="2.42578125" style="4" customWidth="1"/>
    <col min="7947" max="7947" width="13.85546875" style="4" customWidth="1"/>
    <col min="7948" max="7953" width="8.5703125" style="4"/>
    <col min="7954" max="7954" width="39.28515625" style="4" customWidth="1"/>
    <col min="7955" max="7955" width="12.28515625" style="4" customWidth="1"/>
    <col min="7956" max="7956" width="22.28515625" style="4" customWidth="1"/>
    <col min="7957" max="7959" width="30.7109375" style="4" customWidth="1"/>
    <col min="7960" max="8192" width="8.5703125" style="4"/>
    <col min="8193" max="8195" width="2.28515625" style="4" customWidth="1"/>
    <col min="8196" max="8196" width="22.140625" style="4" customWidth="1"/>
    <col min="8197" max="8197" width="2.42578125" style="4" customWidth="1"/>
    <col min="8198" max="8198" width="2.28515625" style="4" customWidth="1"/>
    <col min="8199" max="8199" width="51.5703125" style="4" customWidth="1"/>
    <col min="8200" max="8200" width="2.42578125" style="4" customWidth="1"/>
    <col min="8201" max="8201" width="13.85546875" style="4" customWidth="1"/>
    <col min="8202" max="8202" width="2.42578125" style="4" customWidth="1"/>
    <col min="8203" max="8203" width="13.85546875" style="4" customWidth="1"/>
    <col min="8204" max="8209" width="8.5703125" style="4"/>
    <col min="8210" max="8210" width="39.28515625" style="4" customWidth="1"/>
    <col min="8211" max="8211" width="12.28515625" style="4" customWidth="1"/>
    <col min="8212" max="8212" width="22.28515625" style="4" customWidth="1"/>
    <col min="8213" max="8215" width="30.7109375" style="4" customWidth="1"/>
    <col min="8216" max="8448" width="8.5703125" style="4"/>
    <col min="8449" max="8451" width="2.28515625" style="4" customWidth="1"/>
    <col min="8452" max="8452" width="22.140625" style="4" customWidth="1"/>
    <col min="8453" max="8453" width="2.42578125" style="4" customWidth="1"/>
    <col min="8454" max="8454" width="2.28515625" style="4" customWidth="1"/>
    <col min="8455" max="8455" width="51.5703125" style="4" customWidth="1"/>
    <col min="8456" max="8456" width="2.42578125" style="4" customWidth="1"/>
    <col min="8457" max="8457" width="13.85546875" style="4" customWidth="1"/>
    <col min="8458" max="8458" width="2.42578125" style="4" customWidth="1"/>
    <col min="8459" max="8459" width="13.85546875" style="4" customWidth="1"/>
    <col min="8460" max="8465" width="8.5703125" style="4"/>
    <col min="8466" max="8466" width="39.28515625" style="4" customWidth="1"/>
    <col min="8467" max="8467" width="12.28515625" style="4" customWidth="1"/>
    <col min="8468" max="8468" width="22.28515625" style="4" customWidth="1"/>
    <col min="8469" max="8471" width="30.7109375" style="4" customWidth="1"/>
    <col min="8472" max="8704" width="8.5703125" style="4"/>
    <col min="8705" max="8707" width="2.28515625" style="4" customWidth="1"/>
    <col min="8708" max="8708" width="22.140625" style="4" customWidth="1"/>
    <col min="8709" max="8709" width="2.42578125" style="4" customWidth="1"/>
    <col min="8710" max="8710" width="2.28515625" style="4" customWidth="1"/>
    <col min="8711" max="8711" width="51.5703125" style="4" customWidth="1"/>
    <col min="8712" max="8712" width="2.42578125" style="4" customWidth="1"/>
    <col min="8713" max="8713" width="13.85546875" style="4" customWidth="1"/>
    <col min="8714" max="8714" width="2.42578125" style="4" customWidth="1"/>
    <col min="8715" max="8715" width="13.85546875" style="4" customWidth="1"/>
    <col min="8716" max="8721" width="8.5703125" style="4"/>
    <col min="8722" max="8722" width="39.28515625" style="4" customWidth="1"/>
    <col min="8723" max="8723" width="12.28515625" style="4" customWidth="1"/>
    <col min="8724" max="8724" width="22.28515625" style="4" customWidth="1"/>
    <col min="8725" max="8727" width="30.7109375" style="4" customWidth="1"/>
    <col min="8728" max="8960" width="8.5703125" style="4"/>
    <col min="8961" max="8963" width="2.28515625" style="4" customWidth="1"/>
    <col min="8964" max="8964" width="22.140625" style="4" customWidth="1"/>
    <col min="8965" max="8965" width="2.42578125" style="4" customWidth="1"/>
    <col min="8966" max="8966" width="2.28515625" style="4" customWidth="1"/>
    <col min="8967" max="8967" width="51.5703125" style="4" customWidth="1"/>
    <col min="8968" max="8968" width="2.42578125" style="4" customWidth="1"/>
    <col min="8969" max="8969" width="13.85546875" style="4" customWidth="1"/>
    <col min="8970" max="8970" width="2.42578125" style="4" customWidth="1"/>
    <col min="8971" max="8971" width="13.85546875" style="4" customWidth="1"/>
    <col min="8972" max="8977" width="8.5703125" style="4"/>
    <col min="8978" max="8978" width="39.28515625" style="4" customWidth="1"/>
    <col min="8979" max="8979" width="12.28515625" style="4" customWidth="1"/>
    <col min="8980" max="8980" width="22.28515625" style="4" customWidth="1"/>
    <col min="8981" max="8983" width="30.7109375" style="4" customWidth="1"/>
    <col min="8984" max="9216" width="8.5703125" style="4"/>
    <col min="9217" max="9219" width="2.28515625" style="4" customWidth="1"/>
    <col min="9220" max="9220" width="22.140625" style="4" customWidth="1"/>
    <col min="9221" max="9221" width="2.42578125" style="4" customWidth="1"/>
    <col min="9222" max="9222" width="2.28515625" style="4" customWidth="1"/>
    <col min="9223" max="9223" width="51.5703125" style="4" customWidth="1"/>
    <col min="9224" max="9224" width="2.42578125" style="4" customWidth="1"/>
    <col min="9225" max="9225" width="13.85546875" style="4" customWidth="1"/>
    <col min="9226" max="9226" width="2.42578125" style="4" customWidth="1"/>
    <col min="9227" max="9227" width="13.85546875" style="4" customWidth="1"/>
    <col min="9228" max="9233" width="8.5703125" style="4"/>
    <col min="9234" max="9234" width="39.28515625" style="4" customWidth="1"/>
    <col min="9235" max="9235" width="12.28515625" style="4" customWidth="1"/>
    <col min="9236" max="9236" width="22.28515625" style="4" customWidth="1"/>
    <col min="9237" max="9239" width="30.7109375" style="4" customWidth="1"/>
    <col min="9240" max="9472" width="8.5703125" style="4"/>
    <col min="9473" max="9475" width="2.28515625" style="4" customWidth="1"/>
    <col min="9476" max="9476" width="22.140625" style="4" customWidth="1"/>
    <col min="9477" max="9477" width="2.42578125" style="4" customWidth="1"/>
    <col min="9478" max="9478" width="2.28515625" style="4" customWidth="1"/>
    <col min="9479" max="9479" width="51.5703125" style="4" customWidth="1"/>
    <col min="9480" max="9480" width="2.42578125" style="4" customWidth="1"/>
    <col min="9481" max="9481" width="13.85546875" style="4" customWidth="1"/>
    <col min="9482" max="9482" width="2.42578125" style="4" customWidth="1"/>
    <col min="9483" max="9483" width="13.85546875" style="4" customWidth="1"/>
    <col min="9484" max="9489" width="8.5703125" style="4"/>
    <col min="9490" max="9490" width="39.28515625" style="4" customWidth="1"/>
    <col min="9491" max="9491" width="12.28515625" style="4" customWidth="1"/>
    <col min="9492" max="9492" width="22.28515625" style="4" customWidth="1"/>
    <col min="9493" max="9495" width="30.7109375" style="4" customWidth="1"/>
    <col min="9496" max="9728" width="8.5703125" style="4"/>
    <col min="9729" max="9731" width="2.28515625" style="4" customWidth="1"/>
    <col min="9732" max="9732" width="22.140625" style="4" customWidth="1"/>
    <col min="9733" max="9733" width="2.42578125" style="4" customWidth="1"/>
    <col min="9734" max="9734" width="2.28515625" style="4" customWidth="1"/>
    <col min="9735" max="9735" width="51.5703125" style="4" customWidth="1"/>
    <col min="9736" max="9736" width="2.42578125" style="4" customWidth="1"/>
    <col min="9737" max="9737" width="13.85546875" style="4" customWidth="1"/>
    <col min="9738" max="9738" width="2.42578125" style="4" customWidth="1"/>
    <col min="9739" max="9739" width="13.85546875" style="4" customWidth="1"/>
    <col min="9740" max="9745" width="8.5703125" style="4"/>
    <col min="9746" max="9746" width="39.28515625" style="4" customWidth="1"/>
    <col min="9747" max="9747" width="12.28515625" style="4" customWidth="1"/>
    <col min="9748" max="9748" width="22.28515625" style="4" customWidth="1"/>
    <col min="9749" max="9751" width="30.7109375" style="4" customWidth="1"/>
    <col min="9752" max="9984" width="8.5703125" style="4"/>
    <col min="9985" max="9987" width="2.28515625" style="4" customWidth="1"/>
    <col min="9988" max="9988" width="22.140625" style="4" customWidth="1"/>
    <col min="9989" max="9989" width="2.42578125" style="4" customWidth="1"/>
    <col min="9990" max="9990" width="2.28515625" style="4" customWidth="1"/>
    <col min="9991" max="9991" width="51.5703125" style="4" customWidth="1"/>
    <col min="9992" max="9992" width="2.42578125" style="4" customWidth="1"/>
    <col min="9993" max="9993" width="13.85546875" style="4" customWidth="1"/>
    <col min="9994" max="9994" width="2.42578125" style="4" customWidth="1"/>
    <col min="9995" max="9995" width="13.85546875" style="4" customWidth="1"/>
    <col min="9996" max="10001" width="8.5703125" style="4"/>
    <col min="10002" max="10002" width="39.28515625" style="4" customWidth="1"/>
    <col min="10003" max="10003" width="12.28515625" style="4" customWidth="1"/>
    <col min="10004" max="10004" width="22.28515625" style="4" customWidth="1"/>
    <col min="10005" max="10007" width="30.7109375" style="4" customWidth="1"/>
    <col min="10008" max="10240" width="8.5703125" style="4"/>
    <col min="10241" max="10243" width="2.28515625" style="4" customWidth="1"/>
    <col min="10244" max="10244" width="22.140625" style="4" customWidth="1"/>
    <col min="10245" max="10245" width="2.42578125" style="4" customWidth="1"/>
    <col min="10246" max="10246" width="2.28515625" style="4" customWidth="1"/>
    <col min="10247" max="10247" width="51.5703125" style="4" customWidth="1"/>
    <col min="10248" max="10248" width="2.42578125" style="4" customWidth="1"/>
    <col min="10249" max="10249" width="13.85546875" style="4" customWidth="1"/>
    <col min="10250" max="10250" width="2.42578125" style="4" customWidth="1"/>
    <col min="10251" max="10251" width="13.85546875" style="4" customWidth="1"/>
    <col min="10252" max="10257" width="8.5703125" style="4"/>
    <col min="10258" max="10258" width="39.28515625" style="4" customWidth="1"/>
    <col min="10259" max="10259" width="12.28515625" style="4" customWidth="1"/>
    <col min="10260" max="10260" width="22.28515625" style="4" customWidth="1"/>
    <col min="10261" max="10263" width="30.7109375" style="4" customWidth="1"/>
    <col min="10264" max="10496" width="8.5703125" style="4"/>
    <col min="10497" max="10499" width="2.28515625" style="4" customWidth="1"/>
    <col min="10500" max="10500" width="22.140625" style="4" customWidth="1"/>
    <col min="10501" max="10501" width="2.42578125" style="4" customWidth="1"/>
    <col min="10502" max="10502" width="2.28515625" style="4" customWidth="1"/>
    <col min="10503" max="10503" width="51.5703125" style="4" customWidth="1"/>
    <col min="10504" max="10504" width="2.42578125" style="4" customWidth="1"/>
    <col min="10505" max="10505" width="13.85546875" style="4" customWidth="1"/>
    <col min="10506" max="10506" width="2.42578125" style="4" customWidth="1"/>
    <col min="10507" max="10507" width="13.85546875" style="4" customWidth="1"/>
    <col min="10508" max="10513" width="8.5703125" style="4"/>
    <col min="10514" max="10514" width="39.28515625" style="4" customWidth="1"/>
    <col min="10515" max="10515" width="12.28515625" style="4" customWidth="1"/>
    <col min="10516" max="10516" width="22.28515625" style="4" customWidth="1"/>
    <col min="10517" max="10519" width="30.7109375" style="4" customWidth="1"/>
    <col min="10520" max="10752" width="8.5703125" style="4"/>
    <col min="10753" max="10755" width="2.28515625" style="4" customWidth="1"/>
    <col min="10756" max="10756" width="22.140625" style="4" customWidth="1"/>
    <col min="10757" max="10757" width="2.42578125" style="4" customWidth="1"/>
    <col min="10758" max="10758" width="2.28515625" style="4" customWidth="1"/>
    <col min="10759" max="10759" width="51.5703125" style="4" customWidth="1"/>
    <col min="10760" max="10760" width="2.42578125" style="4" customWidth="1"/>
    <col min="10761" max="10761" width="13.85546875" style="4" customWidth="1"/>
    <col min="10762" max="10762" width="2.42578125" style="4" customWidth="1"/>
    <col min="10763" max="10763" width="13.85546875" style="4" customWidth="1"/>
    <col min="10764" max="10769" width="8.5703125" style="4"/>
    <col min="10770" max="10770" width="39.28515625" style="4" customWidth="1"/>
    <col min="10771" max="10771" width="12.28515625" style="4" customWidth="1"/>
    <col min="10772" max="10772" width="22.28515625" style="4" customWidth="1"/>
    <col min="10773" max="10775" width="30.7109375" style="4" customWidth="1"/>
    <col min="10776" max="11008" width="8.5703125" style="4"/>
    <col min="11009" max="11011" width="2.28515625" style="4" customWidth="1"/>
    <col min="11012" max="11012" width="22.140625" style="4" customWidth="1"/>
    <col min="11013" max="11013" width="2.42578125" style="4" customWidth="1"/>
    <col min="11014" max="11014" width="2.28515625" style="4" customWidth="1"/>
    <col min="11015" max="11015" width="51.5703125" style="4" customWidth="1"/>
    <col min="11016" max="11016" width="2.42578125" style="4" customWidth="1"/>
    <col min="11017" max="11017" width="13.85546875" style="4" customWidth="1"/>
    <col min="11018" max="11018" width="2.42578125" style="4" customWidth="1"/>
    <col min="11019" max="11019" width="13.85546875" style="4" customWidth="1"/>
    <col min="11020" max="11025" width="8.5703125" style="4"/>
    <col min="11026" max="11026" width="39.28515625" style="4" customWidth="1"/>
    <col min="11027" max="11027" width="12.28515625" style="4" customWidth="1"/>
    <col min="11028" max="11028" width="22.28515625" style="4" customWidth="1"/>
    <col min="11029" max="11031" width="30.7109375" style="4" customWidth="1"/>
    <col min="11032" max="11264" width="8.5703125" style="4"/>
    <col min="11265" max="11267" width="2.28515625" style="4" customWidth="1"/>
    <col min="11268" max="11268" width="22.140625" style="4" customWidth="1"/>
    <col min="11269" max="11269" width="2.42578125" style="4" customWidth="1"/>
    <col min="11270" max="11270" width="2.28515625" style="4" customWidth="1"/>
    <col min="11271" max="11271" width="51.5703125" style="4" customWidth="1"/>
    <col min="11272" max="11272" width="2.42578125" style="4" customWidth="1"/>
    <col min="11273" max="11273" width="13.85546875" style="4" customWidth="1"/>
    <col min="11274" max="11274" width="2.42578125" style="4" customWidth="1"/>
    <col min="11275" max="11275" width="13.85546875" style="4" customWidth="1"/>
    <col min="11276" max="11281" width="8.5703125" style="4"/>
    <col min="11282" max="11282" width="39.28515625" style="4" customWidth="1"/>
    <col min="11283" max="11283" width="12.28515625" style="4" customWidth="1"/>
    <col min="11284" max="11284" width="22.28515625" style="4" customWidth="1"/>
    <col min="11285" max="11287" width="30.7109375" style="4" customWidth="1"/>
    <col min="11288" max="11520" width="8.5703125" style="4"/>
    <col min="11521" max="11523" width="2.28515625" style="4" customWidth="1"/>
    <col min="11524" max="11524" width="22.140625" style="4" customWidth="1"/>
    <col min="11525" max="11525" width="2.42578125" style="4" customWidth="1"/>
    <col min="11526" max="11526" width="2.28515625" style="4" customWidth="1"/>
    <col min="11527" max="11527" width="51.5703125" style="4" customWidth="1"/>
    <col min="11528" max="11528" width="2.42578125" style="4" customWidth="1"/>
    <col min="11529" max="11529" width="13.85546875" style="4" customWidth="1"/>
    <col min="11530" max="11530" width="2.42578125" style="4" customWidth="1"/>
    <col min="11531" max="11531" width="13.85546875" style="4" customWidth="1"/>
    <col min="11532" max="11537" width="8.5703125" style="4"/>
    <col min="11538" max="11538" width="39.28515625" style="4" customWidth="1"/>
    <col min="11539" max="11539" width="12.28515625" style="4" customWidth="1"/>
    <col min="11540" max="11540" width="22.28515625" style="4" customWidth="1"/>
    <col min="11541" max="11543" width="30.7109375" style="4" customWidth="1"/>
    <col min="11544" max="11776" width="8.5703125" style="4"/>
    <col min="11777" max="11779" width="2.28515625" style="4" customWidth="1"/>
    <col min="11780" max="11780" width="22.140625" style="4" customWidth="1"/>
    <col min="11781" max="11781" width="2.42578125" style="4" customWidth="1"/>
    <col min="11782" max="11782" width="2.28515625" style="4" customWidth="1"/>
    <col min="11783" max="11783" width="51.5703125" style="4" customWidth="1"/>
    <col min="11784" max="11784" width="2.42578125" style="4" customWidth="1"/>
    <col min="11785" max="11785" width="13.85546875" style="4" customWidth="1"/>
    <col min="11786" max="11786" width="2.42578125" style="4" customWidth="1"/>
    <col min="11787" max="11787" width="13.85546875" style="4" customWidth="1"/>
    <col min="11788" max="11793" width="8.5703125" style="4"/>
    <col min="11794" max="11794" width="39.28515625" style="4" customWidth="1"/>
    <col min="11795" max="11795" width="12.28515625" style="4" customWidth="1"/>
    <col min="11796" max="11796" width="22.28515625" style="4" customWidth="1"/>
    <col min="11797" max="11799" width="30.7109375" style="4" customWidth="1"/>
    <col min="11800" max="12032" width="8.5703125" style="4"/>
    <col min="12033" max="12035" width="2.28515625" style="4" customWidth="1"/>
    <col min="12036" max="12036" width="22.140625" style="4" customWidth="1"/>
    <col min="12037" max="12037" width="2.42578125" style="4" customWidth="1"/>
    <col min="12038" max="12038" width="2.28515625" style="4" customWidth="1"/>
    <col min="12039" max="12039" width="51.5703125" style="4" customWidth="1"/>
    <col min="12040" max="12040" width="2.42578125" style="4" customWidth="1"/>
    <col min="12041" max="12041" width="13.85546875" style="4" customWidth="1"/>
    <col min="12042" max="12042" width="2.42578125" style="4" customWidth="1"/>
    <col min="12043" max="12043" width="13.85546875" style="4" customWidth="1"/>
    <col min="12044" max="12049" width="8.5703125" style="4"/>
    <col min="12050" max="12050" width="39.28515625" style="4" customWidth="1"/>
    <col min="12051" max="12051" width="12.28515625" style="4" customWidth="1"/>
    <col min="12052" max="12052" width="22.28515625" style="4" customWidth="1"/>
    <col min="12053" max="12055" width="30.7109375" style="4" customWidth="1"/>
    <col min="12056" max="12288" width="8.5703125" style="4"/>
    <col min="12289" max="12291" width="2.28515625" style="4" customWidth="1"/>
    <col min="12292" max="12292" width="22.140625" style="4" customWidth="1"/>
    <col min="12293" max="12293" width="2.42578125" style="4" customWidth="1"/>
    <col min="12294" max="12294" width="2.28515625" style="4" customWidth="1"/>
    <col min="12295" max="12295" width="51.5703125" style="4" customWidth="1"/>
    <col min="12296" max="12296" width="2.42578125" style="4" customWidth="1"/>
    <col min="12297" max="12297" width="13.85546875" style="4" customWidth="1"/>
    <col min="12298" max="12298" width="2.42578125" style="4" customWidth="1"/>
    <col min="12299" max="12299" width="13.85546875" style="4" customWidth="1"/>
    <col min="12300" max="12305" width="8.5703125" style="4"/>
    <col min="12306" max="12306" width="39.28515625" style="4" customWidth="1"/>
    <col min="12307" max="12307" width="12.28515625" style="4" customWidth="1"/>
    <col min="12308" max="12308" width="22.28515625" style="4" customWidth="1"/>
    <col min="12309" max="12311" width="30.7109375" style="4" customWidth="1"/>
    <col min="12312" max="12544" width="8.5703125" style="4"/>
    <col min="12545" max="12547" width="2.28515625" style="4" customWidth="1"/>
    <col min="12548" max="12548" width="22.140625" style="4" customWidth="1"/>
    <col min="12549" max="12549" width="2.42578125" style="4" customWidth="1"/>
    <col min="12550" max="12550" width="2.28515625" style="4" customWidth="1"/>
    <col min="12551" max="12551" width="51.5703125" style="4" customWidth="1"/>
    <col min="12552" max="12552" width="2.42578125" style="4" customWidth="1"/>
    <col min="12553" max="12553" width="13.85546875" style="4" customWidth="1"/>
    <col min="12554" max="12554" width="2.42578125" style="4" customWidth="1"/>
    <col min="12555" max="12555" width="13.85546875" style="4" customWidth="1"/>
    <col min="12556" max="12561" width="8.5703125" style="4"/>
    <col min="12562" max="12562" width="39.28515625" style="4" customWidth="1"/>
    <col min="12563" max="12563" width="12.28515625" style="4" customWidth="1"/>
    <col min="12564" max="12564" width="22.28515625" style="4" customWidth="1"/>
    <col min="12565" max="12567" width="30.7109375" style="4" customWidth="1"/>
    <col min="12568" max="12800" width="8.5703125" style="4"/>
    <col min="12801" max="12803" width="2.28515625" style="4" customWidth="1"/>
    <col min="12804" max="12804" width="22.140625" style="4" customWidth="1"/>
    <col min="12805" max="12805" width="2.42578125" style="4" customWidth="1"/>
    <col min="12806" max="12806" width="2.28515625" style="4" customWidth="1"/>
    <col min="12807" max="12807" width="51.5703125" style="4" customWidth="1"/>
    <col min="12808" max="12808" width="2.42578125" style="4" customWidth="1"/>
    <col min="12809" max="12809" width="13.85546875" style="4" customWidth="1"/>
    <col min="12810" max="12810" width="2.42578125" style="4" customWidth="1"/>
    <col min="12811" max="12811" width="13.85546875" style="4" customWidth="1"/>
    <col min="12812" max="12817" width="8.5703125" style="4"/>
    <col min="12818" max="12818" width="39.28515625" style="4" customWidth="1"/>
    <col min="12819" max="12819" width="12.28515625" style="4" customWidth="1"/>
    <col min="12820" max="12820" width="22.28515625" style="4" customWidth="1"/>
    <col min="12821" max="12823" width="30.7109375" style="4" customWidth="1"/>
    <col min="12824" max="13056" width="8.5703125" style="4"/>
    <col min="13057" max="13059" width="2.28515625" style="4" customWidth="1"/>
    <col min="13060" max="13060" width="22.140625" style="4" customWidth="1"/>
    <col min="13061" max="13061" width="2.42578125" style="4" customWidth="1"/>
    <col min="13062" max="13062" width="2.28515625" style="4" customWidth="1"/>
    <col min="13063" max="13063" width="51.5703125" style="4" customWidth="1"/>
    <col min="13064" max="13064" width="2.42578125" style="4" customWidth="1"/>
    <col min="13065" max="13065" width="13.85546875" style="4" customWidth="1"/>
    <col min="13066" max="13066" width="2.42578125" style="4" customWidth="1"/>
    <col min="13067" max="13067" width="13.85546875" style="4" customWidth="1"/>
    <col min="13068" max="13073" width="8.5703125" style="4"/>
    <col min="13074" max="13074" width="39.28515625" style="4" customWidth="1"/>
    <col min="13075" max="13075" width="12.28515625" style="4" customWidth="1"/>
    <col min="13076" max="13076" width="22.28515625" style="4" customWidth="1"/>
    <col min="13077" max="13079" width="30.7109375" style="4" customWidth="1"/>
    <col min="13080" max="13312" width="8.5703125" style="4"/>
    <col min="13313" max="13315" width="2.28515625" style="4" customWidth="1"/>
    <col min="13316" max="13316" width="22.140625" style="4" customWidth="1"/>
    <col min="13317" max="13317" width="2.42578125" style="4" customWidth="1"/>
    <col min="13318" max="13318" width="2.28515625" style="4" customWidth="1"/>
    <col min="13319" max="13319" width="51.5703125" style="4" customWidth="1"/>
    <col min="13320" max="13320" width="2.42578125" style="4" customWidth="1"/>
    <col min="13321" max="13321" width="13.85546875" style="4" customWidth="1"/>
    <col min="13322" max="13322" width="2.42578125" style="4" customWidth="1"/>
    <col min="13323" max="13323" width="13.85546875" style="4" customWidth="1"/>
    <col min="13324" max="13329" width="8.5703125" style="4"/>
    <col min="13330" max="13330" width="39.28515625" style="4" customWidth="1"/>
    <col min="13331" max="13331" width="12.28515625" style="4" customWidth="1"/>
    <col min="13332" max="13332" width="22.28515625" style="4" customWidth="1"/>
    <col min="13333" max="13335" width="30.7109375" style="4" customWidth="1"/>
    <col min="13336" max="13568" width="8.5703125" style="4"/>
    <col min="13569" max="13571" width="2.28515625" style="4" customWidth="1"/>
    <col min="13572" max="13572" width="22.140625" style="4" customWidth="1"/>
    <col min="13573" max="13573" width="2.42578125" style="4" customWidth="1"/>
    <col min="13574" max="13574" width="2.28515625" style="4" customWidth="1"/>
    <col min="13575" max="13575" width="51.5703125" style="4" customWidth="1"/>
    <col min="13576" max="13576" width="2.42578125" style="4" customWidth="1"/>
    <col min="13577" max="13577" width="13.85546875" style="4" customWidth="1"/>
    <col min="13578" max="13578" width="2.42578125" style="4" customWidth="1"/>
    <col min="13579" max="13579" width="13.85546875" style="4" customWidth="1"/>
    <col min="13580" max="13585" width="8.5703125" style="4"/>
    <col min="13586" max="13586" width="39.28515625" style="4" customWidth="1"/>
    <col min="13587" max="13587" width="12.28515625" style="4" customWidth="1"/>
    <col min="13588" max="13588" width="22.28515625" style="4" customWidth="1"/>
    <col min="13589" max="13591" width="30.7109375" style="4" customWidth="1"/>
    <col min="13592" max="13824" width="8.5703125" style="4"/>
    <col min="13825" max="13827" width="2.28515625" style="4" customWidth="1"/>
    <col min="13828" max="13828" width="22.140625" style="4" customWidth="1"/>
    <col min="13829" max="13829" width="2.42578125" style="4" customWidth="1"/>
    <col min="13830" max="13830" width="2.28515625" style="4" customWidth="1"/>
    <col min="13831" max="13831" width="51.5703125" style="4" customWidth="1"/>
    <col min="13832" max="13832" width="2.42578125" style="4" customWidth="1"/>
    <col min="13833" max="13833" width="13.85546875" style="4" customWidth="1"/>
    <col min="13834" max="13834" width="2.42578125" style="4" customWidth="1"/>
    <col min="13835" max="13835" width="13.85546875" style="4" customWidth="1"/>
    <col min="13836" max="13841" width="8.5703125" style="4"/>
    <col min="13842" max="13842" width="39.28515625" style="4" customWidth="1"/>
    <col min="13843" max="13843" width="12.28515625" style="4" customWidth="1"/>
    <col min="13844" max="13844" width="22.28515625" style="4" customWidth="1"/>
    <col min="13845" max="13847" width="30.7109375" style="4" customWidth="1"/>
    <col min="13848" max="14080" width="8.5703125" style="4"/>
    <col min="14081" max="14083" width="2.28515625" style="4" customWidth="1"/>
    <col min="14084" max="14084" width="22.140625" style="4" customWidth="1"/>
    <col min="14085" max="14085" width="2.42578125" style="4" customWidth="1"/>
    <col min="14086" max="14086" width="2.28515625" style="4" customWidth="1"/>
    <col min="14087" max="14087" width="51.5703125" style="4" customWidth="1"/>
    <col min="14088" max="14088" width="2.42578125" style="4" customWidth="1"/>
    <col min="14089" max="14089" width="13.85546875" style="4" customWidth="1"/>
    <col min="14090" max="14090" width="2.42578125" style="4" customWidth="1"/>
    <col min="14091" max="14091" width="13.85546875" style="4" customWidth="1"/>
    <col min="14092" max="14097" width="8.5703125" style="4"/>
    <col min="14098" max="14098" width="39.28515625" style="4" customWidth="1"/>
    <col min="14099" max="14099" width="12.28515625" style="4" customWidth="1"/>
    <col min="14100" max="14100" width="22.28515625" style="4" customWidth="1"/>
    <col min="14101" max="14103" width="30.7109375" style="4" customWidth="1"/>
    <col min="14104" max="14336" width="8.5703125" style="4"/>
    <col min="14337" max="14339" width="2.28515625" style="4" customWidth="1"/>
    <col min="14340" max="14340" width="22.140625" style="4" customWidth="1"/>
    <col min="14341" max="14341" width="2.42578125" style="4" customWidth="1"/>
    <col min="14342" max="14342" width="2.28515625" style="4" customWidth="1"/>
    <col min="14343" max="14343" width="51.5703125" style="4" customWidth="1"/>
    <col min="14344" max="14344" width="2.42578125" style="4" customWidth="1"/>
    <col min="14345" max="14345" width="13.85546875" style="4" customWidth="1"/>
    <col min="14346" max="14346" width="2.42578125" style="4" customWidth="1"/>
    <col min="14347" max="14347" width="13.85546875" style="4" customWidth="1"/>
    <col min="14348" max="14353" width="8.5703125" style="4"/>
    <col min="14354" max="14354" width="39.28515625" style="4" customWidth="1"/>
    <col min="14355" max="14355" width="12.28515625" style="4" customWidth="1"/>
    <col min="14356" max="14356" width="22.28515625" style="4" customWidth="1"/>
    <col min="14357" max="14359" width="30.7109375" style="4" customWidth="1"/>
    <col min="14360" max="14592" width="8.5703125" style="4"/>
    <col min="14593" max="14595" width="2.28515625" style="4" customWidth="1"/>
    <col min="14596" max="14596" width="22.140625" style="4" customWidth="1"/>
    <col min="14597" max="14597" width="2.42578125" style="4" customWidth="1"/>
    <col min="14598" max="14598" width="2.28515625" style="4" customWidth="1"/>
    <col min="14599" max="14599" width="51.5703125" style="4" customWidth="1"/>
    <col min="14600" max="14600" width="2.42578125" style="4" customWidth="1"/>
    <col min="14601" max="14601" width="13.85546875" style="4" customWidth="1"/>
    <col min="14602" max="14602" width="2.42578125" style="4" customWidth="1"/>
    <col min="14603" max="14603" width="13.85546875" style="4" customWidth="1"/>
    <col min="14604" max="14609" width="8.5703125" style="4"/>
    <col min="14610" max="14610" width="39.28515625" style="4" customWidth="1"/>
    <col min="14611" max="14611" width="12.28515625" style="4" customWidth="1"/>
    <col min="14612" max="14612" width="22.28515625" style="4" customWidth="1"/>
    <col min="14613" max="14615" width="30.7109375" style="4" customWidth="1"/>
    <col min="14616" max="14848" width="8.5703125" style="4"/>
    <col min="14849" max="14851" width="2.28515625" style="4" customWidth="1"/>
    <col min="14852" max="14852" width="22.140625" style="4" customWidth="1"/>
    <col min="14853" max="14853" width="2.42578125" style="4" customWidth="1"/>
    <col min="14854" max="14854" width="2.28515625" style="4" customWidth="1"/>
    <col min="14855" max="14855" width="51.5703125" style="4" customWidth="1"/>
    <col min="14856" max="14856" width="2.42578125" style="4" customWidth="1"/>
    <col min="14857" max="14857" width="13.85546875" style="4" customWidth="1"/>
    <col min="14858" max="14858" width="2.42578125" style="4" customWidth="1"/>
    <col min="14859" max="14859" width="13.85546875" style="4" customWidth="1"/>
    <col min="14860" max="14865" width="8.5703125" style="4"/>
    <col min="14866" max="14866" width="39.28515625" style="4" customWidth="1"/>
    <col min="14867" max="14867" width="12.28515625" style="4" customWidth="1"/>
    <col min="14868" max="14868" width="22.28515625" style="4" customWidth="1"/>
    <col min="14869" max="14871" width="30.7109375" style="4" customWidth="1"/>
    <col min="14872" max="15104" width="8.5703125" style="4"/>
    <col min="15105" max="15107" width="2.28515625" style="4" customWidth="1"/>
    <col min="15108" max="15108" width="22.140625" style="4" customWidth="1"/>
    <col min="15109" max="15109" width="2.42578125" style="4" customWidth="1"/>
    <col min="15110" max="15110" width="2.28515625" style="4" customWidth="1"/>
    <col min="15111" max="15111" width="51.5703125" style="4" customWidth="1"/>
    <col min="15112" max="15112" width="2.42578125" style="4" customWidth="1"/>
    <col min="15113" max="15113" width="13.85546875" style="4" customWidth="1"/>
    <col min="15114" max="15114" width="2.42578125" style="4" customWidth="1"/>
    <col min="15115" max="15115" width="13.85546875" style="4" customWidth="1"/>
    <col min="15116" max="15121" width="8.5703125" style="4"/>
    <col min="15122" max="15122" width="39.28515625" style="4" customWidth="1"/>
    <col min="15123" max="15123" width="12.28515625" style="4" customWidth="1"/>
    <col min="15124" max="15124" width="22.28515625" style="4" customWidth="1"/>
    <col min="15125" max="15127" width="30.7109375" style="4" customWidth="1"/>
    <col min="15128" max="15360" width="8.5703125" style="4"/>
    <col min="15361" max="15363" width="2.28515625" style="4" customWidth="1"/>
    <col min="15364" max="15364" width="22.140625" style="4" customWidth="1"/>
    <col min="15365" max="15365" width="2.42578125" style="4" customWidth="1"/>
    <col min="15366" max="15366" width="2.28515625" style="4" customWidth="1"/>
    <col min="15367" max="15367" width="51.5703125" style="4" customWidth="1"/>
    <col min="15368" max="15368" width="2.42578125" style="4" customWidth="1"/>
    <col min="15369" max="15369" width="13.85546875" style="4" customWidth="1"/>
    <col min="15370" max="15370" width="2.42578125" style="4" customWidth="1"/>
    <col min="15371" max="15371" width="13.85546875" style="4" customWidth="1"/>
    <col min="15372" max="15377" width="8.5703125" style="4"/>
    <col min="15378" max="15378" width="39.28515625" style="4" customWidth="1"/>
    <col min="15379" max="15379" width="12.28515625" style="4" customWidth="1"/>
    <col min="15380" max="15380" width="22.28515625" style="4" customWidth="1"/>
    <col min="15381" max="15383" width="30.7109375" style="4" customWidth="1"/>
    <col min="15384" max="15616" width="8.5703125" style="4"/>
    <col min="15617" max="15619" width="2.28515625" style="4" customWidth="1"/>
    <col min="15620" max="15620" width="22.140625" style="4" customWidth="1"/>
    <col min="15621" max="15621" width="2.42578125" style="4" customWidth="1"/>
    <col min="15622" max="15622" width="2.28515625" style="4" customWidth="1"/>
    <col min="15623" max="15623" width="51.5703125" style="4" customWidth="1"/>
    <col min="15624" max="15624" width="2.42578125" style="4" customWidth="1"/>
    <col min="15625" max="15625" width="13.85546875" style="4" customWidth="1"/>
    <col min="15626" max="15626" width="2.42578125" style="4" customWidth="1"/>
    <col min="15627" max="15627" width="13.85546875" style="4" customWidth="1"/>
    <col min="15628" max="15633" width="8.5703125" style="4"/>
    <col min="15634" max="15634" width="39.28515625" style="4" customWidth="1"/>
    <col min="15635" max="15635" width="12.28515625" style="4" customWidth="1"/>
    <col min="15636" max="15636" width="22.28515625" style="4" customWidth="1"/>
    <col min="15637" max="15639" width="30.7109375" style="4" customWidth="1"/>
    <col min="15640" max="15872" width="8.5703125" style="4"/>
    <col min="15873" max="15875" width="2.28515625" style="4" customWidth="1"/>
    <col min="15876" max="15876" width="22.140625" style="4" customWidth="1"/>
    <col min="15877" max="15877" width="2.42578125" style="4" customWidth="1"/>
    <col min="15878" max="15878" width="2.28515625" style="4" customWidth="1"/>
    <col min="15879" max="15879" width="51.5703125" style="4" customWidth="1"/>
    <col min="15880" max="15880" width="2.42578125" style="4" customWidth="1"/>
    <col min="15881" max="15881" width="13.85546875" style="4" customWidth="1"/>
    <col min="15882" max="15882" width="2.42578125" style="4" customWidth="1"/>
    <col min="15883" max="15883" width="13.85546875" style="4" customWidth="1"/>
    <col min="15884" max="15889" width="8.5703125" style="4"/>
    <col min="15890" max="15890" width="39.28515625" style="4" customWidth="1"/>
    <col min="15891" max="15891" width="12.28515625" style="4" customWidth="1"/>
    <col min="15892" max="15892" width="22.28515625" style="4" customWidth="1"/>
    <col min="15893" max="15895" width="30.7109375" style="4" customWidth="1"/>
    <col min="15896" max="16128" width="8.5703125" style="4"/>
    <col min="16129" max="16131" width="2.28515625" style="4" customWidth="1"/>
    <col min="16132" max="16132" width="22.140625" style="4" customWidth="1"/>
    <col min="16133" max="16133" width="2.42578125" style="4" customWidth="1"/>
    <col min="16134" max="16134" width="2.28515625" style="4" customWidth="1"/>
    <col min="16135" max="16135" width="51.5703125" style="4" customWidth="1"/>
    <col min="16136" max="16136" width="2.42578125" style="4" customWidth="1"/>
    <col min="16137" max="16137" width="13.85546875" style="4" customWidth="1"/>
    <col min="16138" max="16138" width="2.42578125" style="4" customWidth="1"/>
    <col min="16139" max="16139" width="13.85546875" style="4" customWidth="1"/>
    <col min="16140" max="16145" width="8.5703125" style="4"/>
    <col min="16146" max="16146" width="39.28515625" style="4" customWidth="1"/>
    <col min="16147" max="16147" width="12.28515625" style="4" customWidth="1"/>
    <col min="16148" max="16148" width="22.28515625" style="4" customWidth="1"/>
    <col min="16149" max="16151" width="30.7109375" style="4" customWidth="1"/>
    <col min="16152" max="16384" width="8.5703125" style="4"/>
  </cols>
  <sheetData>
    <row r="1" spans="1:11" ht="12.95" customHeight="1">
      <c r="A1" s="485" t="s">
        <v>496</v>
      </c>
      <c r="B1" s="487"/>
      <c r="C1" s="487"/>
      <c r="D1" s="487"/>
      <c r="E1" s="487"/>
      <c r="F1" s="487"/>
      <c r="G1" s="487"/>
      <c r="H1" s="487"/>
      <c r="I1" s="487"/>
      <c r="J1" s="2"/>
      <c r="K1" s="46"/>
    </row>
    <row r="2" spans="1:11" ht="20.100000000000001" customHeight="1">
      <c r="A2" s="486" t="s">
        <v>265</v>
      </c>
      <c r="B2" s="487"/>
      <c r="C2" s="487"/>
      <c r="D2" s="487"/>
      <c r="E2" s="487"/>
      <c r="F2" s="487"/>
      <c r="G2" s="487"/>
      <c r="H2" s="487"/>
      <c r="I2" s="487"/>
      <c r="J2" s="2"/>
      <c r="K2" s="46"/>
    </row>
    <row r="3" spans="1:11" ht="20.100000000000001" customHeight="1">
      <c r="A3" s="486" t="s">
        <v>969</v>
      </c>
      <c r="B3" s="487"/>
      <c r="C3" s="487"/>
      <c r="D3" s="487"/>
      <c r="E3" s="487"/>
      <c r="F3" s="487"/>
      <c r="G3" s="487"/>
      <c r="H3" s="487"/>
      <c r="I3" s="487"/>
      <c r="J3" s="2"/>
      <c r="K3" s="46"/>
    </row>
    <row r="4" spans="1:11" ht="20.100000000000001" customHeight="1">
      <c r="A4" s="486" t="s">
        <v>361</v>
      </c>
      <c r="B4" s="487"/>
      <c r="C4" s="487"/>
      <c r="D4" s="487"/>
      <c r="E4" s="487"/>
      <c r="F4" s="487"/>
      <c r="G4" s="487"/>
      <c r="H4" s="487"/>
      <c r="I4" s="487"/>
      <c r="J4" s="2"/>
      <c r="K4" s="46"/>
    </row>
    <row r="5" spans="1:11" ht="28.5" customHeight="1">
      <c r="A5" s="4" t="s">
        <v>997</v>
      </c>
    </row>
    <row r="6" spans="1:11" ht="20.100000000000001" customHeight="1">
      <c r="A6" s="17" t="s">
        <v>347</v>
      </c>
      <c r="B6" s="17"/>
      <c r="C6" s="17"/>
      <c r="D6" s="18"/>
      <c r="E6" s="19"/>
      <c r="F6" s="17" t="s">
        <v>348</v>
      </c>
      <c r="G6" s="80"/>
      <c r="I6" s="55" t="s">
        <v>359</v>
      </c>
    </row>
    <row r="7" spans="1:11" ht="20.100000000000001" customHeight="1">
      <c r="A7" s="54" t="s">
        <v>998</v>
      </c>
      <c r="B7" s="2"/>
      <c r="C7" s="2"/>
      <c r="E7" s="2"/>
      <c r="F7" s="54" t="s">
        <v>999</v>
      </c>
      <c r="G7" s="54"/>
      <c r="H7" s="19" t="s">
        <v>172</v>
      </c>
      <c r="I7" s="218">
        <v>126858</v>
      </c>
    </row>
    <row r="8" spans="1:11" ht="12.95" customHeight="1">
      <c r="A8" s="54"/>
      <c r="B8" s="2"/>
      <c r="C8" s="2"/>
      <c r="D8" s="2"/>
      <c r="E8" s="2"/>
      <c r="F8" s="54"/>
      <c r="G8" s="54" t="s">
        <v>1000</v>
      </c>
      <c r="I8" s="218"/>
    </row>
    <row r="9" spans="1:11" ht="12.95" customHeight="1">
      <c r="A9" s="54"/>
      <c r="B9" s="2"/>
      <c r="C9" s="2"/>
      <c r="D9" s="2"/>
      <c r="E9" s="2"/>
      <c r="F9" s="54"/>
      <c r="G9" s="54" t="s">
        <v>1001</v>
      </c>
      <c r="I9" s="218"/>
    </row>
    <row r="10" spans="1:11" ht="12.95" customHeight="1">
      <c r="A10" s="54"/>
      <c r="B10" s="2"/>
      <c r="C10" s="2"/>
      <c r="D10" s="2"/>
      <c r="E10" s="2"/>
      <c r="F10" s="54"/>
      <c r="G10" s="54"/>
      <c r="I10" s="218"/>
    </row>
    <row r="11" spans="1:11" ht="12.75" customHeight="1">
      <c r="A11" s="54" t="s">
        <v>1002</v>
      </c>
      <c r="B11" s="2"/>
      <c r="C11" s="2"/>
      <c r="D11" s="2"/>
      <c r="E11" s="2"/>
      <c r="F11" s="54" t="s">
        <v>999</v>
      </c>
      <c r="G11" s="54"/>
      <c r="I11" s="218">
        <v>24384</v>
      </c>
    </row>
    <row r="12" spans="1:11" ht="12.95" customHeight="1">
      <c r="A12" s="134"/>
      <c r="B12" s="2"/>
      <c r="C12" s="2"/>
      <c r="D12" s="2"/>
      <c r="E12" s="2"/>
      <c r="F12" s="54"/>
      <c r="G12" s="54" t="s">
        <v>1000</v>
      </c>
      <c r="I12" s="218"/>
    </row>
    <row r="13" spans="1:11" ht="12.95" customHeight="1">
      <c r="A13" s="54"/>
      <c r="B13" s="2"/>
      <c r="C13" s="2"/>
      <c r="E13" s="2"/>
      <c r="F13" s="54"/>
      <c r="G13" s="54" t="s">
        <v>1001</v>
      </c>
      <c r="I13" s="218"/>
    </row>
    <row r="14" spans="1:11" ht="12.75" customHeight="1">
      <c r="A14" s="54"/>
      <c r="B14" s="2"/>
      <c r="C14" s="2"/>
      <c r="D14" s="2"/>
      <c r="E14" s="2"/>
      <c r="F14" s="54"/>
      <c r="G14" s="54"/>
      <c r="I14" s="218"/>
    </row>
    <row r="15" spans="1:11" ht="12.95" customHeight="1">
      <c r="A15" s="54" t="s">
        <v>1003</v>
      </c>
      <c r="B15" s="2"/>
      <c r="C15" s="2"/>
      <c r="D15" s="2"/>
      <c r="E15" s="2"/>
      <c r="F15" s="54" t="s">
        <v>999</v>
      </c>
      <c r="G15" s="54"/>
      <c r="I15" s="218">
        <v>118852</v>
      </c>
    </row>
    <row r="16" spans="1:11" ht="12.95" customHeight="1">
      <c r="A16" s="54"/>
      <c r="B16" s="2"/>
      <c r="C16" s="2"/>
      <c r="D16" s="2"/>
      <c r="E16" s="2"/>
      <c r="F16" s="54"/>
      <c r="G16" s="54" t="s">
        <v>1000</v>
      </c>
      <c r="I16" s="218"/>
    </row>
    <row r="17" spans="1:9" ht="12.75" customHeight="1">
      <c r="A17" s="134"/>
      <c r="B17" s="2"/>
      <c r="C17" s="2"/>
      <c r="D17" s="2"/>
      <c r="E17" s="2"/>
      <c r="F17" s="54"/>
      <c r="G17" s="54" t="s">
        <v>1001</v>
      </c>
      <c r="I17" s="218"/>
    </row>
    <row r="18" spans="1:9" ht="12.95" customHeight="1">
      <c r="A18" s="54"/>
      <c r="B18" s="2"/>
      <c r="C18" s="2"/>
      <c r="E18" s="2"/>
      <c r="F18" s="54"/>
      <c r="G18" s="54"/>
      <c r="I18" s="218"/>
    </row>
    <row r="19" spans="1:9" ht="12.95" customHeight="1">
      <c r="A19" s="54" t="s">
        <v>1004</v>
      </c>
      <c r="B19" s="2"/>
      <c r="C19" s="2"/>
      <c r="D19" s="2"/>
      <c r="E19" s="2"/>
      <c r="F19" s="54" t="s">
        <v>1005</v>
      </c>
      <c r="G19" s="54"/>
      <c r="I19" s="218">
        <v>1035048</v>
      </c>
    </row>
    <row r="20" spans="1:9" ht="12.95" customHeight="1">
      <c r="A20" s="54"/>
      <c r="B20" s="2"/>
      <c r="C20" s="2"/>
      <c r="D20" s="2"/>
      <c r="E20" s="2"/>
      <c r="F20" s="54"/>
      <c r="G20" s="54" t="s">
        <v>1006</v>
      </c>
      <c r="I20" s="218"/>
    </row>
    <row r="21" spans="1:9" ht="12.75" customHeight="1">
      <c r="A21" s="134"/>
      <c r="B21" s="2"/>
      <c r="C21" s="2"/>
      <c r="D21" s="2"/>
      <c r="E21" s="2"/>
      <c r="F21" s="204"/>
      <c r="G21" s="54" t="s">
        <v>1007</v>
      </c>
      <c r="I21" s="218"/>
    </row>
    <row r="22" spans="1:9" ht="12.95" customHeight="1">
      <c r="A22" s="134"/>
      <c r="B22" s="2"/>
      <c r="C22" s="2"/>
      <c r="D22" s="2"/>
      <c r="E22" s="2"/>
      <c r="F22" s="204"/>
      <c r="G22" s="54"/>
      <c r="I22" s="218"/>
    </row>
    <row r="23" spans="1:9" ht="12.95" customHeight="1">
      <c r="A23" s="54" t="s">
        <v>1008</v>
      </c>
      <c r="B23" s="2"/>
      <c r="C23" s="2"/>
      <c r="D23" s="54"/>
      <c r="E23" s="2"/>
      <c r="F23" s="54" t="s">
        <v>1009</v>
      </c>
      <c r="G23" s="54"/>
      <c r="I23" s="218">
        <v>58729</v>
      </c>
    </row>
    <row r="24" spans="1:9" ht="12.95" customHeight="1">
      <c r="A24" s="54"/>
      <c r="B24" s="2"/>
      <c r="C24" s="2"/>
      <c r="D24" s="2"/>
      <c r="E24" s="2"/>
      <c r="F24" s="54"/>
      <c r="G24" s="4" t="s">
        <v>1010</v>
      </c>
      <c r="I24" s="218"/>
    </row>
    <row r="25" spans="1:9" ht="12.75" customHeight="1">
      <c r="A25" s="54"/>
      <c r="B25" s="2"/>
      <c r="C25" s="2"/>
      <c r="D25" s="2"/>
      <c r="E25" s="2"/>
      <c r="F25" s="54"/>
      <c r="G25" s="54" t="s">
        <v>1011</v>
      </c>
      <c r="I25" s="218"/>
    </row>
    <row r="26" spans="1:9" ht="12.95" customHeight="1">
      <c r="A26" s="54"/>
      <c r="B26" s="2"/>
      <c r="C26" s="2"/>
      <c r="D26" s="2"/>
      <c r="E26" s="2"/>
      <c r="F26" s="54"/>
      <c r="G26" s="54"/>
      <c r="I26" s="218"/>
    </row>
    <row r="27" spans="1:9" ht="12.95" customHeight="1">
      <c r="A27" s="134" t="s">
        <v>1012</v>
      </c>
      <c r="B27" s="2"/>
      <c r="C27" s="2"/>
      <c r="D27" s="2"/>
      <c r="E27" s="2"/>
      <c r="F27" s="54" t="s">
        <v>1013</v>
      </c>
      <c r="G27" s="54"/>
      <c r="I27" s="218">
        <v>19435</v>
      </c>
    </row>
    <row r="28" spans="1:9" ht="12.95" customHeight="1">
      <c r="F28" s="54"/>
      <c r="G28" s="4" t="s">
        <v>1014</v>
      </c>
      <c r="I28" s="218"/>
    </row>
    <row r="29" spans="1:9" ht="12.95" customHeight="1">
      <c r="F29" s="54"/>
      <c r="G29" s="54" t="s">
        <v>1012</v>
      </c>
      <c r="I29" s="218"/>
    </row>
    <row r="30" spans="1:9" ht="12.95" customHeight="1">
      <c r="F30" s="54"/>
      <c r="G30" s="54"/>
      <c r="I30" s="218"/>
    </row>
    <row r="31" spans="1:9" ht="12.95" customHeight="1">
      <c r="A31" s="4" t="s">
        <v>1015</v>
      </c>
      <c r="F31" s="54" t="s">
        <v>999</v>
      </c>
      <c r="G31" s="54"/>
      <c r="I31" s="218">
        <v>1037400</v>
      </c>
    </row>
    <row r="32" spans="1:9" ht="12.95" customHeight="1">
      <c r="F32" s="54"/>
      <c r="G32" s="54" t="s">
        <v>1000</v>
      </c>
      <c r="I32" s="218"/>
    </row>
    <row r="33" spans="1:9" ht="12.95" customHeight="1">
      <c r="A33" s="134"/>
      <c r="F33" s="54"/>
      <c r="G33" s="54" t="s">
        <v>1001</v>
      </c>
      <c r="I33" s="218"/>
    </row>
    <row r="34" spans="1:9" ht="12.95" customHeight="1">
      <c r="F34" s="54"/>
      <c r="I34" s="218"/>
    </row>
    <row r="35" spans="1:9" ht="12.95" customHeight="1">
      <c r="A35" s="4" t="s">
        <v>1016</v>
      </c>
      <c r="F35" s="54" t="s">
        <v>999</v>
      </c>
      <c r="G35" s="54"/>
      <c r="I35" s="218">
        <v>1259995</v>
      </c>
    </row>
    <row r="36" spans="1:9" ht="12.95" customHeight="1">
      <c r="F36" s="54"/>
      <c r="G36" s="54" t="s">
        <v>1000</v>
      </c>
      <c r="I36" s="218"/>
    </row>
    <row r="37" spans="1:9" ht="12.95" customHeight="1">
      <c r="A37" s="134"/>
      <c r="F37" s="54"/>
      <c r="G37" s="54" t="s">
        <v>1001</v>
      </c>
      <c r="I37" s="218"/>
    </row>
    <row r="38" spans="1:9" ht="12.95" customHeight="1">
      <c r="F38" s="204"/>
      <c r="I38" s="218"/>
    </row>
    <row r="39" spans="1:9" ht="12.95" customHeight="1">
      <c r="A39" s="4" t="s">
        <v>1017</v>
      </c>
      <c r="F39" s="54" t="s">
        <v>999</v>
      </c>
      <c r="G39" s="54"/>
      <c r="I39" s="218">
        <v>68355</v>
      </c>
    </row>
    <row r="40" spans="1:9" ht="12.95" customHeight="1">
      <c r="A40" s="134"/>
      <c r="F40" s="54"/>
      <c r="G40" s="54" t="s">
        <v>1000</v>
      </c>
      <c r="I40" s="218"/>
    </row>
    <row r="41" spans="1:9" ht="12.95" customHeight="1">
      <c r="A41" s="134"/>
      <c r="F41" s="54"/>
      <c r="G41" s="54" t="s">
        <v>1001</v>
      </c>
      <c r="I41" s="218"/>
    </row>
    <row r="42" spans="1:9" ht="12.95" customHeight="1">
      <c r="F42" s="54"/>
      <c r="I42" s="218"/>
    </row>
    <row r="43" spans="1:9" ht="12.95" customHeight="1">
      <c r="A43" s="4" t="s">
        <v>1018</v>
      </c>
      <c r="F43" s="54" t="s">
        <v>1019</v>
      </c>
      <c r="I43" s="218">
        <v>197399</v>
      </c>
    </row>
    <row r="44" spans="1:9" ht="12.95" customHeight="1">
      <c r="A44" s="134"/>
      <c r="F44" s="204"/>
      <c r="G44" s="4" t="s">
        <v>1020</v>
      </c>
      <c r="I44" s="218"/>
    </row>
    <row r="45" spans="1:9" ht="12.95" customHeight="1">
      <c r="F45" s="54"/>
      <c r="G45" s="4" t="s">
        <v>1021</v>
      </c>
      <c r="I45" s="218"/>
    </row>
    <row r="46" spans="1:9" ht="12.95" customHeight="1">
      <c r="F46" s="54"/>
      <c r="G46" s="4" t="s">
        <v>1022</v>
      </c>
      <c r="I46" s="218"/>
    </row>
    <row r="47" spans="1:9" ht="12.95" customHeight="1">
      <c r="F47" s="54"/>
      <c r="I47" s="218"/>
    </row>
    <row r="48" spans="1:9" ht="12.95" customHeight="1">
      <c r="A48" s="134" t="s">
        <v>1023</v>
      </c>
      <c r="F48" s="204" t="s">
        <v>1024</v>
      </c>
      <c r="I48" s="218">
        <v>120000</v>
      </c>
    </row>
    <row r="49" spans="1:9" ht="12.95" customHeight="1">
      <c r="F49" s="54"/>
      <c r="G49" s="4" t="s">
        <v>1025</v>
      </c>
      <c r="I49" s="218"/>
    </row>
    <row r="50" spans="1:9" ht="12.95" customHeight="1">
      <c r="F50" s="54"/>
      <c r="G50" s="4" t="s">
        <v>1026</v>
      </c>
      <c r="I50" s="218"/>
    </row>
    <row r="51" spans="1:9" ht="12.95" customHeight="1">
      <c r="A51" s="134"/>
      <c r="F51" s="204"/>
      <c r="I51" s="218"/>
    </row>
    <row r="52" spans="1:9" ht="12.95" customHeight="1">
      <c r="A52" s="4" t="s">
        <v>1027</v>
      </c>
      <c r="F52" s="54" t="s">
        <v>1028</v>
      </c>
      <c r="I52" s="218">
        <v>95143</v>
      </c>
    </row>
    <row r="53" spans="1:9" ht="12.95" customHeight="1">
      <c r="F53" s="54"/>
      <c r="G53" s="4" t="s">
        <v>1029</v>
      </c>
      <c r="I53" s="218"/>
    </row>
    <row r="54" spans="1:9" ht="12.95" customHeight="1">
      <c r="F54" s="54"/>
      <c r="I54" s="218"/>
    </row>
    <row r="55" spans="1:9" ht="12.95" customHeight="1">
      <c r="A55" s="134" t="s">
        <v>1030</v>
      </c>
      <c r="F55" s="204" t="s">
        <v>1031</v>
      </c>
      <c r="G55"/>
      <c r="I55" s="218">
        <v>43900</v>
      </c>
    </row>
    <row r="56" spans="1:9" ht="12.95" customHeight="1">
      <c r="F56" s="60"/>
      <c r="G56" s="4" t="s">
        <v>1032</v>
      </c>
      <c r="I56" s="218"/>
    </row>
    <row r="57" spans="1:9" ht="12.95" customHeight="1">
      <c r="F57" s="54"/>
      <c r="G57" s="134" t="s">
        <v>1033</v>
      </c>
      <c r="I57" s="218"/>
    </row>
    <row r="58" spans="1:9" ht="12.75" customHeight="1">
      <c r="A58" s="134"/>
      <c r="F58" s="204"/>
      <c r="G58"/>
      <c r="I58" s="125"/>
    </row>
    <row r="59" spans="1:9" ht="20.100000000000001" customHeight="1">
      <c r="A59" s="4" t="s">
        <v>1176</v>
      </c>
      <c r="F59" s="60" t="s">
        <v>1034</v>
      </c>
      <c r="I59" s="125">
        <v>1925878</v>
      </c>
    </row>
    <row r="60" spans="1:9" ht="12.95" customHeight="1">
      <c r="B60" s="4" t="s">
        <v>1175</v>
      </c>
      <c r="F60" s="54"/>
      <c r="G60" s="134" t="s">
        <v>1035</v>
      </c>
      <c r="I60" s="125"/>
    </row>
    <row r="61" spans="1:9" ht="12.95" customHeight="1">
      <c r="A61" s="134"/>
      <c r="F61" s="204"/>
      <c r="G61" s="54" t="s">
        <v>1036</v>
      </c>
      <c r="I61" s="125"/>
    </row>
    <row r="62" spans="1:9" ht="12.95" customHeight="1">
      <c r="F62" s="54"/>
      <c r="G62" s="54"/>
      <c r="I62" s="125"/>
    </row>
    <row r="63" spans="1:9" ht="12.95" customHeight="1">
      <c r="A63" s="4" t="s">
        <v>1037</v>
      </c>
      <c r="F63" s="54" t="s">
        <v>1038</v>
      </c>
      <c r="G63" s="54"/>
      <c r="I63" s="125">
        <v>871661</v>
      </c>
    </row>
    <row r="64" spans="1:9" ht="12.95" customHeight="1">
      <c r="F64" s="54"/>
      <c r="G64" s="4" t="s">
        <v>1039</v>
      </c>
      <c r="I64" s="125"/>
    </row>
    <row r="65" spans="1:9" ht="12.95" customHeight="1">
      <c r="A65" s="134"/>
      <c r="F65" s="204"/>
      <c r="G65" s="54" t="s">
        <v>1040</v>
      </c>
      <c r="I65" s="125"/>
    </row>
    <row r="66" spans="1:9" ht="12.75" customHeight="1">
      <c r="F66" s="54"/>
      <c r="I66" s="125"/>
    </row>
    <row r="67" spans="1:9" ht="12.95" customHeight="1">
      <c r="A67" s="134" t="s">
        <v>1041</v>
      </c>
      <c r="F67" s="54" t="s">
        <v>1042</v>
      </c>
      <c r="I67" s="125">
        <v>187308</v>
      </c>
    </row>
    <row r="68" spans="1:9" ht="12.95" customHeight="1">
      <c r="F68" s="54"/>
      <c r="G68" s="4" t="s">
        <v>1043</v>
      </c>
      <c r="I68" s="125"/>
    </row>
    <row r="69" spans="1:9" ht="12.95" customHeight="1">
      <c r="F69" s="54"/>
      <c r="I69" s="125"/>
    </row>
    <row r="70" spans="1:9" ht="12.95" customHeight="1">
      <c r="A70" s="4" t="s">
        <v>1044</v>
      </c>
      <c r="F70" s="54" t="s">
        <v>1042</v>
      </c>
      <c r="I70" s="125">
        <v>105896</v>
      </c>
    </row>
    <row r="71" spans="1:9" ht="12.95" customHeight="1">
      <c r="A71" s="134"/>
      <c r="F71" s="54"/>
      <c r="G71" s="4" t="s">
        <v>1043</v>
      </c>
      <c r="I71" s="125"/>
    </row>
    <row r="72" spans="1:9" ht="12.95" customHeight="1">
      <c r="F72" s="54"/>
      <c r="I72" s="125"/>
    </row>
    <row r="73" spans="1:9" ht="12.95" customHeight="1">
      <c r="A73" s="4" t="s">
        <v>1045</v>
      </c>
      <c r="F73" s="54" t="s">
        <v>1046</v>
      </c>
      <c r="I73" s="125">
        <v>510034</v>
      </c>
    </row>
    <row r="74" spans="1:9" ht="12.95" customHeight="1">
      <c r="F74" s="54"/>
      <c r="G74" s="4" t="s">
        <v>1047</v>
      </c>
      <c r="I74" s="125"/>
    </row>
    <row r="75" spans="1:9" ht="12.95" customHeight="1">
      <c r="A75" s="134"/>
      <c r="F75" s="204"/>
      <c r="G75" s="4" t="s">
        <v>1048</v>
      </c>
      <c r="I75" s="125"/>
    </row>
    <row r="76" spans="1:9" ht="12.95" customHeight="1">
      <c r="F76" s="54"/>
      <c r="I76" s="125"/>
    </row>
    <row r="77" spans="1:9" ht="12.95" customHeight="1">
      <c r="A77" s="4" t="s">
        <v>1049</v>
      </c>
      <c r="F77" s="54" t="s">
        <v>1050</v>
      </c>
      <c r="I77" s="125">
        <v>90000</v>
      </c>
    </row>
    <row r="78" spans="1:9" ht="12.95" customHeight="1">
      <c r="F78" s="54"/>
      <c r="G78" s="4" t="s">
        <v>1051</v>
      </c>
      <c r="I78" s="125"/>
    </row>
    <row r="79" spans="1:9" ht="12.95" customHeight="1">
      <c r="A79" s="134"/>
      <c r="F79" s="204"/>
      <c r="G79" s="4" t="s">
        <v>1052</v>
      </c>
      <c r="I79" s="125"/>
    </row>
    <row r="80" spans="1:9" ht="12.95" customHeight="1">
      <c r="A80" s="134"/>
      <c r="F80" s="204"/>
      <c r="I80" s="125"/>
    </row>
    <row r="81" spans="1:9" ht="12.95" customHeight="1">
      <c r="A81" s="4" t="s">
        <v>1053</v>
      </c>
      <c r="F81" s="54" t="s">
        <v>1054</v>
      </c>
      <c r="I81" s="125">
        <v>335461</v>
      </c>
    </row>
    <row r="82" spans="1:9" ht="12.95" customHeight="1">
      <c r="F82" s="54"/>
      <c r="G82" s="4" t="s">
        <v>1055</v>
      </c>
      <c r="I82" s="125"/>
    </row>
    <row r="83" spans="1:9" ht="12.95" customHeight="1">
      <c r="A83" s="134"/>
      <c r="F83" s="204"/>
      <c r="I83" s="125"/>
    </row>
    <row r="84" spans="1:9" ht="12.95" customHeight="1">
      <c r="A84" s="4" t="s">
        <v>1176</v>
      </c>
      <c r="F84" s="54" t="s">
        <v>1056</v>
      </c>
      <c r="I84" s="125">
        <v>295577</v>
      </c>
    </row>
    <row r="85" spans="1:9" ht="12.95" customHeight="1">
      <c r="B85" s="4" t="s">
        <v>1175</v>
      </c>
      <c r="F85" s="54"/>
      <c r="G85" s="4" t="s">
        <v>1057</v>
      </c>
      <c r="I85" s="125"/>
    </row>
    <row r="86" spans="1:9" ht="12.95" customHeight="1">
      <c r="F86" s="54"/>
      <c r="G86" s="4" t="s">
        <v>1058</v>
      </c>
      <c r="I86" s="125"/>
    </row>
    <row r="87" spans="1:9" ht="12.95" customHeight="1">
      <c r="A87" s="134"/>
      <c r="F87" s="204"/>
      <c r="I87" s="125"/>
    </row>
    <row r="88" spans="1:9" ht="12.95" customHeight="1">
      <c r="A88" s="4" t="s">
        <v>1059</v>
      </c>
      <c r="F88" s="54" t="s">
        <v>1060</v>
      </c>
      <c r="I88" s="125">
        <v>108552</v>
      </c>
    </row>
    <row r="89" spans="1:9" ht="12.95" customHeight="1">
      <c r="F89" s="54"/>
      <c r="G89" s="4" t="s">
        <v>1061</v>
      </c>
      <c r="I89" s="125"/>
    </row>
    <row r="90" spans="1:9" ht="12.95" customHeight="1">
      <c r="F90" s="54"/>
      <c r="I90" s="125"/>
    </row>
    <row r="91" spans="1:9" ht="12.95" customHeight="1">
      <c r="A91" s="4" t="s">
        <v>1062</v>
      </c>
      <c r="F91" s="54" t="s">
        <v>1063</v>
      </c>
      <c r="I91" s="125">
        <v>233000</v>
      </c>
    </row>
    <row r="92" spans="1:9" ht="12.95" customHeight="1">
      <c r="F92" s="54"/>
      <c r="G92" s="4" t="s">
        <v>1064</v>
      </c>
      <c r="I92" s="125"/>
    </row>
    <row r="93" spans="1:9" ht="12.95" customHeight="1">
      <c r="F93" s="54"/>
      <c r="G93" s="4" t="s">
        <v>1065</v>
      </c>
      <c r="I93" s="125"/>
    </row>
    <row r="94" spans="1:9" ht="12.95" customHeight="1">
      <c r="F94" s="54"/>
      <c r="I94" s="125"/>
    </row>
    <row r="95" spans="1:9" ht="12.95" customHeight="1">
      <c r="A95" s="4" t="s">
        <v>1066</v>
      </c>
      <c r="F95" s="54" t="s">
        <v>1067</v>
      </c>
      <c r="I95" s="125">
        <v>157278</v>
      </c>
    </row>
    <row r="96" spans="1:9" ht="12.95" customHeight="1">
      <c r="F96" s="54"/>
      <c r="G96" s="4" t="s">
        <v>1068</v>
      </c>
      <c r="I96" s="125"/>
    </row>
    <row r="97" spans="1:9" ht="12.95" customHeight="1">
      <c r="F97" s="54"/>
      <c r="G97" s="4" t="s">
        <v>1069</v>
      </c>
      <c r="I97" s="125"/>
    </row>
    <row r="98" spans="1:9" ht="12.95" customHeight="1">
      <c r="F98" s="54"/>
      <c r="I98" s="125"/>
    </row>
    <row r="99" spans="1:9" ht="12.95" customHeight="1">
      <c r="A99" s="4" t="s">
        <v>1070</v>
      </c>
      <c r="F99" s="54" t="s">
        <v>1071</v>
      </c>
      <c r="I99" s="125">
        <v>165294</v>
      </c>
    </row>
    <row r="100" spans="1:9" ht="12.95" customHeight="1">
      <c r="F100" s="54"/>
      <c r="G100" s="4" t="s">
        <v>1072</v>
      </c>
      <c r="I100" s="125"/>
    </row>
    <row r="101" spans="1:9" ht="12.95" customHeight="1">
      <c r="F101" s="54"/>
      <c r="I101" s="125"/>
    </row>
    <row r="102" spans="1:9" ht="12.95" customHeight="1">
      <c r="A102" s="4" t="s">
        <v>1073</v>
      </c>
      <c r="F102" s="54" t="s">
        <v>1074</v>
      </c>
      <c r="I102" s="125">
        <v>81970</v>
      </c>
    </row>
    <row r="103" spans="1:9" ht="12.95" customHeight="1">
      <c r="F103" s="54"/>
      <c r="G103" s="4" t="s">
        <v>1075</v>
      </c>
      <c r="I103" s="47"/>
    </row>
    <row r="104" spans="1:9" ht="12.95" customHeight="1">
      <c r="F104" s="54"/>
      <c r="G104" s="4" t="s">
        <v>1076</v>
      </c>
      <c r="I104" s="47"/>
    </row>
    <row r="105" spans="1:9" ht="12.95" customHeight="1">
      <c r="F105" s="54"/>
      <c r="I105" s="47"/>
    </row>
  </sheetData>
  <customSheetViews>
    <customSheetView guid="{B5CDDD7D-D7D3-4CB2-966B-9F1E454CC0C9}">
      <selection activeCell="G17" sqref="G17"/>
      <pageMargins left="0.8" right="0.7" top="1" bottom="0.8" header="0.5" footer="0.5"/>
      <printOptions horizontalCentered="1"/>
      <pageSetup scale="70" firstPageNumber="103"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G17" sqref="G17"/>
      <pageMargins left="0.8" right="0.7" top="1" bottom="0.8" header="0.5" footer="0.5"/>
      <printOptions horizontalCentered="1"/>
      <pageSetup scale="70" firstPageNumber="103"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76" firstPageNumber="100"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25">
      <selection activeCell="G47" sqref="G47"/>
      <pageMargins left="0.8" right="0.7" top="1" bottom="0.8" header="0.5" footer="0.5"/>
      <printOptions horizontalCentered="1"/>
      <pageSetup scale="76" firstPageNumber="97"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25">
      <selection activeCell="G47" sqref="G47"/>
      <pageMargins left="0.8" right="0.7" top="1" bottom="0.8" header="0.5" footer="0.5"/>
      <printOptions horizontalCentered="1"/>
      <pageSetup scale="76" firstPageNumber="97"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view="pageBreakPreview" topLeftCell="A26">
      <selection activeCell="D47" sqref="D47"/>
      <pageMargins left="0.8" right="0.7" top="1" bottom="0.8" header="0.5" footer="0.5"/>
      <printOptions horizontalCentered="1"/>
      <pageSetup scale="76" firstPageNumber="97"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25">
      <selection activeCell="G47" sqref="G47"/>
      <pageMargins left="0.8" right="0.7" top="1" bottom="0.8" header="0.5" footer="0.5"/>
      <printOptions horizontalCentered="1"/>
      <pageSetup scale="76" firstPageNumber="97"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25">
      <selection activeCell="G47" sqref="G47"/>
      <pageMargins left="0.8" right="0.7" top="1" bottom="0.8" header="0.5" footer="0.5"/>
      <printOptions horizontalCentered="1"/>
      <pageSetup scale="76" firstPageNumber="97"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G17" sqref="G17"/>
      <pageMargins left="0.8" right="0.7" top="1" bottom="0.8" header="0.5" footer="0.5"/>
      <printOptions horizontalCentered="1"/>
      <pageSetup scale="70" firstPageNumber="101"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4">
    <mergeCell ref="A1:I1"/>
    <mergeCell ref="A2:I2"/>
    <mergeCell ref="A3:I3"/>
    <mergeCell ref="A4:I4"/>
  </mergeCells>
  <phoneticPr fontId="16" type="noConversion"/>
  <pageMargins left="0.8" right="0.7" top="1" bottom="0.8" header="0.5" footer="0.5"/>
  <pageSetup scale="69" firstPageNumber="94" fitToHeight="2" orientation="portrait" blackAndWhite="1" useFirstPageNumber="1" r:id="rId10"/>
  <headerFooter differentFirst="1" scaleWithDoc="0" alignWithMargins="0">
    <oddFooter xml:space="preserve">&amp;C&amp;P&amp;R
</oddFooter>
    <firstFooter>&amp;C&amp;P&amp;R(Continued)</firstFooter>
  </headerFooter>
  <rowBreaks count="1" manualBreakCount="1">
    <brk id="65" max="8"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60">
    <tabColor theme="5" tint="0.79998168889431442"/>
  </sheetPr>
  <dimension ref="A1:R23"/>
  <sheetViews>
    <sheetView workbookViewId="0"/>
  </sheetViews>
  <sheetFormatPr defaultColWidth="8.85546875" defaultRowHeight="12.95" customHeight="1"/>
  <cols>
    <col min="1" max="6" width="2.28515625" style="19" customWidth="1"/>
    <col min="7" max="7" width="26.140625" style="19" customWidth="1"/>
    <col min="8" max="9" width="2.42578125" style="19" customWidth="1"/>
    <col min="10" max="10" width="18.140625" style="4" customWidth="1"/>
    <col min="11" max="12" width="2.42578125" style="4" customWidth="1"/>
    <col min="13" max="13" width="17.28515625" style="4" customWidth="1"/>
    <col min="14" max="17" width="2.42578125" style="4" customWidth="1"/>
    <col min="18" max="18" width="50.42578125" style="4" customWidth="1"/>
    <col min="19" max="256" width="8.85546875" style="4"/>
    <col min="257" max="262" width="2.28515625" style="4" customWidth="1"/>
    <col min="263" max="263" width="26.5703125" style="4" customWidth="1"/>
    <col min="264" max="265" width="2.42578125" style="4" customWidth="1"/>
    <col min="266" max="266" width="29.28515625" style="4" customWidth="1"/>
    <col min="267" max="268" width="2.42578125" style="4" customWidth="1"/>
    <col min="269" max="269" width="18.42578125" style="4" customWidth="1"/>
    <col min="270" max="273" width="2.42578125" style="4" customWidth="1"/>
    <col min="274" max="274" width="37.85546875" style="4" customWidth="1"/>
    <col min="275" max="512" width="8.85546875" style="4"/>
    <col min="513" max="518" width="2.28515625" style="4" customWidth="1"/>
    <col min="519" max="519" width="26.5703125" style="4" customWidth="1"/>
    <col min="520" max="521" width="2.42578125" style="4" customWidth="1"/>
    <col min="522" max="522" width="29.28515625" style="4" customWidth="1"/>
    <col min="523" max="524" width="2.42578125" style="4" customWidth="1"/>
    <col min="525" max="525" width="18.42578125" style="4" customWidth="1"/>
    <col min="526" max="529" width="2.42578125" style="4" customWidth="1"/>
    <col min="530" max="530" width="37.85546875" style="4" customWidth="1"/>
    <col min="531" max="768" width="8.85546875" style="4"/>
    <col min="769" max="774" width="2.28515625" style="4" customWidth="1"/>
    <col min="775" max="775" width="26.5703125" style="4" customWidth="1"/>
    <col min="776" max="777" width="2.42578125" style="4" customWidth="1"/>
    <col min="778" max="778" width="29.28515625" style="4" customWidth="1"/>
    <col min="779" max="780" width="2.42578125" style="4" customWidth="1"/>
    <col min="781" max="781" width="18.42578125" style="4" customWidth="1"/>
    <col min="782" max="785" width="2.42578125" style="4" customWidth="1"/>
    <col min="786" max="786" width="37.85546875" style="4" customWidth="1"/>
    <col min="787" max="1024" width="8.85546875" style="4"/>
    <col min="1025" max="1030" width="2.28515625" style="4" customWidth="1"/>
    <col min="1031" max="1031" width="26.5703125" style="4" customWidth="1"/>
    <col min="1032" max="1033" width="2.42578125" style="4" customWidth="1"/>
    <col min="1034" max="1034" width="29.28515625" style="4" customWidth="1"/>
    <col min="1035" max="1036" width="2.42578125" style="4" customWidth="1"/>
    <col min="1037" max="1037" width="18.42578125" style="4" customWidth="1"/>
    <col min="1038" max="1041" width="2.42578125" style="4" customWidth="1"/>
    <col min="1042" max="1042" width="37.85546875" style="4" customWidth="1"/>
    <col min="1043" max="1280" width="8.85546875" style="4"/>
    <col min="1281" max="1286" width="2.28515625" style="4" customWidth="1"/>
    <col min="1287" max="1287" width="26.5703125" style="4" customWidth="1"/>
    <col min="1288" max="1289" width="2.42578125" style="4" customWidth="1"/>
    <col min="1290" max="1290" width="29.28515625" style="4" customWidth="1"/>
    <col min="1291" max="1292" width="2.42578125" style="4" customWidth="1"/>
    <col min="1293" max="1293" width="18.42578125" style="4" customWidth="1"/>
    <col min="1294" max="1297" width="2.42578125" style="4" customWidth="1"/>
    <col min="1298" max="1298" width="37.85546875" style="4" customWidth="1"/>
    <col min="1299" max="1536" width="8.85546875" style="4"/>
    <col min="1537" max="1542" width="2.28515625" style="4" customWidth="1"/>
    <col min="1543" max="1543" width="26.5703125" style="4" customWidth="1"/>
    <col min="1544" max="1545" width="2.42578125" style="4" customWidth="1"/>
    <col min="1546" max="1546" width="29.28515625" style="4" customWidth="1"/>
    <col min="1547" max="1548" width="2.42578125" style="4" customWidth="1"/>
    <col min="1549" max="1549" width="18.42578125" style="4" customWidth="1"/>
    <col min="1550" max="1553" width="2.42578125" style="4" customWidth="1"/>
    <col min="1554" max="1554" width="37.85546875" style="4" customWidth="1"/>
    <col min="1555" max="1792" width="8.85546875" style="4"/>
    <col min="1793" max="1798" width="2.28515625" style="4" customWidth="1"/>
    <col min="1799" max="1799" width="26.5703125" style="4" customWidth="1"/>
    <col min="1800" max="1801" width="2.42578125" style="4" customWidth="1"/>
    <col min="1802" max="1802" width="29.28515625" style="4" customWidth="1"/>
    <col min="1803" max="1804" width="2.42578125" style="4" customWidth="1"/>
    <col min="1805" max="1805" width="18.42578125" style="4" customWidth="1"/>
    <col min="1806" max="1809" width="2.42578125" style="4" customWidth="1"/>
    <col min="1810" max="1810" width="37.85546875" style="4" customWidth="1"/>
    <col min="1811" max="2048" width="8.85546875" style="4"/>
    <col min="2049" max="2054" width="2.28515625" style="4" customWidth="1"/>
    <col min="2055" max="2055" width="26.5703125" style="4" customWidth="1"/>
    <col min="2056" max="2057" width="2.42578125" style="4" customWidth="1"/>
    <col min="2058" max="2058" width="29.28515625" style="4" customWidth="1"/>
    <col min="2059" max="2060" width="2.42578125" style="4" customWidth="1"/>
    <col min="2061" max="2061" width="18.42578125" style="4" customWidth="1"/>
    <col min="2062" max="2065" width="2.42578125" style="4" customWidth="1"/>
    <col min="2066" max="2066" width="37.85546875" style="4" customWidth="1"/>
    <col min="2067" max="2304" width="8.85546875" style="4"/>
    <col min="2305" max="2310" width="2.28515625" style="4" customWidth="1"/>
    <col min="2311" max="2311" width="26.5703125" style="4" customWidth="1"/>
    <col min="2312" max="2313" width="2.42578125" style="4" customWidth="1"/>
    <col min="2314" max="2314" width="29.28515625" style="4" customWidth="1"/>
    <col min="2315" max="2316" width="2.42578125" style="4" customWidth="1"/>
    <col min="2317" max="2317" width="18.42578125" style="4" customWidth="1"/>
    <col min="2318" max="2321" width="2.42578125" style="4" customWidth="1"/>
    <col min="2322" max="2322" width="37.85546875" style="4" customWidth="1"/>
    <col min="2323" max="2560" width="8.85546875" style="4"/>
    <col min="2561" max="2566" width="2.28515625" style="4" customWidth="1"/>
    <col min="2567" max="2567" width="26.5703125" style="4" customWidth="1"/>
    <col min="2568" max="2569" width="2.42578125" style="4" customWidth="1"/>
    <col min="2570" max="2570" width="29.28515625" style="4" customWidth="1"/>
    <col min="2571" max="2572" width="2.42578125" style="4" customWidth="1"/>
    <col min="2573" max="2573" width="18.42578125" style="4" customWidth="1"/>
    <col min="2574" max="2577" width="2.42578125" style="4" customWidth="1"/>
    <col min="2578" max="2578" width="37.85546875" style="4" customWidth="1"/>
    <col min="2579" max="2816" width="8.85546875" style="4"/>
    <col min="2817" max="2822" width="2.28515625" style="4" customWidth="1"/>
    <col min="2823" max="2823" width="26.5703125" style="4" customWidth="1"/>
    <col min="2824" max="2825" width="2.42578125" style="4" customWidth="1"/>
    <col min="2826" max="2826" width="29.28515625" style="4" customWidth="1"/>
    <col min="2827" max="2828" width="2.42578125" style="4" customWidth="1"/>
    <col min="2829" max="2829" width="18.42578125" style="4" customWidth="1"/>
    <col min="2830" max="2833" width="2.42578125" style="4" customWidth="1"/>
    <col min="2834" max="2834" width="37.85546875" style="4" customWidth="1"/>
    <col min="2835" max="3072" width="8.85546875" style="4"/>
    <col min="3073" max="3078" width="2.28515625" style="4" customWidth="1"/>
    <col min="3079" max="3079" width="26.5703125" style="4" customWidth="1"/>
    <col min="3080" max="3081" width="2.42578125" style="4" customWidth="1"/>
    <col min="3082" max="3082" width="29.28515625" style="4" customWidth="1"/>
    <col min="3083" max="3084" width="2.42578125" style="4" customWidth="1"/>
    <col min="3085" max="3085" width="18.42578125" style="4" customWidth="1"/>
    <col min="3086" max="3089" width="2.42578125" style="4" customWidth="1"/>
    <col min="3090" max="3090" width="37.85546875" style="4" customWidth="1"/>
    <col min="3091" max="3328" width="8.85546875" style="4"/>
    <col min="3329" max="3334" width="2.28515625" style="4" customWidth="1"/>
    <col min="3335" max="3335" width="26.5703125" style="4" customWidth="1"/>
    <col min="3336" max="3337" width="2.42578125" style="4" customWidth="1"/>
    <col min="3338" max="3338" width="29.28515625" style="4" customWidth="1"/>
    <col min="3339" max="3340" width="2.42578125" style="4" customWidth="1"/>
    <col min="3341" max="3341" width="18.42578125" style="4" customWidth="1"/>
    <col min="3342" max="3345" width="2.42578125" style="4" customWidth="1"/>
    <col min="3346" max="3346" width="37.85546875" style="4" customWidth="1"/>
    <col min="3347" max="3584" width="8.85546875" style="4"/>
    <col min="3585" max="3590" width="2.28515625" style="4" customWidth="1"/>
    <col min="3591" max="3591" width="26.5703125" style="4" customWidth="1"/>
    <col min="3592" max="3593" width="2.42578125" style="4" customWidth="1"/>
    <col min="3594" max="3594" width="29.28515625" style="4" customWidth="1"/>
    <col min="3595" max="3596" width="2.42578125" style="4" customWidth="1"/>
    <col min="3597" max="3597" width="18.42578125" style="4" customWidth="1"/>
    <col min="3598" max="3601" width="2.42578125" style="4" customWidth="1"/>
    <col min="3602" max="3602" width="37.85546875" style="4" customWidth="1"/>
    <col min="3603" max="3840" width="8.85546875" style="4"/>
    <col min="3841" max="3846" width="2.28515625" style="4" customWidth="1"/>
    <col min="3847" max="3847" width="26.5703125" style="4" customWidth="1"/>
    <col min="3848" max="3849" width="2.42578125" style="4" customWidth="1"/>
    <col min="3850" max="3850" width="29.28515625" style="4" customWidth="1"/>
    <col min="3851" max="3852" width="2.42578125" style="4" customWidth="1"/>
    <col min="3853" max="3853" width="18.42578125" style="4" customWidth="1"/>
    <col min="3854" max="3857" width="2.42578125" style="4" customWidth="1"/>
    <col min="3858" max="3858" width="37.85546875" style="4" customWidth="1"/>
    <col min="3859" max="4096" width="8.85546875" style="4"/>
    <col min="4097" max="4102" width="2.28515625" style="4" customWidth="1"/>
    <col min="4103" max="4103" width="26.5703125" style="4" customWidth="1"/>
    <col min="4104" max="4105" width="2.42578125" style="4" customWidth="1"/>
    <col min="4106" max="4106" width="29.28515625" style="4" customWidth="1"/>
    <col min="4107" max="4108" width="2.42578125" style="4" customWidth="1"/>
    <col min="4109" max="4109" width="18.42578125" style="4" customWidth="1"/>
    <col min="4110" max="4113" width="2.42578125" style="4" customWidth="1"/>
    <col min="4114" max="4114" width="37.85546875" style="4" customWidth="1"/>
    <col min="4115" max="4352" width="8.85546875" style="4"/>
    <col min="4353" max="4358" width="2.28515625" style="4" customWidth="1"/>
    <col min="4359" max="4359" width="26.5703125" style="4" customWidth="1"/>
    <col min="4360" max="4361" width="2.42578125" style="4" customWidth="1"/>
    <col min="4362" max="4362" width="29.28515625" style="4" customWidth="1"/>
    <col min="4363" max="4364" width="2.42578125" style="4" customWidth="1"/>
    <col min="4365" max="4365" width="18.42578125" style="4" customWidth="1"/>
    <col min="4366" max="4369" width="2.42578125" style="4" customWidth="1"/>
    <col min="4370" max="4370" width="37.85546875" style="4" customWidth="1"/>
    <col min="4371" max="4608" width="8.85546875" style="4"/>
    <col min="4609" max="4614" width="2.28515625" style="4" customWidth="1"/>
    <col min="4615" max="4615" width="26.5703125" style="4" customWidth="1"/>
    <col min="4616" max="4617" width="2.42578125" style="4" customWidth="1"/>
    <col min="4618" max="4618" width="29.28515625" style="4" customWidth="1"/>
    <col min="4619" max="4620" width="2.42578125" style="4" customWidth="1"/>
    <col min="4621" max="4621" width="18.42578125" style="4" customWidth="1"/>
    <col min="4622" max="4625" width="2.42578125" style="4" customWidth="1"/>
    <col min="4626" max="4626" width="37.85546875" style="4" customWidth="1"/>
    <col min="4627" max="4864" width="8.85546875" style="4"/>
    <col min="4865" max="4870" width="2.28515625" style="4" customWidth="1"/>
    <col min="4871" max="4871" width="26.5703125" style="4" customWidth="1"/>
    <col min="4872" max="4873" width="2.42578125" style="4" customWidth="1"/>
    <col min="4874" max="4874" width="29.28515625" style="4" customWidth="1"/>
    <col min="4875" max="4876" width="2.42578125" style="4" customWidth="1"/>
    <col min="4877" max="4877" width="18.42578125" style="4" customWidth="1"/>
    <col min="4878" max="4881" width="2.42578125" style="4" customWidth="1"/>
    <col min="4882" max="4882" width="37.85546875" style="4" customWidth="1"/>
    <col min="4883" max="5120" width="8.85546875" style="4"/>
    <col min="5121" max="5126" width="2.28515625" style="4" customWidth="1"/>
    <col min="5127" max="5127" width="26.5703125" style="4" customWidth="1"/>
    <col min="5128" max="5129" width="2.42578125" style="4" customWidth="1"/>
    <col min="5130" max="5130" width="29.28515625" style="4" customWidth="1"/>
    <col min="5131" max="5132" width="2.42578125" style="4" customWidth="1"/>
    <col min="5133" max="5133" width="18.42578125" style="4" customWidth="1"/>
    <col min="5134" max="5137" width="2.42578125" style="4" customWidth="1"/>
    <col min="5138" max="5138" width="37.85546875" style="4" customWidth="1"/>
    <col min="5139" max="5376" width="8.85546875" style="4"/>
    <col min="5377" max="5382" width="2.28515625" style="4" customWidth="1"/>
    <col min="5383" max="5383" width="26.5703125" style="4" customWidth="1"/>
    <col min="5384" max="5385" width="2.42578125" style="4" customWidth="1"/>
    <col min="5386" max="5386" width="29.28515625" style="4" customWidth="1"/>
    <col min="5387" max="5388" width="2.42578125" style="4" customWidth="1"/>
    <col min="5389" max="5389" width="18.42578125" style="4" customWidth="1"/>
    <col min="5390" max="5393" width="2.42578125" style="4" customWidth="1"/>
    <col min="5394" max="5394" width="37.85546875" style="4" customWidth="1"/>
    <col min="5395" max="5632" width="8.85546875" style="4"/>
    <col min="5633" max="5638" width="2.28515625" style="4" customWidth="1"/>
    <col min="5639" max="5639" width="26.5703125" style="4" customWidth="1"/>
    <col min="5640" max="5641" width="2.42578125" style="4" customWidth="1"/>
    <col min="5642" max="5642" width="29.28515625" style="4" customWidth="1"/>
    <col min="5643" max="5644" width="2.42578125" style="4" customWidth="1"/>
    <col min="5645" max="5645" width="18.42578125" style="4" customWidth="1"/>
    <col min="5646" max="5649" width="2.42578125" style="4" customWidth="1"/>
    <col min="5650" max="5650" width="37.85546875" style="4" customWidth="1"/>
    <col min="5651" max="5888" width="8.85546875" style="4"/>
    <col min="5889" max="5894" width="2.28515625" style="4" customWidth="1"/>
    <col min="5895" max="5895" width="26.5703125" style="4" customWidth="1"/>
    <col min="5896" max="5897" width="2.42578125" style="4" customWidth="1"/>
    <col min="5898" max="5898" width="29.28515625" style="4" customWidth="1"/>
    <col min="5899" max="5900" width="2.42578125" style="4" customWidth="1"/>
    <col min="5901" max="5901" width="18.42578125" style="4" customWidth="1"/>
    <col min="5902" max="5905" width="2.42578125" style="4" customWidth="1"/>
    <col min="5906" max="5906" width="37.85546875" style="4" customWidth="1"/>
    <col min="5907" max="6144" width="8.85546875" style="4"/>
    <col min="6145" max="6150" width="2.28515625" style="4" customWidth="1"/>
    <col min="6151" max="6151" width="26.5703125" style="4" customWidth="1"/>
    <col min="6152" max="6153" width="2.42578125" style="4" customWidth="1"/>
    <col min="6154" max="6154" width="29.28515625" style="4" customWidth="1"/>
    <col min="6155" max="6156" width="2.42578125" style="4" customWidth="1"/>
    <col min="6157" max="6157" width="18.42578125" style="4" customWidth="1"/>
    <col min="6158" max="6161" width="2.42578125" style="4" customWidth="1"/>
    <col min="6162" max="6162" width="37.85546875" style="4" customWidth="1"/>
    <col min="6163" max="6400" width="8.85546875" style="4"/>
    <col min="6401" max="6406" width="2.28515625" style="4" customWidth="1"/>
    <col min="6407" max="6407" width="26.5703125" style="4" customWidth="1"/>
    <col min="6408" max="6409" width="2.42578125" style="4" customWidth="1"/>
    <col min="6410" max="6410" width="29.28515625" style="4" customWidth="1"/>
    <col min="6411" max="6412" width="2.42578125" style="4" customWidth="1"/>
    <col min="6413" max="6413" width="18.42578125" style="4" customWidth="1"/>
    <col min="6414" max="6417" width="2.42578125" style="4" customWidth="1"/>
    <col min="6418" max="6418" width="37.85546875" style="4" customWidth="1"/>
    <col min="6419" max="6656" width="8.85546875" style="4"/>
    <col min="6657" max="6662" width="2.28515625" style="4" customWidth="1"/>
    <col min="6663" max="6663" width="26.5703125" style="4" customWidth="1"/>
    <col min="6664" max="6665" width="2.42578125" style="4" customWidth="1"/>
    <col min="6666" max="6666" width="29.28515625" style="4" customWidth="1"/>
    <col min="6667" max="6668" width="2.42578125" style="4" customWidth="1"/>
    <col min="6669" max="6669" width="18.42578125" style="4" customWidth="1"/>
    <col min="6670" max="6673" width="2.42578125" style="4" customWidth="1"/>
    <col min="6674" max="6674" width="37.85546875" style="4" customWidth="1"/>
    <col min="6675" max="6912" width="8.85546875" style="4"/>
    <col min="6913" max="6918" width="2.28515625" style="4" customWidth="1"/>
    <col min="6919" max="6919" width="26.5703125" style="4" customWidth="1"/>
    <col min="6920" max="6921" width="2.42578125" style="4" customWidth="1"/>
    <col min="6922" max="6922" width="29.28515625" style="4" customWidth="1"/>
    <col min="6923" max="6924" width="2.42578125" style="4" customWidth="1"/>
    <col min="6925" max="6925" width="18.42578125" style="4" customWidth="1"/>
    <col min="6926" max="6929" width="2.42578125" style="4" customWidth="1"/>
    <col min="6930" max="6930" width="37.85546875" style="4" customWidth="1"/>
    <col min="6931" max="7168" width="8.85546875" style="4"/>
    <col min="7169" max="7174" width="2.28515625" style="4" customWidth="1"/>
    <col min="7175" max="7175" width="26.5703125" style="4" customWidth="1"/>
    <col min="7176" max="7177" width="2.42578125" style="4" customWidth="1"/>
    <col min="7178" max="7178" width="29.28515625" style="4" customWidth="1"/>
    <col min="7179" max="7180" width="2.42578125" style="4" customWidth="1"/>
    <col min="7181" max="7181" width="18.42578125" style="4" customWidth="1"/>
    <col min="7182" max="7185" width="2.42578125" style="4" customWidth="1"/>
    <col min="7186" max="7186" width="37.85546875" style="4" customWidth="1"/>
    <col min="7187" max="7424" width="8.85546875" style="4"/>
    <col min="7425" max="7430" width="2.28515625" style="4" customWidth="1"/>
    <col min="7431" max="7431" width="26.5703125" style="4" customWidth="1"/>
    <col min="7432" max="7433" width="2.42578125" style="4" customWidth="1"/>
    <col min="7434" max="7434" width="29.28515625" style="4" customWidth="1"/>
    <col min="7435" max="7436" width="2.42578125" style="4" customWidth="1"/>
    <col min="7437" max="7437" width="18.42578125" style="4" customWidth="1"/>
    <col min="7438" max="7441" width="2.42578125" style="4" customWidth="1"/>
    <col min="7442" max="7442" width="37.85546875" style="4" customWidth="1"/>
    <col min="7443" max="7680" width="8.85546875" style="4"/>
    <col min="7681" max="7686" width="2.28515625" style="4" customWidth="1"/>
    <col min="7687" max="7687" width="26.5703125" style="4" customWidth="1"/>
    <col min="7688" max="7689" width="2.42578125" style="4" customWidth="1"/>
    <col min="7690" max="7690" width="29.28515625" style="4" customWidth="1"/>
    <col min="7691" max="7692" width="2.42578125" style="4" customWidth="1"/>
    <col min="7693" max="7693" width="18.42578125" style="4" customWidth="1"/>
    <col min="7694" max="7697" width="2.42578125" style="4" customWidth="1"/>
    <col min="7698" max="7698" width="37.85546875" style="4" customWidth="1"/>
    <col min="7699" max="7936" width="8.85546875" style="4"/>
    <col min="7937" max="7942" width="2.28515625" style="4" customWidth="1"/>
    <col min="7943" max="7943" width="26.5703125" style="4" customWidth="1"/>
    <col min="7944" max="7945" width="2.42578125" style="4" customWidth="1"/>
    <col min="7946" max="7946" width="29.28515625" style="4" customWidth="1"/>
    <col min="7947" max="7948" width="2.42578125" style="4" customWidth="1"/>
    <col min="7949" max="7949" width="18.42578125" style="4" customWidth="1"/>
    <col min="7950" max="7953" width="2.42578125" style="4" customWidth="1"/>
    <col min="7954" max="7954" width="37.85546875" style="4" customWidth="1"/>
    <col min="7955" max="8192" width="8.85546875" style="4"/>
    <col min="8193" max="8198" width="2.28515625" style="4" customWidth="1"/>
    <col min="8199" max="8199" width="26.5703125" style="4" customWidth="1"/>
    <col min="8200" max="8201" width="2.42578125" style="4" customWidth="1"/>
    <col min="8202" max="8202" width="29.28515625" style="4" customWidth="1"/>
    <col min="8203" max="8204" width="2.42578125" style="4" customWidth="1"/>
    <col min="8205" max="8205" width="18.42578125" style="4" customWidth="1"/>
    <col min="8206" max="8209" width="2.42578125" style="4" customWidth="1"/>
    <col min="8210" max="8210" width="37.85546875" style="4" customWidth="1"/>
    <col min="8211" max="8448" width="8.85546875" style="4"/>
    <col min="8449" max="8454" width="2.28515625" style="4" customWidth="1"/>
    <col min="8455" max="8455" width="26.5703125" style="4" customWidth="1"/>
    <col min="8456" max="8457" width="2.42578125" style="4" customWidth="1"/>
    <col min="8458" max="8458" width="29.28515625" style="4" customWidth="1"/>
    <col min="8459" max="8460" width="2.42578125" style="4" customWidth="1"/>
    <col min="8461" max="8461" width="18.42578125" style="4" customWidth="1"/>
    <col min="8462" max="8465" width="2.42578125" style="4" customWidth="1"/>
    <col min="8466" max="8466" width="37.85546875" style="4" customWidth="1"/>
    <col min="8467" max="8704" width="8.85546875" style="4"/>
    <col min="8705" max="8710" width="2.28515625" style="4" customWidth="1"/>
    <col min="8711" max="8711" width="26.5703125" style="4" customWidth="1"/>
    <col min="8712" max="8713" width="2.42578125" style="4" customWidth="1"/>
    <col min="8714" max="8714" width="29.28515625" style="4" customWidth="1"/>
    <col min="8715" max="8716" width="2.42578125" style="4" customWidth="1"/>
    <col min="8717" max="8717" width="18.42578125" style="4" customWidth="1"/>
    <col min="8718" max="8721" width="2.42578125" style="4" customWidth="1"/>
    <col min="8722" max="8722" width="37.85546875" style="4" customWidth="1"/>
    <col min="8723" max="8960" width="8.85546875" style="4"/>
    <col min="8961" max="8966" width="2.28515625" style="4" customWidth="1"/>
    <col min="8967" max="8967" width="26.5703125" style="4" customWidth="1"/>
    <col min="8968" max="8969" width="2.42578125" style="4" customWidth="1"/>
    <col min="8970" max="8970" width="29.28515625" style="4" customWidth="1"/>
    <col min="8971" max="8972" width="2.42578125" style="4" customWidth="1"/>
    <col min="8973" max="8973" width="18.42578125" style="4" customWidth="1"/>
    <col min="8974" max="8977" width="2.42578125" style="4" customWidth="1"/>
    <col min="8978" max="8978" width="37.85546875" style="4" customWidth="1"/>
    <col min="8979" max="9216" width="8.85546875" style="4"/>
    <col min="9217" max="9222" width="2.28515625" style="4" customWidth="1"/>
    <col min="9223" max="9223" width="26.5703125" style="4" customWidth="1"/>
    <col min="9224" max="9225" width="2.42578125" style="4" customWidth="1"/>
    <col min="9226" max="9226" width="29.28515625" style="4" customWidth="1"/>
    <col min="9227" max="9228" width="2.42578125" style="4" customWidth="1"/>
    <col min="9229" max="9229" width="18.42578125" style="4" customWidth="1"/>
    <col min="9230" max="9233" width="2.42578125" style="4" customWidth="1"/>
    <col min="9234" max="9234" width="37.85546875" style="4" customWidth="1"/>
    <col min="9235" max="9472" width="8.85546875" style="4"/>
    <col min="9473" max="9478" width="2.28515625" style="4" customWidth="1"/>
    <col min="9479" max="9479" width="26.5703125" style="4" customWidth="1"/>
    <col min="9480" max="9481" width="2.42578125" style="4" customWidth="1"/>
    <col min="9482" max="9482" width="29.28515625" style="4" customWidth="1"/>
    <col min="9483" max="9484" width="2.42578125" style="4" customWidth="1"/>
    <col min="9485" max="9485" width="18.42578125" style="4" customWidth="1"/>
    <col min="9486" max="9489" width="2.42578125" style="4" customWidth="1"/>
    <col min="9490" max="9490" width="37.85546875" style="4" customWidth="1"/>
    <col min="9491" max="9728" width="8.85546875" style="4"/>
    <col min="9729" max="9734" width="2.28515625" style="4" customWidth="1"/>
    <col min="9735" max="9735" width="26.5703125" style="4" customWidth="1"/>
    <col min="9736" max="9737" width="2.42578125" style="4" customWidth="1"/>
    <col min="9738" max="9738" width="29.28515625" style="4" customWidth="1"/>
    <col min="9739" max="9740" width="2.42578125" style="4" customWidth="1"/>
    <col min="9741" max="9741" width="18.42578125" style="4" customWidth="1"/>
    <col min="9742" max="9745" width="2.42578125" style="4" customWidth="1"/>
    <col min="9746" max="9746" width="37.85546875" style="4" customWidth="1"/>
    <col min="9747" max="9984" width="8.85546875" style="4"/>
    <col min="9985" max="9990" width="2.28515625" style="4" customWidth="1"/>
    <col min="9991" max="9991" width="26.5703125" style="4" customWidth="1"/>
    <col min="9992" max="9993" width="2.42578125" style="4" customWidth="1"/>
    <col min="9994" max="9994" width="29.28515625" style="4" customWidth="1"/>
    <col min="9995" max="9996" width="2.42578125" style="4" customWidth="1"/>
    <col min="9997" max="9997" width="18.42578125" style="4" customWidth="1"/>
    <col min="9998" max="10001" width="2.42578125" style="4" customWidth="1"/>
    <col min="10002" max="10002" width="37.85546875" style="4" customWidth="1"/>
    <col min="10003" max="10240" width="8.85546875" style="4"/>
    <col min="10241" max="10246" width="2.28515625" style="4" customWidth="1"/>
    <col min="10247" max="10247" width="26.5703125" style="4" customWidth="1"/>
    <col min="10248" max="10249" width="2.42578125" style="4" customWidth="1"/>
    <col min="10250" max="10250" width="29.28515625" style="4" customWidth="1"/>
    <col min="10251" max="10252" width="2.42578125" style="4" customWidth="1"/>
    <col min="10253" max="10253" width="18.42578125" style="4" customWidth="1"/>
    <col min="10254" max="10257" width="2.42578125" style="4" customWidth="1"/>
    <col min="10258" max="10258" width="37.85546875" style="4" customWidth="1"/>
    <col min="10259" max="10496" width="8.85546875" style="4"/>
    <col min="10497" max="10502" width="2.28515625" style="4" customWidth="1"/>
    <col min="10503" max="10503" width="26.5703125" style="4" customWidth="1"/>
    <col min="10504" max="10505" width="2.42578125" style="4" customWidth="1"/>
    <col min="10506" max="10506" width="29.28515625" style="4" customWidth="1"/>
    <col min="10507" max="10508" width="2.42578125" style="4" customWidth="1"/>
    <col min="10509" max="10509" width="18.42578125" style="4" customWidth="1"/>
    <col min="10510" max="10513" width="2.42578125" style="4" customWidth="1"/>
    <col min="10514" max="10514" width="37.85546875" style="4" customWidth="1"/>
    <col min="10515" max="10752" width="8.85546875" style="4"/>
    <col min="10753" max="10758" width="2.28515625" style="4" customWidth="1"/>
    <col min="10759" max="10759" width="26.5703125" style="4" customWidth="1"/>
    <col min="10760" max="10761" width="2.42578125" style="4" customWidth="1"/>
    <col min="10762" max="10762" width="29.28515625" style="4" customWidth="1"/>
    <col min="10763" max="10764" width="2.42578125" style="4" customWidth="1"/>
    <col min="10765" max="10765" width="18.42578125" style="4" customWidth="1"/>
    <col min="10766" max="10769" width="2.42578125" style="4" customWidth="1"/>
    <col min="10770" max="10770" width="37.85546875" style="4" customWidth="1"/>
    <col min="10771" max="11008" width="8.85546875" style="4"/>
    <col min="11009" max="11014" width="2.28515625" style="4" customWidth="1"/>
    <col min="11015" max="11015" width="26.5703125" style="4" customWidth="1"/>
    <col min="11016" max="11017" width="2.42578125" style="4" customWidth="1"/>
    <col min="11018" max="11018" width="29.28515625" style="4" customWidth="1"/>
    <col min="11019" max="11020" width="2.42578125" style="4" customWidth="1"/>
    <col min="11021" max="11021" width="18.42578125" style="4" customWidth="1"/>
    <col min="11022" max="11025" width="2.42578125" style="4" customWidth="1"/>
    <col min="11026" max="11026" width="37.85546875" style="4" customWidth="1"/>
    <col min="11027" max="11264" width="8.85546875" style="4"/>
    <col min="11265" max="11270" width="2.28515625" style="4" customWidth="1"/>
    <col min="11271" max="11271" width="26.5703125" style="4" customWidth="1"/>
    <col min="11272" max="11273" width="2.42578125" style="4" customWidth="1"/>
    <col min="11274" max="11274" width="29.28515625" style="4" customWidth="1"/>
    <col min="11275" max="11276" width="2.42578125" style="4" customWidth="1"/>
    <col min="11277" max="11277" width="18.42578125" style="4" customWidth="1"/>
    <col min="11278" max="11281" width="2.42578125" style="4" customWidth="1"/>
    <col min="11282" max="11282" width="37.85546875" style="4" customWidth="1"/>
    <col min="11283" max="11520" width="8.85546875" style="4"/>
    <col min="11521" max="11526" width="2.28515625" style="4" customWidth="1"/>
    <col min="11527" max="11527" width="26.5703125" style="4" customWidth="1"/>
    <col min="11528" max="11529" width="2.42578125" style="4" customWidth="1"/>
    <col min="11530" max="11530" width="29.28515625" style="4" customWidth="1"/>
    <col min="11531" max="11532" width="2.42578125" style="4" customWidth="1"/>
    <col min="11533" max="11533" width="18.42578125" style="4" customWidth="1"/>
    <col min="11534" max="11537" width="2.42578125" style="4" customWidth="1"/>
    <col min="11538" max="11538" width="37.85546875" style="4" customWidth="1"/>
    <col min="11539" max="11776" width="8.85546875" style="4"/>
    <col min="11777" max="11782" width="2.28515625" style="4" customWidth="1"/>
    <col min="11783" max="11783" width="26.5703125" style="4" customWidth="1"/>
    <col min="11784" max="11785" width="2.42578125" style="4" customWidth="1"/>
    <col min="11786" max="11786" width="29.28515625" style="4" customWidth="1"/>
    <col min="11787" max="11788" width="2.42578125" style="4" customWidth="1"/>
    <col min="11789" max="11789" width="18.42578125" style="4" customWidth="1"/>
    <col min="11790" max="11793" width="2.42578125" style="4" customWidth="1"/>
    <col min="11794" max="11794" width="37.85546875" style="4" customWidth="1"/>
    <col min="11795" max="12032" width="8.85546875" style="4"/>
    <col min="12033" max="12038" width="2.28515625" style="4" customWidth="1"/>
    <col min="12039" max="12039" width="26.5703125" style="4" customWidth="1"/>
    <col min="12040" max="12041" width="2.42578125" style="4" customWidth="1"/>
    <col min="12042" max="12042" width="29.28515625" style="4" customWidth="1"/>
    <col min="12043" max="12044" width="2.42578125" style="4" customWidth="1"/>
    <col min="12045" max="12045" width="18.42578125" style="4" customWidth="1"/>
    <col min="12046" max="12049" width="2.42578125" style="4" customWidth="1"/>
    <col min="12050" max="12050" width="37.85546875" style="4" customWidth="1"/>
    <col min="12051" max="12288" width="8.85546875" style="4"/>
    <col min="12289" max="12294" width="2.28515625" style="4" customWidth="1"/>
    <col min="12295" max="12295" width="26.5703125" style="4" customWidth="1"/>
    <col min="12296" max="12297" width="2.42578125" style="4" customWidth="1"/>
    <col min="12298" max="12298" width="29.28515625" style="4" customWidth="1"/>
    <col min="12299" max="12300" width="2.42578125" style="4" customWidth="1"/>
    <col min="12301" max="12301" width="18.42578125" style="4" customWidth="1"/>
    <col min="12302" max="12305" width="2.42578125" style="4" customWidth="1"/>
    <col min="12306" max="12306" width="37.85546875" style="4" customWidth="1"/>
    <col min="12307" max="12544" width="8.85546875" style="4"/>
    <col min="12545" max="12550" width="2.28515625" style="4" customWidth="1"/>
    <col min="12551" max="12551" width="26.5703125" style="4" customWidth="1"/>
    <col min="12552" max="12553" width="2.42578125" style="4" customWidth="1"/>
    <col min="12554" max="12554" width="29.28515625" style="4" customWidth="1"/>
    <col min="12555" max="12556" width="2.42578125" style="4" customWidth="1"/>
    <col min="12557" max="12557" width="18.42578125" style="4" customWidth="1"/>
    <col min="12558" max="12561" width="2.42578125" style="4" customWidth="1"/>
    <col min="12562" max="12562" width="37.85546875" style="4" customWidth="1"/>
    <col min="12563" max="12800" width="8.85546875" style="4"/>
    <col min="12801" max="12806" width="2.28515625" style="4" customWidth="1"/>
    <col min="12807" max="12807" width="26.5703125" style="4" customWidth="1"/>
    <col min="12808" max="12809" width="2.42578125" style="4" customWidth="1"/>
    <col min="12810" max="12810" width="29.28515625" style="4" customWidth="1"/>
    <col min="12811" max="12812" width="2.42578125" style="4" customWidth="1"/>
    <col min="12813" max="12813" width="18.42578125" style="4" customWidth="1"/>
    <col min="12814" max="12817" width="2.42578125" style="4" customWidth="1"/>
    <col min="12818" max="12818" width="37.85546875" style="4" customWidth="1"/>
    <col min="12819" max="13056" width="8.85546875" style="4"/>
    <col min="13057" max="13062" width="2.28515625" style="4" customWidth="1"/>
    <col min="13063" max="13063" width="26.5703125" style="4" customWidth="1"/>
    <col min="13064" max="13065" width="2.42578125" style="4" customWidth="1"/>
    <col min="13066" max="13066" width="29.28515625" style="4" customWidth="1"/>
    <col min="13067" max="13068" width="2.42578125" style="4" customWidth="1"/>
    <col min="13069" max="13069" width="18.42578125" style="4" customWidth="1"/>
    <col min="13070" max="13073" width="2.42578125" style="4" customWidth="1"/>
    <col min="13074" max="13074" width="37.85546875" style="4" customWidth="1"/>
    <col min="13075" max="13312" width="8.85546875" style="4"/>
    <col min="13313" max="13318" width="2.28515625" style="4" customWidth="1"/>
    <col min="13319" max="13319" width="26.5703125" style="4" customWidth="1"/>
    <col min="13320" max="13321" width="2.42578125" style="4" customWidth="1"/>
    <col min="13322" max="13322" width="29.28515625" style="4" customWidth="1"/>
    <col min="13323" max="13324" width="2.42578125" style="4" customWidth="1"/>
    <col min="13325" max="13325" width="18.42578125" style="4" customWidth="1"/>
    <col min="13326" max="13329" width="2.42578125" style="4" customWidth="1"/>
    <col min="13330" max="13330" width="37.85546875" style="4" customWidth="1"/>
    <col min="13331" max="13568" width="8.85546875" style="4"/>
    <col min="13569" max="13574" width="2.28515625" style="4" customWidth="1"/>
    <col min="13575" max="13575" width="26.5703125" style="4" customWidth="1"/>
    <col min="13576" max="13577" width="2.42578125" style="4" customWidth="1"/>
    <col min="13578" max="13578" width="29.28515625" style="4" customWidth="1"/>
    <col min="13579" max="13580" width="2.42578125" style="4" customWidth="1"/>
    <col min="13581" max="13581" width="18.42578125" style="4" customWidth="1"/>
    <col min="13582" max="13585" width="2.42578125" style="4" customWidth="1"/>
    <col min="13586" max="13586" width="37.85546875" style="4" customWidth="1"/>
    <col min="13587" max="13824" width="8.85546875" style="4"/>
    <col min="13825" max="13830" width="2.28515625" style="4" customWidth="1"/>
    <col min="13831" max="13831" width="26.5703125" style="4" customWidth="1"/>
    <col min="13832" max="13833" width="2.42578125" style="4" customWidth="1"/>
    <col min="13834" max="13834" width="29.28515625" style="4" customWidth="1"/>
    <col min="13835" max="13836" width="2.42578125" style="4" customWidth="1"/>
    <col min="13837" max="13837" width="18.42578125" style="4" customWidth="1"/>
    <col min="13838" max="13841" width="2.42578125" style="4" customWidth="1"/>
    <col min="13842" max="13842" width="37.85546875" style="4" customWidth="1"/>
    <col min="13843" max="14080" width="8.85546875" style="4"/>
    <col min="14081" max="14086" width="2.28515625" style="4" customWidth="1"/>
    <col min="14087" max="14087" width="26.5703125" style="4" customWidth="1"/>
    <col min="14088" max="14089" width="2.42578125" style="4" customWidth="1"/>
    <col min="14090" max="14090" width="29.28515625" style="4" customWidth="1"/>
    <col min="14091" max="14092" width="2.42578125" style="4" customWidth="1"/>
    <col min="14093" max="14093" width="18.42578125" style="4" customWidth="1"/>
    <col min="14094" max="14097" width="2.42578125" style="4" customWidth="1"/>
    <col min="14098" max="14098" width="37.85546875" style="4" customWidth="1"/>
    <col min="14099" max="14336" width="8.85546875" style="4"/>
    <col min="14337" max="14342" width="2.28515625" style="4" customWidth="1"/>
    <col min="14343" max="14343" width="26.5703125" style="4" customWidth="1"/>
    <col min="14344" max="14345" width="2.42578125" style="4" customWidth="1"/>
    <col min="14346" max="14346" width="29.28515625" style="4" customWidth="1"/>
    <col min="14347" max="14348" width="2.42578125" style="4" customWidth="1"/>
    <col min="14349" max="14349" width="18.42578125" style="4" customWidth="1"/>
    <col min="14350" max="14353" width="2.42578125" style="4" customWidth="1"/>
    <col min="14354" max="14354" width="37.85546875" style="4" customWidth="1"/>
    <col min="14355" max="14592" width="8.85546875" style="4"/>
    <col min="14593" max="14598" width="2.28515625" style="4" customWidth="1"/>
    <col min="14599" max="14599" width="26.5703125" style="4" customWidth="1"/>
    <col min="14600" max="14601" width="2.42578125" style="4" customWidth="1"/>
    <col min="14602" max="14602" width="29.28515625" style="4" customWidth="1"/>
    <col min="14603" max="14604" width="2.42578125" style="4" customWidth="1"/>
    <col min="14605" max="14605" width="18.42578125" style="4" customWidth="1"/>
    <col min="14606" max="14609" width="2.42578125" style="4" customWidth="1"/>
    <col min="14610" max="14610" width="37.85546875" style="4" customWidth="1"/>
    <col min="14611" max="14848" width="8.85546875" style="4"/>
    <col min="14849" max="14854" width="2.28515625" style="4" customWidth="1"/>
    <col min="14855" max="14855" width="26.5703125" style="4" customWidth="1"/>
    <col min="14856" max="14857" width="2.42578125" style="4" customWidth="1"/>
    <col min="14858" max="14858" width="29.28515625" style="4" customWidth="1"/>
    <col min="14859" max="14860" width="2.42578125" style="4" customWidth="1"/>
    <col min="14861" max="14861" width="18.42578125" style="4" customWidth="1"/>
    <col min="14862" max="14865" width="2.42578125" style="4" customWidth="1"/>
    <col min="14866" max="14866" width="37.85546875" style="4" customWidth="1"/>
    <col min="14867" max="15104" width="8.85546875" style="4"/>
    <col min="15105" max="15110" width="2.28515625" style="4" customWidth="1"/>
    <col min="15111" max="15111" width="26.5703125" style="4" customWidth="1"/>
    <col min="15112" max="15113" width="2.42578125" style="4" customWidth="1"/>
    <col min="15114" max="15114" width="29.28515625" style="4" customWidth="1"/>
    <col min="15115" max="15116" width="2.42578125" style="4" customWidth="1"/>
    <col min="15117" max="15117" width="18.42578125" style="4" customWidth="1"/>
    <col min="15118" max="15121" width="2.42578125" style="4" customWidth="1"/>
    <col min="15122" max="15122" width="37.85546875" style="4" customWidth="1"/>
    <col min="15123" max="15360" width="8.85546875" style="4"/>
    <col min="15361" max="15366" width="2.28515625" style="4" customWidth="1"/>
    <col min="15367" max="15367" width="26.5703125" style="4" customWidth="1"/>
    <col min="15368" max="15369" width="2.42578125" style="4" customWidth="1"/>
    <col min="15370" max="15370" width="29.28515625" style="4" customWidth="1"/>
    <col min="15371" max="15372" width="2.42578125" style="4" customWidth="1"/>
    <col min="15373" max="15373" width="18.42578125" style="4" customWidth="1"/>
    <col min="15374" max="15377" width="2.42578125" style="4" customWidth="1"/>
    <col min="15378" max="15378" width="37.85546875" style="4" customWidth="1"/>
    <col min="15379" max="15616" width="8.85546875" style="4"/>
    <col min="15617" max="15622" width="2.28515625" style="4" customWidth="1"/>
    <col min="15623" max="15623" width="26.5703125" style="4" customWidth="1"/>
    <col min="15624" max="15625" width="2.42578125" style="4" customWidth="1"/>
    <col min="15626" max="15626" width="29.28515625" style="4" customWidth="1"/>
    <col min="15627" max="15628" width="2.42578125" style="4" customWidth="1"/>
    <col min="15629" max="15629" width="18.42578125" style="4" customWidth="1"/>
    <col min="15630" max="15633" width="2.42578125" style="4" customWidth="1"/>
    <col min="15634" max="15634" width="37.85546875" style="4" customWidth="1"/>
    <col min="15635" max="15872" width="8.85546875" style="4"/>
    <col min="15873" max="15878" width="2.28515625" style="4" customWidth="1"/>
    <col min="15879" max="15879" width="26.5703125" style="4" customWidth="1"/>
    <col min="15880" max="15881" width="2.42578125" style="4" customWidth="1"/>
    <col min="15882" max="15882" width="29.28515625" style="4" customWidth="1"/>
    <col min="15883" max="15884" width="2.42578125" style="4" customWidth="1"/>
    <col min="15885" max="15885" width="18.42578125" style="4" customWidth="1"/>
    <col min="15886" max="15889" width="2.42578125" style="4" customWidth="1"/>
    <col min="15890" max="15890" width="37.85546875" style="4" customWidth="1"/>
    <col min="15891" max="16128" width="8.85546875" style="4"/>
    <col min="16129" max="16134" width="2.28515625" style="4" customWidth="1"/>
    <col min="16135" max="16135" width="26.5703125" style="4" customWidth="1"/>
    <col min="16136" max="16137" width="2.42578125" style="4" customWidth="1"/>
    <col min="16138" max="16138" width="29.28515625" style="4" customWidth="1"/>
    <col min="16139" max="16140" width="2.42578125" style="4" customWidth="1"/>
    <col min="16141" max="16141" width="18.42578125" style="4" customWidth="1"/>
    <col min="16142" max="16145" width="2.42578125" style="4" customWidth="1"/>
    <col min="16146" max="16146" width="37.85546875" style="4" customWidth="1"/>
    <col min="16147" max="16384" width="8.85546875" style="4"/>
  </cols>
  <sheetData>
    <row r="1" spans="1:18" ht="12.95" customHeight="1">
      <c r="A1" s="1" t="s">
        <v>496</v>
      </c>
      <c r="B1" s="1"/>
      <c r="C1" s="1"/>
      <c r="D1" s="1"/>
      <c r="E1" s="1"/>
      <c r="F1" s="1"/>
      <c r="G1" s="1"/>
      <c r="H1" s="1"/>
      <c r="I1" s="1"/>
      <c r="J1" s="2"/>
      <c r="K1" s="2"/>
      <c r="L1" s="2"/>
      <c r="M1" s="2"/>
      <c r="N1" s="2"/>
      <c r="O1" s="2"/>
      <c r="P1" s="2"/>
      <c r="Q1" s="2"/>
      <c r="R1" s="2"/>
    </row>
    <row r="2" spans="1:18" ht="20.100000000000001" customHeight="1">
      <c r="A2" s="2" t="s">
        <v>523</v>
      </c>
      <c r="B2" s="2"/>
      <c r="C2" s="2"/>
      <c r="D2" s="2"/>
      <c r="E2" s="2"/>
      <c r="F2" s="2"/>
      <c r="G2" s="2"/>
      <c r="H2" s="2"/>
      <c r="I2" s="2"/>
      <c r="J2" s="2"/>
      <c r="K2" s="2"/>
      <c r="L2" s="2"/>
      <c r="M2" s="2"/>
      <c r="N2" s="2"/>
      <c r="O2" s="2"/>
      <c r="P2" s="2"/>
      <c r="Q2" s="2"/>
      <c r="R2" s="2"/>
    </row>
    <row r="3" spans="1:18" ht="20.100000000000001" customHeight="1">
      <c r="A3" s="2" t="s">
        <v>1100</v>
      </c>
      <c r="B3" s="2"/>
      <c r="C3" s="2"/>
      <c r="D3" s="2"/>
      <c r="E3" s="2"/>
      <c r="F3" s="2"/>
      <c r="G3" s="2"/>
      <c r="H3" s="2"/>
      <c r="I3" s="2"/>
      <c r="J3" s="2"/>
      <c r="K3" s="2"/>
      <c r="L3" s="2"/>
      <c r="M3" s="2"/>
      <c r="N3" s="2"/>
      <c r="O3" s="2"/>
      <c r="P3" s="2"/>
      <c r="Q3" s="2"/>
      <c r="R3" s="2"/>
    </row>
    <row r="4" spans="1:18" ht="20.100000000000001" customHeight="1">
      <c r="A4" s="2" t="s">
        <v>361</v>
      </c>
      <c r="B4" s="2"/>
      <c r="C4" s="2"/>
      <c r="D4" s="2"/>
      <c r="E4" s="2"/>
      <c r="F4" s="2"/>
      <c r="G4" s="2"/>
      <c r="H4" s="2"/>
      <c r="I4" s="2"/>
      <c r="J4" s="2"/>
      <c r="K4" s="2"/>
      <c r="L4" s="2"/>
      <c r="M4" s="2"/>
      <c r="N4" s="2"/>
      <c r="O4" s="2"/>
      <c r="P4" s="2"/>
      <c r="Q4" s="2"/>
      <c r="R4" s="2"/>
    </row>
    <row r="5" spans="1:18" ht="39" customHeight="1">
      <c r="A5" s="4"/>
      <c r="B5" s="4"/>
      <c r="C5" s="4"/>
      <c r="D5" s="4"/>
      <c r="E5" s="4"/>
      <c r="F5" s="4"/>
      <c r="G5" s="4"/>
      <c r="I5" s="1" t="s">
        <v>524</v>
      </c>
      <c r="J5" s="1"/>
      <c r="K5" s="19"/>
      <c r="L5" s="1" t="s">
        <v>525</v>
      </c>
      <c r="M5" s="1"/>
      <c r="N5" s="19"/>
      <c r="O5" s="1" t="s">
        <v>619</v>
      </c>
      <c r="P5" s="1"/>
      <c r="Q5" s="1"/>
      <c r="R5" s="1"/>
    </row>
    <row r="6" spans="1:18" ht="12.95" customHeight="1">
      <c r="A6" s="17" t="s">
        <v>89</v>
      </c>
      <c r="B6" s="18"/>
      <c r="C6" s="18"/>
      <c r="D6" s="18"/>
      <c r="E6" s="18"/>
      <c r="F6" s="18"/>
      <c r="G6" s="18"/>
      <c r="I6" s="17" t="s">
        <v>526</v>
      </c>
      <c r="J6" s="17"/>
      <c r="K6" s="19"/>
      <c r="L6" s="17" t="s">
        <v>527</v>
      </c>
      <c r="M6" s="17"/>
      <c r="N6" s="19"/>
      <c r="O6" s="17" t="s">
        <v>528</v>
      </c>
      <c r="P6" s="17"/>
      <c r="Q6" s="17"/>
      <c r="R6" s="17"/>
    </row>
    <row r="7" spans="1:18" ht="20.100000000000001" customHeight="1">
      <c r="A7" s="4" t="s">
        <v>890</v>
      </c>
      <c r="B7" s="2"/>
      <c r="C7" s="2"/>
      <c r="D7" s="2"/>
      <c r="E7" s="2"/>
      <c r="F7" s="2"/>
      <c r="G7" s="2"/>
      <c r="I7" s="1"/>
      <c r="J7" s="58"/>
      <c r="K7" s="19"/>
      <c r="L7" s="1"/>
      <c r="M7" s="58"/>
      <c r="N7" s="19"/>
      <c r="O7" s="1"/>
      <c r="P7" s="1"/>
      <c r="Q7" s="1"/>
      <c r="R7" s="58"/>
    </row>
    <row r="8" spans="1:18" ht="12.95" customHeight="1">
      <c r="A8" s="4"/>
      <c r="B8" s="4" t="s">
        <v>529</v>
      </c>
      <c r="C8" s="4"/>
      <c r="D8" s="4"/>
      <c r="E8" s="4"/>
      <c r="F8" s="4"/>
      <c r="G8" s="4"/>
      <c r="H8" s="54"/>
      <c r="I8" s="4" t="s">
        <v>530</v>
      </c>
      <c r="J8" s="58"/>
      <c r="K8" s="19"/>
      <c r="L8" s="4" t="s">
        <v>530</v>
      </c>
      <c r="M8" s="58"/>
      <c r="N8" s="19"/>
      <c r="O8" s="4" t="s">
        <v>531</v>
      </c>
      <c r="R8" s="58"/>
    </row>
    <row r="9" spans="1:18" ht="20.100000000000001" customHeight="1">
      <c r="A9" s="4" t="s">
        <v>532</v>
      </c>
      <c r="B9" s="4"/>
      <c r="C9" s="4"/>
      <c r="D9" s="4"/>
      <c r="E9" s="4"/>
      <c r="F9" s="4"/>
      <c r="G9" s="4"/>
      <c r="I9" s="4" t="s">
        <v>533</v>
      </c>
      <c r="J9" s="58"/>
      <c r="K9" s="19"/>
      <c r="L9" s="4" t="s">
        <v>533</v>
      </c>
      <c r="M9" s="58"/>
      <c r="N9" s="19"/>
      <c r="O9" s="4" t="s">
        <v>787</v>
      </c>
      <c r="R9" s="58"/>
    </row>
    <row r="10" spans="1:18" ht="12.95" customHeight="1">
      <c r="A10" s="4" t="s">
        <v>534</v>
      </c>
      <c r="B10" s="4"/>
      <c r="C10" s="4"/>
      <c r="D10" s="4"/>
      <c r="E10" s="4"/>
      <c r="F10" s="4"/>
      <c r="G10" s="4"/>
      <c r="I10" s="4" t="s">
        <v>533</v>
      </c>
      <c r="J10" s="58"/>
      <c r="K10" s="19"/>
      <c r="L10" s="4" t="s">
        <v>533</v>
      </c>
      <c r="M10" s="58"/>
      <c r="N10" s="19"/>
      <c r="O10" s="212" t="s">
        <v>1160</v>
      </c>
      <c r="R10" s="58"/>
    </row>
    <row r="11" spans="1:18" ht="20.100000000000001" customHeight="1">
      <c r="A11" s="4" t="s">
        <v>1109</v>
      </c>
      <c r="B11" s="4"/>
      <c r="C11" s="4"/>
      <c r="D11" s="4"/>
      <c r="E11" s="4"/>
      <c r="F11" s="4"/>
      <c r="G11" s="4"/>
      <c r="H11" s="19" t="s">
        <v>172</v>
      </c>
      <c r="I11" s="498">
        <v>11329101</v>
      </c>
      <c r="J11" s="498"/>
      <c r="K11" s="19"/>
      <c r="L11" s="498">
        <v>6749914</v>
      </c>
      <c r="M11" s="498"/>
      <c r="N11" s="19"/>
      <c r="O11" s="497">
        <v>1046929</v>
      </c>
      <c r="P11" s="497"/>
      <c r="Q11" s="497"/>
      <c r="R11" s="497"/>
    </row>
    <row r="12" spans="1:18" ht="20.100000000000001" customHeight="1">
      <c r="A12" s="4" t="s">
        <v>1110</v>
      </c>
      <c r="B12" s="4"/>
      <c r="C12" s="4"/>
      <c r="D12" s="4"/>
      <c r="E12" s="4"/>
      <c r="F12" s="4"/>
      <c r="G12" s="4"/>
      <c r="I12" s="4"/>
      <c r="J12" s="58"/>
      <c r="K12" s="19"/>
      <c r="M12" s="58"/>
      <c r="N12" s="19"/>
      <c r="R12" s="58"/>
    </row>
    <row r="13" spans="1:18" ht="12.95" customHeight="1">
      <c r="A13" s="4"/>
      <c r="B13" s="4" t="s">
        <v>784</v>
      </c>
      <c r="C13" s="4"/>
      <c r="D13" s="4"/>
      <c r="E13" s="4"/>
      <c r="F13" s="4"/>
      <c r="G13" s="4"/>
      <c r="I13" s="4" t="s">
        <v>533</v>
      </c>
      <c r="J13" s="58"/>
      <c r="K13" s="19"/>
      <c r="L13" s="4" t="s">
        <v>533</v>
      </c>
      <c r="M13" s="58"/>
      <c r="N13" s="19"/>
      <c r="O13" s="4" t="s">
        <v>533</v>
      </c>
      <c r="R13" s="58"/>
    </row>
    <row r="14" spans="1:18" ht="20.100000000000001" customHeight="1">
      <c r="A14" s="4" t="s">
        <v>535</v>
      </c>
      <c r="B14" s="4"/>
      <c r="C14" s="4"/>
      <c r="D14" s="4"/>
      <c r="E14" s="4"/>
      <c r="F14" s="4"/>
      <c r="G14" s="4"/>
      <c r="I14" s="4" t="s">
        <v>533</v>
      </c>
      <c r="J14" s="58"/>
      <c r="K14" s="19"/>
      <c r="L14" s="4" t="s">
        <v>533</v>
      </c>
      <c r="M14" s="58"/>
      <c r="N14" s="19" t="s">
        <v>172</v>
      </c>
      <c r="O14" s="497">
        <v>83291</v>
      </c>
      <c r="P14" s="497"/>
      <c r="Q14" s="497"/>
      <c r="R14" s="497"/>
    </row>
    <row r="15" spans="1:18" ht="20.100000000000001" customHeight="1">
      <c r="A15" s="4" t="s">
        <v>536</v>
      </c>
      <c r="B15" s="4"/>
      <c r="C15" s="4"/>
      <c r="D15" s="4"/>
      <c r="E15" s="4"/>
      <c r="F15" s="4"/>
      <c r="G15" s="4"/>
      <c r="I15" s="4" t="s">
        <v>533</v>
      </c>
      <c r="J15" s="58"/>
      <c r="K15" s="19"/>
      <c r="L15" s="4" t="s">
        <v>533</v>
      </c>
      <c r="M15" s="58"/>
      <c r="N15" s="19"/>
      <c r="O15" s="4" t="s">
        <v>959</v>
      </c>
      <c r="R15" s="58"/>
    </row>
    <row r="16" spans="1:18" ht="12.95" customHeight="1">
      <c r="A16" s="4"/>
      <c r="B16" s="4"/>
      <c r="C16" s="4"/>
      <c r="D16" s="4"/>
      <c r="E16" s="4"/>
      <c r="F16" s="4"/>
      <c r="G16" s="4"/>
      <c r="I16" s="4"/>
      <c r="J16" s="58"/>
      <c r="K16" s="19"/>
      <c r="M16" s="58"/>
      <c r="N16" s="19"/>
      <c r="P16" s="4" t="s">
        <v>688</v>
      </c>
      <c r="Q16" s="4" t="s">
        <v>960</v>
      </c>
      <c r="R16" s="58"/>
    </row>
    <row r="17" spans="1:18" ht="12.95" customHeight="1">
      <c r="A17" s="4"/>
      <c r="B17" s="4"/>
      <c r="C17" s="4"/>
      <c r="D17" s="4"/>
      <c r="E17" s="4"/>
      <c r="F17" s="4"/>
      <c r="G17" s="4"/>
      <c r="I17" s="4"/>
      <c r="J17" s="58"/>
      <c r="K17" s="19"/>
      <c r="M17" s="58"/>
      <c r="N17" s="19"/>
      <c r="P17" s="4" t="s">
        <v>689</v>
      </c>
      <c r="Q17" s="4" t="s">
        <v>961</v>
      </c>
      <c r="R17" s="58"/>
    </row>
    <row r="18" spans="1:18" ht="20.100000000000001" customHeight="1">
      <c r="A18" s="4"/>
      <c r="B18" s="4"/>
      <c r="C18" s="4"/>
      <c r="D18" s="4"/>
      <c r="E18" s="4"/>
      <c r="F18" s="4"/>
      <c r="G18" s="4"/>
      <c r="I18" s="4"/>
      <c r="J18" s="58"/>
      <c r="K18" s="19"/>
      <c r="M18" s="58"/>
      <c r="N18" s="19"/>
      <c r="O18" s="19" t="s">
        <v>338</v>
      </c>
      <c r="P18" s="4" t="s">
        <v>962</v>
      </c>
      <c r="R18" s="58"/>
    </row>
    <row r="19" spans="1:18" ht="20.100000000000001" customHeight="1">
      <c r="A19" s="4" t="s">
        <v>537</v>
      </c>
      <c r="B19" s="4"/>
      <c r="C19" s="4"/>
      <c r="D19" s="4"/>
      <c r="E19" s="4"/>
      <c r="F19" s="4"/>
      <c r="G19" s="4"/>
      <c r="I19" s="4" t="s">
        <v>538</v>
      </c>
      <c r="J19" s="58"/>
      <c r="K19" s="19"/>
      <c r="L19" s="4" t="s">
        <v>538</v>
      </c>
      <c r="M19" s="58"/>
      <c r="N19" s="19"/>
      <c r="O19" s="4" t="s">
        <v>539</v>
      </c>
      <c r="R19" s="58"/>
    </row>
    <row r="20" spans="1:18" ht="20.100000000000001" customHeight="1">
      <c r="A20" s="4" t="s">
        <v>786</v>
      </c>
      <c r="B20" s="4"/>
      <c r="C20" s="4"/>
      <c r="D20" s="4"/>
      <c r="E20" s="4"/>
      <c r="F20" s="4"/>
      <c r="G20" s="4"/>
      <c r="K20" s="19"/>
      <c r="N20" s="19"/>
    </row>
    <row r="21" spans="1:18" ht="12.95" customHeight="1">
      <c r="A21" s="4"/>
      <c r="B21" s="4" t="s">
        <v>785</v>
      </c>
      <c r="C21" s="4"/>
      <c r="D21" s="4"/>
      <c r="E21" s="4"/>
      <c r="F21" s="4"/>
      <c r="G21" s="4"/>
      <c r="I21" s="4" t="s">
        <v>540</v>
      </c>
      <c r="K21" s="19"/>
      <c r="L21" s="4" t="s">
        <v>914</v>
      </c>
      <c r="N21" s="19"/>
      <c r="O21" s="4" t="s">
        <v>541</v>
      </c>
    </row>
    <row r="22" spans="1:18" ht="12.95" customHeight="1">
      <c r="J22" s="19"/>
      <c r="K22" s="19"/>
      <c r="L22" s="19"/>
    </row>
    <row r="23" spans="1:18" ht="12.95" customHeight="1">
      <c r="J23" s="48"/>
      <c r="K23" s="48"/>
      <c r="L23" s="48"/>
    </row>
  </sheetData>
  <customSheetViews>
    <customSheetView guid="{B5CDDD7D-D7D3-4CB2-966B-9F1E454CC0C9}" fitToPage="1">
      <selection activeCell="M11" sqref="M11"/>
      <pageMargins left="0.8" right="0.7" top="1" bottom="0.8" header="0.5" footer="0.5"/>
      <pageSetup scale="79" firstPageNumber="106"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fitToPage="1">
      <selection activeCell="G3" sqref="G3"/>
      <pageMargins left="0.8" right="0.7" top="1" bottom="0.8" header="0.5" footer="0.5"/>
      <pageSetup scale="79" firstPageNumber="106"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85" firstPageNumber="103"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selection activeCell="O25" sqref="O25"/>
      <pageMargins left="0.8" right="0.7" top="1" bottom="0.8" header="0.5" footer="0.5"/>
      <pageSetup scale="85" firstPageNumber="100"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O25" sqref="O25"/>
      <pageMargins left="0.8" right="0.7" top="1" bottom="0.8" header="0.5" footer="0.5"/>
      <pageSetup scale="85" firstPageNumber="100"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2">
      <selection activeCell="G42" sqref="G42"/>
      <pageMargins left="0.8" right="0.7" top="1" bottom="0.8" header="0.5" footer="0.5"/>
      <pageSetup scale="85" firstPageNumber="100"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O25" sqref="O25"/>
      <pageMargins left="0.8" right="0.7" top="1" bottom="0.8" header="0.5" footer="0.5"/>
      <pageSetup scale="85" firstPageNumber="100"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O25" sqref="O25"/>
      <pageMargins left="0.8" right="0.7" top="1" bottom="0.8" header="0.5" footer="0.5"/>
      <pageSetup scale="85" firstPageNumber="100"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fitToPage="1">
      <selection activeCell="M11" sqref="M11"/>
      <pageMargins left="0.8" right="0.7" top="1" bottom="0.8" header="0.5" footer="0.5"/>
      <pageSetup scale="78" firstPageNumber="102" orientation="landscape" blackAndWhite="1" useFirstPageNumber="1" r:id="rId9"/>
      <headerFooter alignWithMargins="0">
        <oddHeader xml:space="preserve">&amp;L&amp;"Arial,Bold"&amp;9DRAFT   &amp;D   &amp;T &amp;F </oddHeader>
        <oddFooter>&amp;C&amp;"Times New Roman,Regular"&amp;11&amp;P</oddFooter>
      </headerFooter>
    </customSheetView>
  </customSheetViews>
  <mergeCells count="4">
    <mergeCell ref="O11:R11"/>
    <mergeCell ref="O14:R14"/>
    <mergeCell ref="L11:M11"/>
    <mergeCell ref="I11:J11"/>
  </mergeCells>
  <phoneticPr fontId="19" type="noConversion"/>
  <pageMargins left="0.8" right="0.7" top="1" bottom="0.8" header="0.5" footer="0.5"/>
  <pageSetup scale="85" firstPageNumber="96" fitToHeight="0" orientation="landscape" blackAndWhite="1" useFirstPageNumber="1" r:id="rId10"/>
  <headerFooter scaleWithDoc="0" alignWithMargins="0">
    <oddFooter>&amp;C&amp;"Times New Roman,Regular"&amp;11&amp;P</odd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74">
    <tabColor rgb="FF00B0F0"/>
    <pageSetUpPr fitToPage="1"/>
  </sheetPr>
  <dimension ref="A1:L32"/>
  <sheetViews>
    <sheetView workbookViewId="0"/>
  </sheetViews>
  <sheetFormatPr defaultColWidth="9.7109375" defaultRowHeight="12.95" customHeight="1"/>
  <cols>
    <col min="1" max="6" width="2.28515625" style="4" customWidth="1"/>
    <col min="7" max="7" width="44.42578125" style="4" customWidth="1"/>
    <col min="8" max="9" width="2.42578125" style="4" customWidth="1"/>
    <col min="10" max="10" width="13.85546875" style="4" customWidth="1"/>
    <col min="11" max="11" width="2.42578125" style="4" customWidth="1"/>
    <col min="12" max="12" width="13.85546875" style="4" customWidth="1"/>
    <col min="13" max="19" width="9.7109375" style="4"/>
    <col min="20" max="20" width="9.7109375" style="4" customWidth="1"/>
    <col min="21" max="256" width="9.7109375" style="4"/>
    <col min="257" max="262" width="2.28515625" style="4" customWidth="1"/>
    <col min="263" max="263" width="44.42578125" style="4" customWidth="1"/>
    <col min="264" max="265" width="2.42578125" style="4" customWidth="1"/>
    <col min="266" max="266" width="13.85546875" style="4" customWidth="1"/>
    <col min="267" max="267" width="2.42578125" style="4" customWidth="1"/>
    <col min="268" max="268" width="13.85546875" style="4" customWidth="1"/>
    <col min="269" max="275" width="9.7109375" style="4"/>
    <col min="276" max="276" width="9.7109375" style="4" customWidth="1"/>
    <col min="277" max="512" width="9.7109375" style="4"/>
    <col min="513" max="518" width="2.28515625" style="4" customWidth="1"/>
    <col min="519" max="519" width="44.42578125" style="4" customWidth="1"/>
    <col min="520" max="521" width="2.42578125" style="4" customWidth="1"/>
    <col min="522" max="522" width="13.85546875" style="4" customWidth="1"/>
    <col min="523" max="523" width="2.42578125" style="4" customWidth="1"/>
    <col min="524" max="524" width="13.85546875" style="4" customWidth="1"/>
    <col min="525" max="531" width="9.7109375" style="4"/>
    <col min="532" max="532" width="9.7109375" style="4" customWidth="1"/>
    <col min="533" max="768" width="9.7109375" style="4"/>
    <col min="769" max="774" width="2.28515625" style="4" customWidth="1"/>
    <col min="775" max="775" width="44.42578125" style="4" customWidth="1"/>
    <col min="776" max="777" width="2.42578125" style="4" customWidth="1"/>
    <col min="778" max="778" width="13.85546875" style="4" customWidth="1"/>
    <col min="779" max="779" width="2.42578125" style="4" customWidth="1"/>
    <col min="780" max="780" width="13.85546875" style="4" customWidth="1"/>
    <col min="781" max="787" width="9.7109375" style="4"/>
    <col min="788" max="788" width="9.7109375" style="4" customWidth="1"/>
    <col min="789" max="1024" width="9.7109375" style="4"/>
    <col min="1025" max="1030" width="2.28515625" style="4" customWidth="1"/>
    <col min="1031" max="1031" width="44.42578125" style="4" customWidth="1"/>
    <col min="1032" max="1033" width="2.42578125" style="4" customWidth="1"/>
    <col min="1034" max="1034" width="13.85546875" style="4" customWidth="1"/>
    <col min="1035" max="1035" width="2.42578125" style="4" customWidth="1"/>
    <col min="1036" max="1036" width="13.85546875" style="4" customWidth="1"/>
    <col min="1037" max="1043" width="9.7109375" style="4"/>
    <col min="1044" max="1044" width="9.7109375" style="4" customWidth="1"/>
    <col min="1045" max="1280" width="9.7109375" style="4"/>
    <col min="1281" max="1286" width="2.28515625" style="4" customWidth="1"/>
    <col min="1287" max="1287" width="44.42578125" style="4" customWidth="1"/>
    <col min="1288" max="1289" width="2.42578125" style="4" customWidth="1"/>
    <col min="1290" max="1290" width="13.85546875" style="4" customWidth="1"/>
    <col min="1291" max="1291" width="2.42578125" style="4" customWidth="1"/>
    <col min="1292" max="1292" width="13.85546875" style="4" customWidth="1"/>
    <col min="1293" max="1299" width="9.7109375" style="4"/>
    <col min="1300" max="1300" width="9.7109375" style="4" customWidth="1"/>
    <col min="1301" max="1536" width="9.7109375" style="4"/>
    <col min="1537" max="1542" width="2.28515625" style="4" customWidth="1"/>
    <col min="1543" max="1543" width="44.42578125" style="4" customWidth="1"/>
    <col min="1544" max="1545" width="2.42578125" style="4" customWidth="1"/>
    <col min="1546" max="1546" width="13.85546875" style="4" customWidth="1"/>
    <col min="1547" max="1547" width="2.42578125" style="4" customWidth="1"/>
    <col min="1548" max="1548" width="13.85546875" style="4" customWidth="1"/>
    <col min="1549" max="1555" width="9.7109375" style="4"/>
    <col min="1556" max="1556" width="9.7109375" style="4" customWidth="1"/>
    <col min="1557" max="1792" width="9.7109375" style="4"/>
    <col min="1793" max="1798" width="2.28515625" style="4" customWidth="1"/>
    <col min="1799" max="1799" width="44.42578125" style="4" customWidth="1"/>
    <col min="1800" max="1801" width="2.42578125" style="4" customWidth="1"/>
    <col min="1802" max="1802" width="13.85546875" style="4" customWidth="1"/>
    <col min="1803" max="1803" width="2.42578125" style="4" customWidth="1"/>
    <col min="1804" max="1804" width="13.85546875" style="4" customWidth="1"/>
    <col min="1805" max="1811" width="9.7109375" style="4"/>
    <col min="1812" max="1812" width="9.7109375" style="4" customWidth="1"/>
    <col min="1813" max="2048" width="9.7109375" style="4"/>
    <col min="2049" max="2054" width="2.28515625" style="4" customWidth="1"/>
    <col min="2055" max="2055" width="44.42578125" style="4" customWidth="1"/>
    <col min="2056" max="2057" width="2.42578125" style="4" customWidth="1"/>
    <col min="2058" max="2058" width="13.85546875" style="4" customWidth="1"/>
    <col min="2059" max="2059" width="2.42578125" style="4" customWidth="1"/>
    <col min="2060" max="2060" width="13.85546875" style="4" customWidth="1"/>
    <col min="2061" max="2067" width="9.7109375" style="4"/>
    <col min="2068" max="2068" width="9.7109375" style="4" customWidth="1"/>
    <col min="2069" max="2304" width="9.7109375" style="4"/>
    <col min="2305" max="2310" width="2.28515625" style="4" customWidth="1"/>
    <col min="2311" max="2311" width="44.42578125" style="4" customWidth="1"/>
    <col min="2312" max="2313" width="2.42578125" style="4" customWidth="1"/>
    <col min="2314" max="2314" width="13.85546875" style="4" customWidth="1"/>
    <col min="2315" max="2315" width="2.42578125" style="4" customWidth="1"/>
    <col min="2316" max="2316" width="13.85546875" style="4" customWidth="1"/>
    <col min="2317" max="2323" width="9.7109375" style="4"/>
    <col min="2324" max="2324" width="9.7109375" style="4" customWidth="1"/>
    <col min="2325" max="2560" width="9.7109375" style="4"/>
    <col min="2561" max="2566" width="2.28515625" style="4" customWidth="1"/>
    <col min="2567" max="2567" width="44.42578125" style="4" customWidth="1"/>
    <col min="2568" max="2569" width="2.42578125" style="4" customWidth="1"/>
    <col min="2570" max="2570" width="13.85546875" style="4" customWidth="1"/>
    <col min="2571" max="2571" width="2.42578125" style="4" customWidth="1"/>
    <col min="2572" max="2572" width="13.85546875" style="4" customWidth="1"/>
    <col min="2573" max="2579" width="9.7109375" style="4"/>
    <col min="2580" max="2580" width="9.7109375" style="4" customWidth="1"/>
    <col min="2581" max="2816" width="9.7109375" style="4"/>
    <col min="2817" max="2822" width="2.28515625" style="4" customWidth="1"/>
    <col min="2823" max="2823" width="44.42578125" style="4" customWidth="1"/>
    <col min="2824" max="2825" width="2.42578125" style="4" customWidth="1"/>
    <col min="2826" max="2826" width="13.85546875" style="4" customWidth="1"/>
    <col min="2827" max="2827" width="2.42578125" style="4" customWidth="1"/>
    <col min="2828" max="2828" width="13.85546875" style="4" customWidth="1"/>
    <col min="2829" max="2835" width="9.7109375" style="4"/>
    <col min="2836" max="2836" width="9.7109375" style="4" customWidth="1"/>
    <col min="2837" max="3072" width="9.7109375" style="4"/>
    <col min="3073" max="3078" width="2.28515625" style="4" customWidth="1"/>
    <col min="3079" max="3079" width="44.42578125" style="4" customWidth="1"/>
    <col min="3080" max="3081" width="2.42578125" style="4" customWidth="1"/>
    <col min="3082" max="3082" width="13.85546875" style="4" customWidth="1"/>
    <col min="3083" max="3083" width="2.42578125" style="4" customWidth="1"/>
    <col min="3084" max="3084" width="13.85546875" style="4" customWidth="1"/>
    <col min="3085" max="3091" width="9.7109375" style="4"/>
    <col min="3092" max="3092" width="9.7109375" style="4" customWidth="1"/>
    <col min="3093" max="3328" width="9.7109375" style="4"/>
    <col min="3329" max="3334" width="2.28515625" style="4" customWidth="1"/>
    <col min="3335" max="3335" width="44.42578125" style="4" customWidth="1"/>
    <col min="3336" max="3337" width="2.42578125" style="4" customWidth="1"/>
    <col min="3338" max="3338" width="13.85546875" style="4" customWidth="1"/>
    <col min="3339" max="3339" width="2.42578125" style="4" customWidth="1"/>
    <col min="3340" max="3340" width="13.85546875" style="4" customWidth="1"/>
    <col min="3341" max="3347" width="9.7109375" style="4"/>
    <col min="3348" max="3348" width="9.7109375" style="4" customWidth="1"/>
    <col min="3349" max="3584" width="9.7109375" style="4"/>
    <col min="3585" max="3590" width="2.28515625" style="4" customWidth="1"/>
    <col min="3591" max="3591" width="44.42578125" style="4" customWidth="1"/>
    <col min="3592" max="3593" width="2.42578125" style="4" customWidth="1"/>
    <col min="3594" max="3594" width="13.85546875" style="4" customWidth="1"/>
    <col min="3595" max="3595" width="2.42578125" style="4" customWidth="1"/>
    <col min="3596" max="3596" width="13.85546875" style="4" customWidth="1"/>
    <col min="3597" max="3603" width="9.7109375" style="4"/>
    <col min="3604" max="3604" width="9.7109375" style="4" customWidth="1"/>
    <col min="3605" max="3840" width="9.7109375" style="4"/>
    <col min="3841" max="3846" width="2.28515625" style="4" customWidth="1"/>
    <col min="3847" max="3847" width="44.42578125" style="4" customWidth="1"/>
    <col min="3848" max="3849" width="2.42578125" style="4" customWidth="1"/>
    <col min="3850" max="3850" width="13.85546875" style="4" customWidth="1"/>
    <col min="3851" max="3851" width="2.42578125" style="4" customWidth="1"/>
    <col min="3852" max="3852" width="13.85546875" style="4" customWidth="1"/>
    <col min="3853" max="3859" width="9.7109375" style="4"/>
    <col min="3860" max="3860" width="9.7109375" style="4" customWidth="1"/>
    <col min="3861" max="4096" width="9.7109375" style="4"/>
    <col min="4097" max="4102" width="2.28515625" style="4" customWidth="1"/>
    <col min="4103" max="4103" width="44.42578125" style="4" customWidth="1"/>
    <col min="4104" max="4105" width="2.42578125" style="4" customWidth="1"/>
    <col min="4106" max="4106" width="13.85546875" style="4" customWidth="1"/>
    <col min="4107" max="4107" width="2.42578125" style="4" customWidth="1"/>
    <col min="4108" max="4108" width="13.85546875" style="4" customWidth="1"/>
    <col min="4109" max="4115" width="9.7109375" style="4"/>
    <col min="4116" max="4116" width="9.7109375" style="4" customWidth="1"/>
    <col min="4117" max="4352" width="9.7109375" style="4"/>
    <col min="4353" max="4358" width="2.28515625" style="4" customWidth="1"/>
    <col min="4359" max="4359" width="44.42578125" style="4" customWidth="1"/>
    <col min="4360" max="4361" width="2.42578125" style="4" customWidth="1"/>
    <col min="4362" max="4362" width="13.85546875" style="4" customWidth="1"/>
    <col min="4363" max="4363" width="2.42578125" style="4" customWidth="1"/>
    <col min="4364" max="4364" width="13.85546875" style="4" customWidth="1"/>
    <col min="4365" max="4371" width="9.7109375" style="4"/>
    <col min="4372" max="4372" width="9.7109375" style="4" customWidth="1"/>
    <col min="4373" max="4608" width="9.7109375" style="4"/>
    <col min="4609" max="4614" width="2.28515625" style="4" customWidth="1"/>
    <col min="4615" max="4615" width="44.42578125" style="4" customWidth="1"/>
    <col min="4616" max="4617" width="2.42578125" style="4" customWidth="1"/>
    <col min="4618" max="4618" width="13.85546875" style="4" customWidth="1"/>
    <col min="4619" max="4619" width="2.42578125" style="4" customWidth="1"/>
    <col min="4620" max="4620" width="13.85546875" style="4" customWidth="1"/>
    <col min="4621" max="4627" width="9.7109375" style="4"/>
    <col min="4628" max="4628" width="9.7109375" style="4" customWidth="1"/>
    <col min="4629" max="4864" width="9.7109375" style="4"/>
    <col min="4865" max="4870" width="2.28515625" style="4" customWidth="1"/>
    <col min="4871" max="4871" width="44.42578125" style="4" customWidth="1"/>
    <col min="4872" max="4873" width="2.42578125" style="4" customWidth="1"/>
    <col min="4874" max="4874" width="13.85546875" style="4" customWidth="1"/>
    <col min="4875" max="4875" width="2.42578125" style="4" customWidth="1"/>
    <col min="4876" max="4876" width="13.85546875" style="4" customWidth="1"/>
    <col min="4877" max="4883" width="9.7109375" style="4"/>
    <col min="4884" max="4884" width="9.7109375" style="4" customWidth="1"/>
    <col min="4885" max="5120" width="9.7109375" style="4"/>
    <col min="5121" max="5126" width="2.28515625" style="4" customWidth="1"/>
    <col min="5127" max="5127" width="44.42578125" style="4" customWidth="1"/>
    <col min="5128" max="5129" width="2.42578125" style="4" customWidth="1"/>
    <col min="5130" max="5130" width="13.85546875" style="4" customWidth="1"/>
    <col min="5131" max="5131" width="2.42578125" style="4" customWidth="1"/>
    <col min="5132" max="5132" width="13.85546875" style="4" customWidth="1"/>
    <col min="5133" max="5139" width="9.7109375" style="4"/>
    <col min="5140" max="5140" width="9.7109375" style="4" customWidth="1"/>
    <col min="5141" max="5376" width="9.7109375" style="4"/>
    <col min="5377" max="5382" width="2.28515625" style="4" customWidth="1"/>
    <col min="5383" max="5383" width="44.42578125" style="4" customWidth="1"/>
    <col min="5384" max="5385" width="2.42578125" style="4" customWidth="1"/>
    <col min="5386" max="5386" width="13.85546875" style="4" customWidth="1"/>
    <col min="5387" max="5387" width="2.42578125" style="4" customWidth="1"/>
    <col min="5388" max="5388" width="13.85546875" style="4" customWidth="1"/>
    <col min="5389" max="5395" width="9.7109375" style="4"/>
    <col min="5396" max="5396" width="9.7109375" style="4" customWidth="1"/>
    <col min="5397" max="5632" width="9.7109375" style="4"/>
    <col min="5633" max="5638" width="2.28515625" style="4" customWidth="1"/>
    <col min="5639" max="5639" width="44.42578125" style="4" customWidth="1"/>
    <col min="5640" max="5641" width="2.42578125" style="4" customWidth="1"/>
    <col min="5642" max="5642" width="13.85546875" style="4" customWidth="1"/>
    <col min="5643" max="5643" width="2.42578125" style="4" customWidth="1"/>
    <col min="5644" max="5644" width="13.85546875" style="4" customWidth="1"/>
    <col min="5645" max="5651" width="9.7109375" style="4"/>
    <col min="5652" max="5652" width="9.7109375" style="4" customWidth="1"/>
    <col min="5653" max="5888" width="9.7109375" style="4"/>
    <col min="5889" max="5894" width="2.28515625" style="4" customWidth="1"/>
    <col min="5895" max="5895" width="44.42578125" style="4" customWidth="1"/>
    <col min="5896" max="5897" width="2.42578125" style="4" customWidth="1"/>
    <col min="5898" max="5898" width="13.85546875" style="4" customWidth="1"/>
    <col min="5899" max="5899" width="2.42578125" style="4" customWidth="1"/>
    <col min="5900" max="5900" width="13.85546875" style="4" customWidth="1"/>
    <col min="5901" max="5907" width="9.7109375" style="4"/>
    <col min="5908" max="5908" width="9.7109375" style="4" customWidth="1"/>
    <col min="5909" max="6144" width="9.7109375" style="4"/>
    <col min="6145" max="6150" width="2.28515625" style="4" customWidth="1"/>
    <col min="6151" max="6151" width="44.42578125" style="4" customWidth="1"/>
    <col min="6152" max="6153" width="2.42578125" style="4" customWidth="1"/>
    <col min="6154" max="6154" width="13.85546875" style="4" customWidth="1"/>
    <col min="6155" max="6155" width="2.42578125" style="4" customWidth="1"/>
    <col min="6156" max="6156" width="13.85546875" style="4" customWidth="1"/>
    <col min="6157" max="6163" width="9.7109375" style="4"/>
    <col min="6164" max="6164" width="9.7109375" style="4" customWidth="1"/>
    <col min="6165" max="6400" width="9.7109375" style="4"/>
    <col min="6401" max="6406" width="2.28515625" style="4" customWidth="1"/>
    <col min="6407" max="6407" width="44.42578125" style="4" customWidth="1"/>
    <col min="6408" max="6409" width="2.42578125" style="4" customWidth="1"/>
    <col min="6410" max="6410" width="13.85546875" style="4" customWidth="1"/>
    <col min="6411" max="6411" width="2.42578125" style="4" customWidth="1"/>
    <col min="6412" max="6412" width="13.85546875" style="4" customWidth="1"/>
    <col min="6413" max="6419" width="9.7109375" style="4"/>
    <col min="6420" max="6420" width="9.7109375" style="4" customWidth="1"/>
    <col min="6421" max="6656" width="9.7109375" style="4"/>
    <col min="6657" max="6662" width="2.28515625" style="4" customWidth="1"/>
    <col min="6663" max="6663" width="44.42578125" style="4" customWidth="1"/>
    <col min="6664" max="6665" width="2.42578125" style="4" customWidth="1"/>
    <col min="6666" max="6666" width="13.85546875" style="4" customWidth="1"/>
    <col min="6667" max="6667" width="2.42578125" style="4" customWidth="1"/>
    <col min="6668" max="6668" width="13.85546875" style="4" customWidth="1"/>
    <col min="6669" max="6675" width="9.7109375" style="4"/>
    <col min="6676" max="6676" width="9.7109375" style="4" customWidth="1"/>
    <col min="6677" max="6912" width="9.7109375" style="4"/>
    <col min="6913" max="6918" width="2.28515625" style="4" customWidth="1"/>
    <col min="6919" max="6919" width="44.42578125" style="4" customWidth="1"/>
    <col min="6920" max="6921" width="2.42578125" style="4" customWidth="1"/>
    <col min="6922" max="6922" width="13.85546875" style="4" customWidth="1"/>
    <col min="6923" max="6923" width="2.42578125" style="4" customWidth="1"/>
    <col min="6924" max="6924" width="13.85546875" style="4" customWidth="1"/>
    <col min="6925" max="6931" width="9.7109375" style="4"/>
    <col min="6932" max="6932" width="9.7109375" style="4" customWidth="1"/>
    <col min="6933" max="7168" width="9.7109375" style="4"/>
    <col min="7169" max="7174" width="2.28515625" style="4" customWidth="1"/>
    <col min="7175" max="7175" width="44.42578125" style="4" customWidth="1"/>
    <col min="7176" max="7177" width="2.42578125" style="4" customWidth="1"/>
    <col min="7178" max="7178" width="13.85546875" style="4" customWidth="1"/>
    <col min="7179" max="7179" width="2.42578125" style="4" customWidth="1"/>
    <col min="7180" max="7180" width="13.85546875" style="4" customWidth="1"/>
    <col min="7181" max="7187" width="9.7109375" style="4"/>
    <col min="7188" max="7188" width="9.7109375" style="4" customWidth="1"/>
    <col min="7189" max="7424" width="9.7109375" style="4"/>
    <col min="7425" max="7430" width="2.28515625" style="4" customWidth="1"/>
    <col min="7431" max="7431" width="44.42578125" style="4" customWidth="1"/>
    <col min="7432" max="7433" width="2.42578125" style="4" customWidth="1"/>
    <col min="7434" max="7434" width="13.85546875" style="4" customWidth="1"/>
    <col min="7435" max="7435" width="2.42578125" style="4" customWidth="1"/>
    <col min="7436" max="7436" width="13.85546875" style="4" customWidth="1"/>
    <col min="7437" max="7443" width="9.7109375" style="4"/>
    <col min="7444" max="7444" width="9.7109375" style="4" customWidth="1"/>
    <col min="7445" max="7680" width="9.7109375" style="4"/>
    <col min="7681" max="7686" width="2.28515625" style="4" customWidth="1"/>
    <col min="7687" max="7687" width="44.42578125" style="4" customWidth="1"/>
    <col min="7688" max="7689" width="2.42578125" style="4" customWidth="1"/>
    <col min="7690" max="7690" width="13.85546875" style="4" customWidth="1"/>
    <col min="7691" max="7691" width="2.42578125" style="4" customWidth="1"/>
    <col min="7692" max="7692" width="13.85546875" style="4" customWidth="1"/>
    <col min="7693" max="7699" width="9.7109375" style="4"/>
    <col min="7700" max="7700" width="9.7109375" style="4" customWidth="1"/>
    <col min="7701" max="7936" width="9.7109375" style="4"/>
    <col min="7937" max="7942" width="2.28515625" style="4" customWidth="1"/>
    <col min="7943" max="7943" width="44.42578125" style="4" customWidth="1"/>
    <col min="7944" max="7945" width="2.42578125" style="4" customWidth="1"/>
    <col min="7946" max="7946" width="13.85546875" style="4" customWidth="1"/>
    <col min="7947" max="7947" width="2.42578125" style="4" customWidth="1"/>
    <col min="7948" max="7948" width="13.85546875" style="4" customWidth="1"/>
    <col min="7949" max="7955" width="9.7109375" style="4"/>
    <col min="7956" max="7956" width="9.7109375" style="4" customWidth="1"/>
    <col min="7957" max="8192" width="9.7109375" style="4"/>
    <col min="8193" max="8198" width="2.28515625" style="4" customWidth="1"/>
    <col min="8199" max="8199" width="44.42578125" style="4" customWidth="1"/>
    <col min="8200" max="8201" width="2.42578125" style="4" customWidth="1"/>
    <col min="8202" max="8202" width="13.85546875" style="4" customWidth="1"/>
    <col min="8203" max="8203" width="2.42578125" style="4" customWidth="1"/>
    <col min="8204" max="8204" width="13.85546875" style="4" customWidth="1"/>
    <col min="8205" max="8211" width="9.7109375" style="4"/>
    <col min="8212" max="8212" width="9.7109375" style="4" customWidth="1"/>
    <col min="8213" max="8448" width="9.7109375" style="4"/>
    <col min="8449" max="8454" width="2.28515625" style="4" customWidth="1"/>
    <col min="8455" max="8455" width="44.42578125" style="4" customWidth="1"/>
    <col min="8456" max="8457" width="2.42578125" style="4" customWidth="1"/>
    <col min="8458" max="8458" width="13.85546875" style="4" customWidth="1"/>
    <col min="8459" max="8459" width="2.42578125" style="4" customWidth="1"/>
    <col min="8460" max="8460" width="13.85546875" style="4" customWidth="1"/>
    <col min="8461" max="8467" width="9.7109375" style="4"/>
    <col min="8468" max="8468" width="9.7109375" style="4" customWidth="1"/>
    <col min="8469" max="8704" width="9.7109375" style="4"/>
    <col min="8705" max="8710" width="2.28515625" style="4" customWidth="1"/>
    <col min="8711" max="8711" width="44.42578125" style="4" customWidth="1"/>
    <col min="8712" max="8713" width="2.42578125" style="4" customWidth="1"/>
    <col min="8714" max="8714" width="13.85546875" style="4" customWidth="1"/>
    <col min="8715" max="8715" width="2.42578125" style="4" customWidth="1"/>
    <col min="8716" max="8716" width="13.85546875" style="4" customWidth="1"/>
    <col min="8717" max="8723" width="9.7109375" style="4"/>
    <col min="8724" max="8724" width="9.7109375" style="4" customWidth="1"/>
    <col min="8725" max="8960" width="9.7109375" style="4"/>
    <col min="8961" max="8966" width="2.28515625" style="4" customWidth="1"/>
    <col min="8967" max="8967" width="44.42578125" style="4" customWidth="1"/>
    <col min="8968" max="8969" width="2.42578125" style="4" customWidth="1"/>
    <col min="8970" max="8970" width="13.85546875" style="4" customWidth="1"/>
    <col min="8971" max="8971" width="2.42578125" style="4" customWidth="1"/>
    <col min="8972" max="8972" width="13.85546875" style="4" customWidth="1"/>
    <col min="8973" max="8979" width="9.7109375" style="4"/>
    <col min="8980" max="8980" width="9.7109375" style="4" customWidth="1"/>
    <col min="8981" max="9216" width="9.7109375" style="4"/>
    <col min="9217" max="9222" width="2.28515625" style="4" customWidth="1"/>
    <col min="9223" max="9223" width="44.42578125" style="4" customWidth="1"/>
    <col min="9224" max="9225" width="2.42578125" style="4" customWidth="1"/>
    <col min="9226" max="9226" width="13.85546875" style="4" customWidth="1"/>
    <col min="9227" max="9227" width="2.42578125" style="4" customWidth="1"/>
    <col min="9228" max="9228" width="13.85546875" style="4" customWidth="1"/>
    <col min="9229" max="9235" width="9.7109375" style="4"/>
    <col min="9236" max="9236" width="9.7109375" style="4" customWidth="1"/>
    <col min="9237" max="9472" width="9.7109375" style="4"/>
    <col min="9473" max="9478" width="2.28515625" style="4" customWidth="1"/>
    <col min="9479" max="9479" width="44.42578125" style="4" customWidth="1"/>
    <col min="9480" max="9481" width="2.42578125" style="4" customWidth="1"/>
    <col min="9482" max="9482" width="13.85546875" style="4" customWidth="1"/>
    <col min="9483" max="9483" width="2.42578125" style="4" customWidth="1"/>
    <col min="9484" max="9484" width="13.85546875" style="4" customWidth="1"/>
    <col min="9485" max="9491" width="9.7109375" style="4"/>
    <col min="9492" max="9492" width="9.7109375" style="4" customWidth="1"/>
    <col min="9493" max="9728" width="9.7109375" style="4"/>
    <col min="9729" max="9734" width="2.28515625" style="4" customWidth="1"/>
    <col min="9735" max="9735" width="44.42578125" style="4" customWidth="1"/>
    <col min="9736" max="9737" width="2.42578125" style="4" customWidth="1"/>
    <col min="9738" max="9738" width="13.85546875" style="4" customWidth="1"/>
    <col min="9739" max="9739" width="2.42578125" style="4" customWidth="1"/>
    <col min="9740" max="9740" width="13.85546875" style="4" customWidth="1"/>
    <col min="9741" max="9747" width="9.7109375" style="4"/>
    <col min="9748" max="9748" width="9.7109375" style="4" customWidth="1"/>
    <col min="9749" max="9984" width="9.7109375" style="4"/>
    <col min="9985" max="9990" width="2.28515625" style="4" customWidth="1"/>
    <col min="9991" max="9991" width="44.42578125" style="4" customWidth="1"/>
    <col min="9992" max="9993" width="2.42578125" style="4" customWidth="1"/>
    <col min="9994" max="9994" width="13.85546875" style="4" customWidth="1"/>
    <col min="9995" max="9995" width="2.42578125" style="4" customWidth="1"/>
    <col min="9996" max="9996" width="13.85546875" style="4" customWidth="1"/>
    <col min="9997" max="10003" width="9.7109375" style="4"/>
    <col min="10004" max="10004" width="9.7109375" style="4" customWidth="1"/>
    <col min="10005" max="10240" width="9.7109375" style="4"/>
    <col min="10241" max="10246" width="2.28515625" style="4" customWidth="1"/>
    <col min="10247" max="10247" width="44.42578125" style="4" customWidth="1"/>
    <col min="10248" max="10249" width="2.42578125" style="4" customWidth="1"/>
    <col min="10250" max="10250" width="13.85546875" style="4" customWidth="1"/>
    <col min="10251" max="10251" width="2.42578125" style="4" customWidth="1"/>
    <col min="10252" max="10252" width="13.85546875" style="4" customWidth="1"/>
    <col min="10253" max="10259" width="9.7109375" style="4"/>
    <col min="10260" max="10260" width="9.7109375" style="4" customWidth="1"/>
    <col min="10261" max="10496" width="9.7109375" style="4"/>
    <col min="10497" max="10502" width="2.28515625" style="4" customWidth="1"/>
    <col min="10503" max="10503" width="44.42578125" style="4" customWidth="1"/>
    <col min="10504" max="10505" width="2.42578125" style="4" customWidth="1"/>
    <col min="10506" max="10506" width="13.85546875" style="4" customWidth="1"/>
    <col min="10507" max="10507" width="2.42578125" style="4" customWidth="1"/>
    <col min="10508" max="10508" width="13.85546875" style="4" customWidth="1"/>
    <col min="10509" max="10515" width="9.7109375" style="4"/>
    <col min="10516" max="10516" width="9.7109375" style="4" customWidth="1"/>
    <col min="10517" max="10752" width="9.7109375" style="4"/>
    <col min="10753" max="10758" width="2.28515625" style="4" customWidth="1"/>
    <col min="10759" max="10759" width="44.42578125" style="4" customWidth="1"/>
    <col min="10760" max="10761" width="2.42578125" style="4" customWidth="1"/>
    <col min="10762" max="10762" width="13.85546875" style="4" customWidth="1"/>
    <col min="10763" max="10763" width="2.42578125" style="4" customWidth="1"/>
    <col min="10764" max="10764" width="13.85546875" style="4" customWidth="1"/>
    <col min="10765" max="10771" width="9.7109375" style="4"/>
    <col min="10772" max="10772" width="9.7109375" style="4" customWidth="1"/>
    <col min="10773" max="11008" width="9.7109375" style="4"/>
    <col min="11009" max="11014" width="2.28515625" style="4" customWidth="1"/>
    <col min="11015" max="11015" width="44.42578125" style="4" customWidth="1"/>
    <col min="11016" max="11017" width="2.42578125" style="4" customWidth="1"/>
    <col min="11018" max="11018" width="13.85546875" style="4" customWidth="1"/>
    <col min="11019" max="11019" width="2.42578125" style="4" customWidth="1"/>
    <col min="11020" max="11020" width="13.85546875" style="4" customWidth="1"/>
    <col min="11021" max="11027" width="9.7109375" style="4"/>
    <col min="11028" max="11028" width="9.7109375" style="4" customWidth="1"/>
    <col min="11029" max="11264" width="9.7109375" style="4"/>
    <col min="11265" max="11270" width="2.28515625" style="4" customWidth="1"/>
    <col min="11271" max="11271" width="44.42578125" style="4" customWidth="1"/>
    <col min="11272" max="11273" width="2.42578125" style="4" customWidth="1"/>
    <col min="11274" max="11274" width="13.85546875" style="4" customWidth="1"/>
    <col min="11275" max="11275" width="2.42578125" style="4" customWidth="1"/>
    <col min="11276" max="11276" width="13.85546875" style="4" customWidth="1"/>
    <col min="11277" max="11283" width="9.7109375" style="4"/>
    <col min="11284" max="11284" width="9.7109375" style="4" customWidth="1"/>
    <col min="11285" max="11520" width="9.7109375" style="4"/>
    <col min="11521" max="11526" width="2.28515625" style="4" customWidth="1"/>
    <col min="11527" max="11527" width="44.42578125" style="4" customWidth="1"/>
    <col min="11528" max="11529" width="2.42578125" style="4" customWidth="1"/>
    <col min="11530" max="11530" width="13.85546875" style="4" customWidth="1"/>
    <col min="11531" max="11531" width="2.42578125" style="4" customWidth="1"/>
    <col min="11532" max="11532" width="13.85546875" style="4" customWidth="1"/>
    <col min="11533" max="11539" width="9.7109375" style="4"/>
    <col min="11540" max="11540" width="9.7109375" style="4" customWidth="1"/>
    <col min="11541" max="11776" width="9.7109375" style="4"/>
    <col min="11777" max="11782" width="2.28515625" style="4" customWidth="1"/>
    <col min="11783" max="11783" width="44.42578125" style="4" customWidth="1"/>
    <col min="11784" max="11785" width="2.42578125" style="4" customWidth="1"/>
    <col min="11786" max="11786" width="13.85546875" style="4" customWidth="1"/>
    <col min="11787" max="11787" width="2.42578125" style="4" customWidth="1"/>
    <col min="11788" max="11788" width="13.85546875" style="4" customWidth="1"/>
    <col min="11789" max="11795" width="9.7109375" style="4"/>
    <col min="11796" max="11796" width="9.7109375" style="4" customWidth="1"/>
    <col min="11797" max="12032" width="9.7109375" style="4"/>
    <col min="12033" max="12038" width="2.28515625" style="4" customWidth="1"/>
    <col min="12039" max="12039" width="44.42578125" style="4" customWidth="1"/>
    <col min="12040" max="12041" width="2.42578125" style="4" customWidth="1"/>
    <col min="12042" max="12042" width="13.85546875" style="4" customWidth="1"/>
    <col min="12043" max="12043" width="2.42578125" style="4" customWidth="1"/>
    <col min="12044" max="12044" width="13.85546875" style="4" customWidth="1"/>
    <col min="12045" max="12051" width="9.7109375" style="4"/>
    <col min="12052" max="12052" width="9.7109375" style="4" customWidth="1"/>
    <col min="12053" max="12288" width="9.7109375" style="4"/>
    <col min="12289" max="12294" width="2.28515625" style="4" customWidth="1"/>
    <col min="12295" max="12295" width="44.42578125" style="4" customWidth="1"/>
    <col min="12296" max="12297" width="2.42578125" style="4" customWidth="1"/>
    <col min="12298" max="12298" width="13.85546875" style="4" customWidth="1"/>
    <col min="12299" max="12299" width="2.42578125" style="4" customWidth="1"/>
    <col min="12300" max="12300" width="13.85546875" style="4" customWidth="1"/>
    <col min="12301" max="12307" width="9.7109375" style="4"/>
    <col min="12308" max="12308" width="9.7109375" style="4" customWidth="1"/>
    <col min="12309" max="12544" width="9.7109375" style="4"/>
    <col min="12545" max="12550" width="2.28515625" style="4" customWidth="1"/>
    <col min="12551" max="12551" width="44.42578125" style="4" customWidth="1"/>
    <col min="12552" max="12553" width="2.42578125" style="4" customWidth="1"/>
    <col min="12554" max="12554" width="13.85546875" style="4" customWidth="1"/>
    <col min="12555" max="12555" width="2.42578125" style="4" customWidth="1"/>
    <col min="12556" max="12556" width="13.85546875" style="4" customWidth="1"/>
    <col min="12557" max="12563" width="9.7109375" style="4"/>
    <col min="12564" max="12564" width="9.7109375" style="4" customWidth="1"/>
    <col min="12565" max="12800" width="9.7109375" style="4"/>
    <col min="12801" max="12806" width="2.28515625" style="4" customWidth="1"/>
    <col min="12807" max="12807" width="44.42578125" style="4" customWidth="1"/>
    <col min="12808" max="12809" width="2.42578125" style="4" customWidth="1"/>
    <col min="12810" max="12810" width="13.85546875" style="4" customWidth="1"/>
    <col min="12811" max="12811" width="2.42578125" style="4" customWidth="1"/>
    <col min="12812" max="12812" width="13.85546875" style="4" customWidth="1"/>
    <col min="12813" max="12819" width="9.7109375" style="4"/>
    <col min="12820" max="12820" width="9.7109375" style="4" customWidth="1"/>
    <col min="12821" max="13056" width="9.7109375" style="4"/>
    <col min="13057" max="13062" width="2.28515625" style="4" customWidth="1"/>
    <col min="13063" max="13063" width="44.42578125" style="4" customWidth="1"/>
    <col min="13064" max="13065" width="2.42578125" style="4" customWidth="1"/>
    <col min="13066" max="13066" width="13.85546875" style="4" customWidth="1"/>
    <col min="13067" max="13067" width="2.42578125" style="4" customWidth="1"/>
    <col min="13068" max="13068" width="13.85546875" style="4" customWidth="1"/>
    <col min="13069" max="13075" width="9.7109375" style="4"/>
    <col min="13076" max="13076" width="9.7109375" style="4" customWidth="1"/>
    <col min="13077" max="13312" width="9.7109375" style="4"/>
    <col min="13313" max="13318" width="2.28515625" style="4" customWidth="1"/>
    <col min="13319" max="13319" width="44.42578125" style="4" customWidth="1"/>
    <col min="13320" max="13321" width="2.42578125" style="4" customWidth="1"/>
    <col min="13322" max="13322" width="13.85546875" style="4" customWidth="1"/>
    <col min="13323" max="13323" width="2.42578125" style="4" customWidth="1"/>
    <col min="13324" max="13324" width="13.85546875" style="4" customWidth="1"/>
    <col min="13325" max="13331" width="9.7109375" style="4"/>
    <col min="13332" max="13332" width="9.7109375" style="4" customWidth="1"/>
    <col min="13333" max="13568" width="9.7109375" style="4"/>
    <col min="13569" max="13574" width="2.28515625" style="4" customWidth="1"/>
    <col min="13575" max="13575" width="44.42578125" style="4" customWidth="1"/>
    <col min="13576" max="13577" width="2.42578125" style="4" customWidth="1"/>
    <col min="13578" max="13578" width="13.85546875" style="4" customWidth="1"/>
    <col min="13579" max="13579" width="2.42578125" style="4" customWidth="1"/>
    <col min="13580" max="13580" width="13.85546875" style="4" customWidth="1"/>
    <col min="13581" max="13587" width="9.7109375" style="4"/>
    <col min="13588" max="13588" width="9.7109375" style="4" customWidth="1"/>
    <col min="13589" max="13824" width="9.7109375" style="4"/>
    <col min="13825" max="13830" width="2.28515625" style="4" customWidth="1"/>
    <col min="13831" max="13831" width="44.42578125" style="4" customWidth="1"/>
    <col min="13832" max="13833" width="2.42578125" style="4" customWidth="1"/>
    <col min="13834" max="13834" width="13.85546875" style="4" customWidth="1"/>
    <col min="13835" max="13835" width="2.42578125" style="4" customWidth="1"/>
    <col min="13836" max="13836" width="13.85546875" style="4" customWidth="1"/>
    <col min="13837" max="13843" width="9.7109375" style="4"/>
    <col min="13844" max="13844" width="9.7109375" style="4" customWidth="1"/>
    <col min="13845" max="14080" width="9.7109375" style="4"/>
    <col min="14081" max="14086" width="2.28515625" style="4" customWidth="1"/>
    <col min="14087" max="14087" width="44.42578125" style="4" customWidth="1"/>
    <col min="14088" max="14089" width="2.42578125" style="4" customWidth="1"/>
    <col min="14090" max="14090" width="13.85546875" style="4" customWidth="1"/>
    <col min="14091" max="14091" width="2.42578125" style="4" customWidth="1"/>
    <col min="14092" max="14092" width="13.85546875" style="4" customWidth="1"/>
    <col min="14093" max="14099" width="9.7109375" style="4"/>
    <col min="14100" max="14100" width="9.7109375" style="4" customWidth="1"/>
    <col min="14101" max="14336" width="9.7109375" style="4"/>
    <col min="14337" max="14342" width="2.28515625" style="4" customWidth="1"/>
    <col min="14343" max="14343" width="44.42578125" style="4" customWidth="1"/>
    <col min="14344" max="14345" width="2.42578125" style="4" customWidth="1"/>
    <col min="14346" max="14346" width="13.85546875" style="4" customWidth="1"/>
    <col min="14347" max="14347" width="2.42578125" style="4" customWidth="1"/>
    <col min="14348" max="14348" width="13.85546875" style="4" customWidth="1"/>
    <col min="14349" max="14355" width="9.7109375" style="4"/>
    <col min="14356" max="14356" width="9.7109375" style="4" customWidth="1"/>
    <col min="14357" max="14592" width="9.7109375" style="4"/>
    <col min="14593" max="14598" width="2.28515625" style="4" customWidth="1"/>
    <col min="14599" max="14599" width="44.42578125" style="4" customWidth="1"/>
    <col min="14600" max="14601" width="2.42578125" style="4" customWidth="1"/>
    <col min="14602" max="14602" width="13.85546875" style="4" customWidth="1"/>
    <col min="14603" max="14603" width="2.42578125" style="4" customWidth="1"/>
    <col min="14604" max="14604" width="13.85546875" style="4" customWidth="1"/>
    <col min="14605" max="14611" width="9.7109375" style="4"/>
    <col min="14612" max="14612" width="9.7109375" style="4" customWidth="1"/>
    <col min="14613" max="14848" width="9.7109375" style="4"/>
    <col min="14849" max="14854" width="2.28515625" style="4" customWidth="1"/>
    <col min="14855" max="14855" width="44.42578125" style="4" customWidth="1"/>
    <col min="14856" max="14857" width="2.42578125" style="4" customWidth="1"/>
    <col min="14858" max="14858" width="13.85546875" style="4" customWidth="1"/>
    <col min="14859" max="14859" width="2.42578125" style="4" customWidth="1"/>
    <col min="14860" max="14860" width="13.85546875" style="4" customWidth="1"/>
    <col min="14861" max="14867" width="9.7109375" style="4"/>
    <col min="14868" max="14868" width="9.7109375" style="4" customWidth="1"/>
    <col min="14869" max="15104" width="9.7109375" style="4"/>
    <col min="15105" max="15110" width="2.28515625" style="4" customWidth="1"/>
    <col min="15111" max="15111" width="44.42578125" style="4" customWidth="1"/>
    <col min="15112" max="15113" width="2.42578125" style="4" customWidth="1"/>
    <col min="15114" max="15114" width="13.85546875" style="4" customWidth="1"/>
    <col min="15115" max="15115" width="2.42578125" style="4" customWidth="1"/>
    <col min="15116" max="15116" width="13.85546875" style="4" customWidth="1"/>
    <col min="15117" max="15123" width="9.7109375" style="4"/>
    <col min="15124" max="15124" width="9.7109375" style="4" customWidth="1"/>
    <col min="15125" max="15360" width="9.7109375" style="4"/>
    <col min="15361" max="15366" width="2.28515625" style="4" customWidth="1"/>
    <col min="15367" max="15367" width="44.42578125" style="4" customWidth="1"/>
    <col min="15368" max="15369" width="2.42578125" style="4" customWidth="1"/>
    <col min="15370" max="15370" width="13.85546875" style="4" customWidth="1"/>
    <col min="15371" max="15371" width="2.42578125" style="4" customWidth="1"/>
    <col min="15372" max="15372" width="13.85546875" style="4" customWidth="1"/>
    <col min="15373" max="15379" width="9.7109375" style="4"/>
    <col min="15380" max="15380" width="9.7109375" style="4" customWidth="1"/>
    <col min="15381" max="15616" width="9.7109375" style="4"/>
    <col min="15617" max="15622" width="2.28515625" style="4" customWidth="1"/>
    <col min="15623" max="15623" width="44.42578125" style="4" customWidth="1"/>
    <col min="15624" max="15625" width="2.42578125" style="4" customWidth="1"/>
    <col min="15626" max="15626" width="13.85546875" style="4" customWidth="1"/>
    <col min="15627" max="15627" width="2.42578125" style="4" customWidth="1"/>
    <col min="15628" max="15628" width="13.85546875" style="4" customWidth="1"/>
    <col min="15629" max="15635" width="9.7109375" style="4"/>
    <col min="15636" max="15636" width="9.7109375" style="4" customWidth="1"/>
    <col min="15637" max="15872" width="9.7109375" style="4"/>
    <col min="15873" max="15878" width="2.28515625" style="4" customWidth="1"/>
    <col min="15879" max="15879" width="44.42578125" style="4" customWidth="1"/>
    <col min="15880" max="15881" width="2.42578125" style="4" customWidth="1"/>
    <col min="15882" max="15882" width="13.85546875" style="4" customWidth="1"/>
    <col min="15883" max="15883" width="2.42578125" style="4" customWidth="1"/>
    <col min="15884" max="15884" width="13.85546875" style="4" customWidth="1"/>
    <col min="15885" max="15891" width="9.7109375" style="4"/>
    <col min="15892" max="15892" width="9.7109375" style="4" customWidth="1"/>
    <col min="15893" max="16128" width="9.7109375" style="4"/>
    <col min="16129" max="16134" width="2.28515625" style="4" customWidth="1"/>
    <col min="16135" max="16135" width="44.42578125" style="4" customWidth="1"/>
    <col min="16136" max="16137" width="2.42578125" style="4" customWidth="1"/>
    <col min="16138" max="16138" width="13.85546875" style="4" customWidth="1"/>
    <col min="16139" max="16139" width="2.42578125" style="4" customWidth="1"/>
    <col min="16140" max="16140" width="13.85546875" style="4" customWidth="1"/>
    <col min="16141" max="16147" width="9.7109375" style="4"/>
    <col min="16148" max="16148" width="9.7109375" style="4" customWidth="1"/>
    <col min="16149" max="16384" width="9.7109375" style="4"/>
  </cols>
  <sheetData>
    <row r="1" spans="1:12" ht="12.95" customHeight="1">
      <c r="A1" s="1" t="s">
        <v>496</v>
      </c>
      <c r="B1" s="2"/>
      <c r="C1" s="2"/>
      <c r="D1" s="2"/>
      <c r="E1" s="2"/>
      <c r="F1" s="2"/>
      <c r="G1" s="2"/>
      <c r="H1" s="2"/>
      <c r="I1" s="2"/>
      <c r="J1" s="2"/>
      <c r="K1" s="2"/>
      <c r="L1" s="2"/>
    </row>
    <row r="2" spans="1:12" ht="20.100000000000001" customHeight="1">
      <c r="A2" s="2" t="s">
        <v>542</v>
      </c>
      <c r="B2" s="2"/>
      <c r="C2" s="2"/>
      <c r="D2" s="2"/>
      <c r="E2" s="2"/>
      <c r="F2" s="2"/>
      <c r="G2" s="2"/>
      <c r="H2" s="2"/>
      <c r="I2" s="2"/>
      <c r="J2" s="2"/>
      <c r="K2" s="2"/>
      <c r="L2" s="2"/>
    </row>
    <row r="3" spans="1:12" ht="20.100000000000001" customHeight="1">
      <c r="A3" s="2" t="s">
        <v>543</v>
      </c>
      <c r="B3" s="2"/>
      <c r="C3" s="2"/>
      <c r="D3" s="2"/>
      <c r="E3" s="2"/>
      <c r="F3" s="2"/>
      <c r="G3" s="2"/>
      <c r="H3" s="2"/>
      <c r="I3" s="2"/>
      <c r="J3" s="2"/>
      <c r="K3" s="2"/>
      <c r="L3" s="2"/>
    </row>
    <row r="4" spans="1:12" ht="20.100000000000001" customHeight="1">
      <c r="A4" s="2" t="s">
        <v>974</v>
      </c>
      <c r="B4" s="2"/>
      <c r="C4" s="2"/>
      <c r="D4" s="2"/>
      <c r="E4" s="2"/>
      <c r="F4" s="2"/>
      <c r="G4" s="2"/>
      <c r="H4" s="2"/>
      <c r="I4" s="2"/>
      <c r="J4" s="2"/>
      <c r="K4" s="2"/>
      <c r="L4" s="2"/>
    </row>
    <row r="5" spans="1:12" ht="20.100000000000001" customHeight="1">
      <c r="A5" s="2" t="s">
        <v>361</v>
      </c>
      <c r="B5" s="2"/>
      <c r="C5" s="2"/>
      <c r="D5" s="2"/>
      <c r="E5" s="2"/>
      <c r="F5" s="2"/>
      <c r="G5" s="2"/>
      <c r="H5" s="2"/>
      <c r="I5" s="2"/>
      <c r="J5" s="2"/>
      <c r="K5" s="2"/>
      <c r="L5" s="2"/>
    </row>
    <row r="6" spans="1:12" ht="20.100000000000001" customHeight="1">
      <c r="A6" s="2"/>
      <c r="B6" s="2"/>
      <c r="C6" s="2"/>
      <c r="D6" s="2"/>
      <c r="E6" s="2"/>
      <c r="F6" s="2"/>
      <c r="G6" s="2"/>
      <c r="H6" s="2"/>
      <c r="I6" s="2"/>
      <c r="J6" s="2"/>
      <c r="K6" s="2"/>
      <c r="L6" s="2"/>
    </row>
    <row r="7" spans="1:12" ht="120" customHeight="1">
      <c r="A7" s="499" t="s">
        <v>1111</v>
      </c>
      <c r="B7" s="499"/>
      <c r="C7" s="499"/>
      <c r="D7" s="499"/>
      <c r="E7" s="499"/>
      <c r="F7" s="499"/>
      <c r="G7" s="499"/>
      <c r="H7" s="499"/>
      <c r="I7" s="499"/>
      <c r="J7" s="499"/>
      <c r="K7" s="499"/>
      <c r="L7" s="499"/>
    </row>
    <row r="8" spans="1:12" ht="20.100000000000001" customHeight="1">
      <c r="J8" s="5">
        <v>2014</v>
      </c>
      <c r="L8" s="5">
        <v>2013</v>
      </c>
    </row>
    <row r="9" spans="1:12" ht="20.100000000000001" customHeight="1">
      <c r="A9" s="54" t="s">
        <v>544</v>
      </c>
      <c r="I9" s="19" t="s">
        <v>172</v>
      </c>
      <c r="J9" s="106">
        <v>283125</v>
      </c>
      <c r="L9" s="106">
        <v>321327</v>
      </c>
    </row>
    <row r="10" spans="1:12" ht="12.95" customHeight="1">
      <c r="A10" s="54" t="s">
        <v>620</v>
      </c>
      <c r="I10" s="19"/>
      <c r="J10" s="58"/>
      <c r="L10" s="58"/>
    </row>
    <row r="11" spans="1:12" ht="12.95" customHeight="1">
      <c r="A11" s="54"/>
      <c r="B11" s="4" t="s">
        <v>545</v>
      </c>
      <c r="I11" s="19"/>
      <c r="J11" s="58"/>
      <c r="L11" s="58"/>
    </row>
    <row r="12" spans="1:12" ht="12.95" customHeight="1">
      <c r="C12" s="54" t="s">
        <v>546</v>
      </c>
      <c r="I12" s="19"/>
      <c r="J12" s="58">
        <v>233978</v>
      </c>
      <c r="L12" s="58">
        <v>1395054</v>
      </c>
    </row>
    <row r="13" spans="1:12" ht="12.95" customHeight="1">
      <c r="C13" s="54" t="s">
        <v>1112</v>
      </c>
      <c r="I13" s="19"/>
      <c r="J13" s="9">
        <v>57158435</v>
      </c>
      <c r="L13" s="9">
        <v>44414963</v>
      </c>
    </row>
    <row r="14" spans="1:12" ht="20.100000000000001" customHeight="1">
      <c r="C14" s="54"/>
      <c r="F14" s="4" t="s">
        <v>500</v>
      </c>
      <c r="I14" s="19"/>
      <c r="J14" s="106">
        <f>SUM(J9:J13)</f>
        <v>57675538</v>
      </c>
      <c r="L14" s="106">
        <f>SUM(L9:L13)</f>
        <v>46131344</v>
      </c>
    </row>
    <row r="15" spans="1:12" ht="20.100000000000001" customHeight="1">
      <c r="A15" s="4" t="s">
        <v>547</v>
      </c>
      <c r="I15" s="19"/>
      <c r="J15" s="58"/>
      <c r="L15" s="58"/>
    </row>
    <row r="16" spans="1:12" ht="12.95" customHeight="1">
      <c r="B16" s="54" t="s">
        <v>548</v>
      </c>
      <c r="I16" s="19"/>
      <c r="J16" s="58">
        <v>24523744</v>
      </c>
      <c r="L16" s="58">
        <v>24030620</v>
      </c>
    </row>
    <row r="17" spans="1:12" ht="12.95" customHeight="1">
      <c r="B17" s="54" t="s">
        <v>1113</v>
      </c>
      <c r="I17" s="19"/>
      <c r="J17" s="58">
        <v>10243214</v>
      </c>
      <c r="L17" s="58">
        <v>11741209</v>
      </c>
    </row>
    <row r="18" spans="1:12" ht="12.95" customHeight="1">
      <c r="B18" s="54" t="s">
        <v>621</v>
      </c>
      <c r="I18" s="19"/>
      <c r="J18" s="58"/>
      <c r="L18" s="58"/>
    </row>
    <row r="19" spans="1:12" ht="12.95" customHeight="1">
      <c r="B19" s="54"/>
      <c r="C19" s="4" t="s">
        <v>549</v>
      </c>
      <c r="I19" s="19"/>
      <c r="J19" s="58">
        <v>47702338</v>
      </c>
      <c r="L19" s="58">
        <v>25354276</v>
      </c>
    </row>
    <row r="20" spans="1:12" ht="12.95" customHeight="1">
      <c r="B20" s="54" t="s">
        <v>550</v>
      </c>
      <c r="I20" s="19"/>
      <c r="J20" s="58">
        <v>43285670</v>
      </c>
      <c r="L20" s="58">
        <v>13661237</v>
      </c>
    </row>
    <row r="21" spans="1:12" ht="12.95" customHeight="1">
      <c r="B21" s="54" t="s">
        <v>551</v>
      </c>
      <c r="I21" s="19"/>
      <c r="J21" s="20">
        <v>3431496</v>
      </c>
      <c r="L21" s="20">
        <v>23139403</v>
      </c>
    </row>
    <row r="22" spans="1:12" ht="20.100000000000001" customHeight="1">
      <c r="B22" s="54"/>
      <c r="F22" s="54" t="s">
        <v>552</v>
      </c>
      <c r="I22" s="19"/>
      <c r="J22" s="106"/>
      <c r="L22" s="106"/>
    </row>
    <row r="23" spans="1:12" ht="14.1" customHeight="1" thickBot="1">
      <c r="G23" s="4" t="s">
        <v>553</v>
      </c>
      <c r="I23" s="19" t="s">
        <v>172</v>
      </c>
      <c r="J23" s="150">
        <f>SUM(J14:J21)</f>
        <v>186862000</v>
      </c>
      <c r="L23" s="150">
        <f>SUM(L14:L21)</f>
        <v>144058089</v>
      </c>
    </row>
    <row r="24" spans="1:12" ht="66" customHeight="1" thickTop="1">
      <c r="A24" s="499" t="s">
        <v>1114</v>
      </c>
      <c r="B24" s="499"/>
      <c r="C24" s="499"/>
      <c r="D24" s="499"/>
      <c r="E24" s="499"/>
      <c r="F24" s="499"/>
      <c r="G24" s="499"/>
      <c r="H24" s="499"/>
      <c r="I24" s="499"/>
      <c r="J24" s="499"/>
      <c r="K24" s="499"/>
      <c r="L24" s="499"/>
    </row>
    <row r="25" spans="1:12" ht="20.100000000000001" customHeight="1">
      <c r="A25" s="17" t="s">
        <v>554</v>
      </c>
      <c r="B25" s="17"/>
      <c r="C25" s="17"/>
      <c r="D25" s="17"/>
      <c r="E25" s="17"/>
      <c r="G25" s="5" t="s">
        <v>129</v>
      </c>
      <c r="H25" s="3"/>
      <c r="I25" s="61" t="s">
        <v>555</v>
      </c>
      <c r="J25" s="17"/>
      <c r="K25" s="17"/>
      <c r="L25" s="17"/>
    </row>
    <row r="26" spans="1:12" ht="20.100000000000001" customHeight="1">
      <c r="A26" s="500">
        <v>41536</v>
      </c>
      <c r="B26" s="500"/>
      <c r="C26" s="500"/>
      <c r="D26" s="500"/>
      <c r="E26" s="500"/>
      <c r="F26" s="19"/>
      <c r="G26" s="50">
        <v>1280000</v>
      </c>
      <c r="H26" s="50"/>
      <c r="I26" s="4" t="s">
        <v>1115</v>
      </c>
    </row>
    <row r="27" spans="1:12" ht="12.95" customHeight="1">
      <c r="A27" s="128"/>
      <c r="B27" s="2"/>
      <c r="C27" s="205"/>
      <c r="D27" s="37"/>
      <c r="E27" s="2"/>
      <c r="G27" s="106"/>
      <c r="H27" s="106"/>
    </row>
    <row r="28" spans="1:12" ht="12.95" customHeight="1">
      <c r="A28" s="128"/>
      <c r="B28" s="2"/>
      <c r="C28" s="205"/>
      <c r="D28" s="37"/>
      <c r="E28" s="2"/>
      <c r="G28" s="106"/>
      <c r="H28" s="106"/>
    </row>
    <row r="29" spans="1:12" ht="12.95" customHeight="1">
      <c r="B29" s="2"/>
      <c r="C29" s="2"/>
      <c r="D29" s="37"/>
      <c r="E29" s="2"/>
      <c r="H29" s="50"/>
    </row>
    <row r="30" spans="1:12" ht="12.95" customHeight="1">
      <c r="A30" s="49"/>
      <c r="B30" s="2"/>
      <c r="C30" s="37"/>
      <c r="D30" s="37"/>
      <c r="E30" s="2"/>
      <c r="G30" s="50"/>
      <c r="H30" s="58"/>
    </row>
    <row r="31" spans="1:12" ht="12.95" customHeight="1">
      <c r="A31" s="81"/>
      <c r="B31" s="19"/>
      <c r="C31" s="19"/>
      <c r="D31" s="19"/>
      <c r="E31" s="19"/>
      <c r="G31" s="50"/>
      <c r="H31" s="50"/>
    </row>
    <row r="32" spans="1:12" ht="12.95" customHeight="1">
      <c r="C32" s="12"/>
      <c r="D32" s="19"/>
      <c r="E32" s="19"/>
    </row>
  </sheetData>
  <customSheetViews>
    <customSheetView guid="{B5CDDD7D-D7D3-4CB2-966B-9F1E454CC0C9}">
      <pageMargins left="0.8" right="0.7" top="1" bottom="0.8" header="0.5" footer="0.5"/>
      <printOptions horizontalCentered="1"/>
      <pageSetup scale="96" firstPageNumber="110"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96" firstPageNumber="110"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96" firstPageNumber="107"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16">
      <selection activeCell="A43" sqref="A43"/>
      <pageMargins left="0.8" right="0.7" top="1" bottom="0.8" header="0.5" footer="0.5"/>
      <printOptions horizontalCentered="1"/>
      <pageSetup scale="96" firstPageNumber="104"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16">
      <selection activeCell="A43" sqref="A43"/>
      <pageMargins left="0.8" right="0.7" top="1" bottom="0.8" header="0.5" footer="0.5"/>
      <printOptions horizontalCentered="1"/>
      <pageSetup scale="96" firstPageNumber="104"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topLeftCell="A13">
      <selection activeCell="A30" sqref="A30:IV30"/>
      <pageMargins left="0.8" right="0.7" top="1" bottom="0.8" header="0.5" footer="0.5"/>
      <printOptions horizontalCentered="1"/>
      <pageSetup scale="96" firstPageNumber="104"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16">
      <selection activeCell="A43" sqref="A43"/>
      <pageMargins left="0.8" right="0.7" top="1" bottom="0.8" header="0.5" footer="0.5"/>
      <printOptions horizontalCentered="1"/>
      <pageSetup scale="96" firstPageNumber="104"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16">
      <selection activeCell="A43" sqref="A43"/>
      <pageMargins left="0.8" right="0.7" top="1" bottom="0.8" header="0.5" footer="0.5"/>
      <printOptions horizontalCentered="1"/>
      <pageSetup scale="96" firstPageNumber="104"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rintOptions horizontalCentered="1"/>
      <pageSetup scale="96" firstPageNumber="106"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3">
    <mergeCell ref="A7:L7"/>
    <mergeCell ref="A24:L24"/>
    <mergeCell ref="A26:E26"/>
  </mergeCells>
  <phoneticPr fontId="16" type="noConversion"/>
  <pageMargins left="0.8" right="0.7" top="1" bottom="0.8" header="0.5" footer="0.5"/>
  <pageSetup scale="98" firstPageNumber="100" fitToHeight="0" orientation="portrait" blackAndWhite="1" useFirstPageNumber="1" r:id="rId10"/>
  <headerFooter scaleWithDoc="0" alignWithMargins="0">
    <oddFooter>&amp;C&amp;"Times New Roman,Regular"&amp;11&amp;P</odd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75">
    <pageSetUpPr fitToPage="1"/>
  </sheetPr>
  <dimension ref="A1:K15"/>
  <sheetViews>
    <sheetView workbookViewId="0"/>
  </sheetViews>
  <sheetFormatPr defaultRowHeight="12.95" customHeight="1"/>
  <cols>
    <col min="1" max="6" width="2.28515625" style="4" customWidth="1"/>
    <col min="7" max="7" width="44.42578125" style="4" customWidth="1"/>
    <col min="8" max="8" width="2.42578125" style="4" customWidth="1"/>
    <col min="9" max="9" width="13.85546875" style="4" customWidth="1"/>
    <col min="10" max="10" width="2.42578125" style="4" customWidth="1"/>
    <col min="11" max="11" width="13.85546875" style="4" customWidth="1"/>
    <col min="12" max="256" width="9.140625" style="4"/>
    <col min="257" max="262" width="2.28515625" style="4" customWidth="1"/>
    <col min="263" max="263" width="44.42578125" style="4" customWidth="1"/>
    <col min="264" max="264" width="2.42578125" style="4" customWidth="1"/>
    <col min="265" max="265" width="13.85546875" style="4" customWidth="1"/>
    <col min="266" max="266" width="2.42578125" style="4" customWidth="1"/>
    <col min="267" max="267" width="13.85546875" style="4" customWidth="1"/>
    <col min="268" max="512" width="9.140625" style="4"/>
    <col min="513" max="518" width="2.28515625" style="4" customWidth="1"/>
    <col min="519" max="519" width="44.42578125" style="4" customWidth="1"/>
    <col min="520" max="520" width="2.42578125" style="4" customWidth="1"/>
    <col min="521" max="521" width="13.85546875" style="4" customWidth="1"/>
    <col min="522" max="522" width="2.42578125" style="4" customWidth="1"/>
    <col min="523" max="523" width="13.85546875" style="4" customWidth="1"/>
    <col min="524" max="768" width="9.140625" style="4"/>
    <col min="769" max="774" width="2.28515625" style="4" customWidth="1"/>
    <col min="775" max="775" width="44.42578125" style="4" customWidth="1"/>
    <col min="776" max="776" width="2.42578125" style="4" customWidth="1"/>
    <col min="777" max="777" width="13.85546875" style="4" customWidth="1"/>
    <col min="778" max="778" width="2.42578125" style="4" customWidth="1"/>
    <col min="779" max="779" width="13.85546875" style="4" customWidth="1"/>
    <col min="780" max="1024" width="9.140625" style="4"/>
    <col min="1025" max="1030" width="2.28515625" style="4" customWidth="1"/>
    <col min="1031" max="1031" width="44.42578125" style="4" customWidth="1"/>
    <col min="1032" max="1032" width="2.42578125" style="4" customWidth="1"/>
    <col min="1033" max="1033" width="13.85546875" style="4" customWidth="1"/>
    <col min="1034" max="1034" width="2.42578125" style="4" customWidth="1"/>
    <col min="1035" max="1035" width="13.85546875" style="4" customWidth="1"/>
    <col min="1036" max="1280" width="9.140625" style="4"/>
    <col min="1281" max="1286" width="2.28515625" style="4" customWidth="1"/>
    <col min="1287" max="1287" width="44.42578125" style="4" customWidth="1"/>
    <col min="1288" max="1288" width="2.42578125" style="4" customWidth="1"/>
    <col min="1289" max="1289" width="13.85546875" style="4" customWidth="1"/>
    <col min="1290" max="1290" width="2.42578125" style="4" customWidth="1"/>
    <col min="1291" max="1291" width="13.85546875" style="4" customWidth="1"/>
    <col min="1292" max="1536" width="9.140625" style="4"/>
    <col min="1537" max="1542" width="2.28515625" style="4" customWidth="1"/>
    <col min="1543" max="1543" width="44.42578125" style="4" customWidth="1"/>
    <col min="1544" max="1544" width="2.42578125" style="4" customWidth="1"/>
    <col min="1545" max="1545" width="13.85546875" style="4" customWidth="1"/>
    <col min="1546" max="1546" width="2.42578125" style="4" customWidth="1"/>
    <col min="1547" max="1547" width="13.85546875" style="4" customWidth="1"/>
    <col min="1548" max="1792" width="9.140625" style="4"/>
    <col min="1793" max="1798" width="2.28515625" style="4" customWidth="1"/>
    <col min="1799" max="1799" width="44.42578125" style="4" customWidth="1"/>
    <col min="1800" max="1800" width="2.42578125" style="4" customWidth="1"/>
    <col min="1801" max="1801" width="13.85546875" style="4" customWidth="1"/>
    <col min="1802" max="1802" width="2.42578125" style="4" customWidth="1"/>
    <col min="1803" max="1803" width="13.85546875" style="4" customWidth="1"/>
    <col min="1804" max="2048" width="9.140625" style="4"/>
    <col min="2049" max="2054" width="2.28515625" style="4" customWidth="1"/>
    <col min="2055" max="2055" width="44.42578125" style="4" customWidth="1"/>
    <col min="2056" max="2056" width="2.42578125" style="4" customWidth="1"/>
    <col min="2057" max="2057" width="13.85546875" style="4" customWidth="1"/>
    <col min="2058" max="2058" width="2.42578125" style="4" customWidth="1"/>
    <col min="2059" max="2059" width="13.85546875" style="4" customWidth="1"/>
    <col min="2060" max="2304" width="9.140625" style="4"/>
    <col min="2305" max="2310" width="2.28515625" style="4" customWidth="1"/>
    <col min="2311" max="2311" width="44.42578125" style="4" customWidth="1"/>
    <col min="2312" max="2312" width="2.42578125" style="4" customWidth="1"/>
    <col min="2313" max="2313" width="13.85546875" style="4" customWidth="1"/>
    <col min="2314" max="2314" width="2.42578125" style="4" customWidth="1"/>
    <col min="2315" max="2315" width="13.85546875" style="4" customWidth="1"/>
    <col min="2316" max="2560" width="9.140625" style="4"/>
    <col min="2561" max="2566" width="2.28515625" style="4" customWidth="1"/>
    <col min="2567" max="2567" width="44.42578125" style="4" customWidth="1"/>
    <col min="2568" max="2568" width="2.42578125" style="4" customWidth="1"/>
    <col min="2569" max="2569" width="13.85546875" style="4" customWidth="1"/>
    <col min="2570" max="2570" width="2.42578125" style="4" customWidth="1"/>
    <col min="2571" max="2571" width="13.85546875" style="4" customWidth="1"/>
    <col min="2572" max="2816" width="9.140625" style="4"/>
    <col min="2817" max="2822" width="2.28515625" style="4" customWidth="1"/>
    <col min="2823" max="2823" width="44.42578125" style="4" customWidth="1"/>
    <col min="2824" max="2824" width="2.42578125" style="4" customWidth="1"/>
    <col min="2825" max="2825" width="13.85546875" style="4" customWidth="1"/>
    <col min="2826" max="2826" width="2.42578125" style="4" customWidth="1"/>
    <col min="2827" max="2827" width="13.85546875" style="4" customWidth="1"/>
    <col min="2828" max="3072" width="9.140625" style="4"/>
    <col min="3073" max="3078" width="2.28515625" style="4" customWidth="1"/>
    <col min="3079" max="3079" width="44.42578125" style="4" customWidth="1"/>
    <col min="3080" max="3080" width="2.42578125" style="4" customWidth="1"/>
    <col min="3081" max="3081" width="13.85546875" style="4" customWidth="1"/>
    <col min="3082" max="3082" width="2.42578125" style="4" customWidth="1"/>
    <col min="3083" max="3083" width="13.85546875" style="4" customWidth="1"/>
    <col min="3084" max="3328" width="9.140625" style="4"/>
    <col min="3329" max="3334" width="2.28515625" style="4" customWidth="1"/>
    <col min="3335" max="3335" width="44.42578125" style="4" customWidth="1"/>
    <col min="3336" max="3336" width="2.42578125" style="4" customWidth="1"/>
    <col min="3337" max="3337" width="13.85546875" style="4" customWidth="1"/>
    <col min="3338" max="3338" width="2.42578125" style="4" customWidth="1"/>
    <col min="3339" max="3339" width="13.85546875" style="4" customWidth="1"/>
    <col min="3340" max="3584" width="9.140625" style="4"/>
    <col min="3585" max="3590" width="2.28515625" style="4" customWidth="1"/>
    <col min="3591" max="3591" width="44.42578125" style="4" customWidth="1"/>
    <col min="3592" max="3592" width="2.42578125" style="4" customWidth="1"/>
    <col min="3593" max="3593" width="13.85546875" style="4" customWidth="1"/>
    <col min="3594" max="3594" width="2.42578125" style="4" customWidth="1"/>
    <col min="3595" max="3595" width="13.85546875" style="4" customWidth="1"/>
    <col min="3596" max="3840" width="9.140625" style="4"/>
    <col min="3841" max="3846" width="2.28515625" style="4" customWidth="1"/>
    <col min="3847" max="3847" width="44.42578125" style="4" customWidth="1"/>
    <col min="3848" max="3848" width="2.42578125" style="4" customWidth="1"/>
    <col min="3849" max="3849" width="13.85546875" style="4" customWidth="1"/>
    <col min="3850" max="3850" width="2.42578125" style="4" customWidth="1"/>
    <col min="3851" max="3851" width="13.85546875" style="4" customWidth="1"/>
    <col min="3852" max="4096" width="9.140625" style="4"/>
    <col min="4097" max="4102" width="2.28515625" style="4" customWidth="1"/>
    <col min="4103" max="4103" width="44.42578125" style="4" customWidth="1"/>
    <col min="4104" max="4104" width="2.42578125" style="4" customWidth="1"/>
    <col min="4105" max="4105" width="13.85546875" style="4" customWidth="1"/>
    <col min="4106" max="4106" width="2.42578125" style="4" customWidth="1"/>
    <col min="4107" max="4107" width="13.85546875" style="4" customWidth="1"/>
    <col min="4108" max="4352" width="9.140625" style="4"/>
    <col min="4353" max="4358" width="2.28515625" style="4" customWidth="1"/>
    <col min="4359" max="4359" width="44.42578125" style="4" customWidth="1"/>
    <col min="4360" max="4360" width="2.42578125" style="4" customWidth="1"/>
    <col min="4361" max="4361" width="13.85546875" style="4" customWidth="1"/>
    <col min="4362" max="4362" width="2.42578125" style="4" customWidth="1"/>
    <col min="4363" max="4363" width="13.85546875" style="4" customWidth="1"/>
    <col min="4364" max="4608" width="9.140625" style="4"/>
    <col min="4609" max="4614" width="2.28515625" style="4" customWidth="1"/>
    <col min="4615" max="4615" width="44.42578125" style="4" customWidth="1"/>
    <col min="4616" max="4616" width="2.42578125" style="4" customWidth="1"/>
    <col min="4617" max="4617" width="13.85546875" style="4" customWidth="1"/>
    <col min="4618" max="4618" width="2.42578125" style="4" customWidth="1"/>
    <col min="4619" max="4619" width="13.85546875" style="4" customWidth="1"/>
    <col min="4620" max="4864" width="9.140625" style="4"/>
    <col min="4865" max="4870" width="2.28515625" style="4" customWidth="1"/>
    <col min="4871" max="4871" width="44.42578125" style="4" customWidth="1"/>
    <col min="4872" max="4872" width="2.42578125" style="4" customWidth="1"/>
    <col min="4873" max="4873" width="13.85546875" style="4" customWidth="1"/>
    <col min="4874" max="4874" width="2.42578125" style="4" customWidth="1"/>
    <col min="4875" max="4875" width="13.85546875" style="4" customWidth="1"/>
    <col min="4876" max="5120" width="9.140625" style="4"/>
    <col min="5121" max="5126" width="2.28515625" style="4" customWidth="1"/>
    <col min="5127" max="5127" width="44.42578125" style="4" customWidth="1"/>
    <col min="5128" max="5128" width="2.42578125" style="4" customWidth="1"/>
    <col min="5129" max="5129" width="13.85546875" style="4" customWidth="1"/>
    <col min="5130" max="5130" width="2.42578125" style="4" customWidth="1"/>
    <col min="5131" max="5131" width="13.85546875" style="4" customWidth="1"/>
    <col min="5132" max="5376" width="9.140625" style="4"/>
    <col min="5377" max="5382" width="2.28515625" style="4" customWidth="1"/>
    <col min="5383" max="5383" width="44.42578125" style="4" customWidth="1"/>
    <col min="5384" max="5384" width="2.42578125" style="4" customWidth="1"/>
    <col min="5385" max="5385" width="13.85546875" style="4" customWidth="1"/>
    <col min="5386" max="5386" width="2.42578125" style="4" customWidth="1"/>
    <col min="5387" max="5387" width="13.85546875" style="4" customWidth="1"/>
    <col min="5388" max="5632" width="9.140625" style="4"/>
    <col min="5633" max="5638" width="2.28515625" style="4" customWidth="1"/>
    <col min="5639" max="5639" width="44.42578125" style="4" customWidth="1"/>
    <col min="5640" max="5640" width="2.42578125" style="4" customWidth="1"/>
    <col min="5641" max="5641" width="13.85546875" style="4" customWidth="1"/>
    <col min="5642" max="5642" width="2.42578125" style="4" customWidth="1"/>
    <col min="5643" max="5643" width="13.85546875" style="4" customWidth="1"/>
    <col min="5644" max="5888" width="9.140625" style="4"/>
    <col min="5889" max="5894" width="2.28515625" style="4" customWidth="1"/>
    <col min="5895" max="5895" width="44.42578125" style="4" customWidth="1"/>
    <col min="5896" max="5896" width="2.42578125" style="4" customWidth="1"/>
    <col min="5897" max="5897" width="13.85546875" style="4" customWidth="1"/>
    <col min="5898" max="5898" width="2.42578125" style="4" customWidth="1"/>
    <col min="5899" max="5899" width="13.85546875" style="4" customWidth="1"/>
    <col min="5900" max="6144" width="9.140625" style="4"/>
    <col min="6145" max="6150" width="2.28515625" style="4" customWidth="1"/>
    <col min="6151" max="6151" width="44.42578125" style="4" customWidth="1"/>
    <col min="6152" max="6152" width="2.42578125" style="4" customWidth="1"/>
    <col min="6153" max="6153" width="13.85546875" style="4" customWidth="1"/>
    <col min="6154" max="6154" width="2.42578125" style="4" customWidth="1"/>
    <col min="6155" max="6155" width="13.85546875" style="4" customWidth="1"/>
    <col min="6156" max="6400" width="9.140625" style="4"/>
    <col min="6401" max="6406" width="2.28515625" style="4" customWidth="1"/>
    <col min="6407" max="6407" width="44.42578125" style="4" customWidth="1"/>
    <col min="6408" max="6408" width="2.42578125" style="4" customWidth="1"/>
    <col min="6409" max="6409" width="13.85546875" style="4" customWidth="1"/>
    <col min="6410" max="6410" width="2.42578125" style="4" customWidth="1"/>
    <col min="6411" max="6411" width="13.85546875" style="4" customWidth="1"/>
    <col min="6412" max="6656" width="9.140625" style="4"/>
    <col min="6657" max="6662" width="2.28515625" style="4" customWidth="1"/>
    <col min="6663" max="6663" width="44.42578125" style="4" customWidth="1"/>
    <col min="6664" max="6664" width="2.42578125" style="4" customWidth="1"/>
    <col min="6665" max="6665" width="13.85546875" style="4" customWidth="1"/>
    <col min="6666" max="6666" width="2.42578125" style="4" customWidth="1"/>
    <col min="6667" max="6667" width="13.85546875" style="4" customWidth="1"/>
    <col min="6668" max="6912" width="9.140625" style="4"/>
    <col min="6913" max="6918" width="2.28515625" style="4" customWidth="1"/>
    <col min="6919" max="6919" width="44.42578125" style="4" customWidth="1"/>
    <col min="6920" max="6920" width="2.42578125" style="4" customWidth="1"/>
    <col min="6921" max="6921" width="13.85546875" style="4" customWidth="1"/>
    <col min="6922" max="6922" width="2.42578125" style="4" customWidth="1"/>
    <col min="6923" max="6923" width="13.85546875" style="4" customWidth="1"/>
    <col min="6924" max="7168" width="9.140625" style="4"/>
    <col min="7169" max="7174" width="2.28515625" style="4" customWidth="1"/>
    <col min="7175" max="7175" width="44.42578125" style="4" customWidth="1"/>
    <col min="7176" max="7176" width="2.42578125" style="4" customWidth="1"/>
    <col min="7177" max="7177" width="13.85546875" style="4" customWidth="1"/>
    <col min="7178" max="7178" width="2.42578125" style="4" customWidth="1"/>
    <col min="7179" max="7179" width="13.85546875" style="4" customWidth="1"/>
    <col min="7180" max="7424" width="9.140625" style="4"/>
    <col min="7425" max="7430" width="2.28515625" style="4" customWidth="1"/>
    <col min="7431" max="7431" width="44.42578125" style="4" customWidth="1"/>
    <col min="7432" max="7432" width="2.42578125" style="4" customWidth="1"/>
    <col min="7433" max="7433" width="13.85546875" style="4" customWidth="1"/>
    <col min="7434" max="7434" width="2.42578125" style="4" customWidth="1"/>
    <col min="7435" max="7435" width="13.85546875" style="4" customWidth="1"/>
    <col min="7436" max="7680" width="9.140625" style="4"/>
    <col min="7681" max="7686" width="2.28515625" style="4" customWidth="1"/>
    <col min="7687" max="7687" width="44.42578125" style="4" customWidth="1"/>
    <col min="7688" max="7688" width="2.42578125" style="4" customWidth="1"/>
    <col min="7689" max="7689" width="13.85546875" style="4" customWidth="1"/>
    <col min="7690" max="7690" width="2.42578125" style="4" customWidth="1"/>
    <col min="7691" max="7691" width="13.85546875" style="4" customWidth="1"/>
    <col min="7692" max="7936" width="9.140625" style="4"/>
    <col min="7937" max="7942" width="2.28515625" style="4" customWidth="1"/>
    <col min="7943" max="7943" width="44.42578125" style="4" customWidth="1"/>
    <col min="7944" max="7944" width="2.42578125" style="4" customWidth="1"/>
    <col min="7945" max="7945" width="13.85546875" style="4" customWidth="1"/>
    <col min="7946" max="7946" width="2.42578125" style="4" customWidth="1"/>
    <col min="7947" max="7947" width="13.85546875" style="4" customWidth="1"/>
    <col min="7948" max="8192" width="9.140625" style="4"/>
    <col min="8193" max="8198" width="2.28515625" style="4" customWidth="1"/>
    <col min="8199" max="8199" width="44.42578125" style="4" customWidth="1"/>
    <col min="8200" max="8200" width="2.42578125" style="4" customWidth="1"/>
    <col min="8201" max="8201" width="13.85546875" style="4" customWidth="1"/>
    <col min="8202" max="8202" width="2.42578125" style="4" customWidth="1"/>
    <col min="8203" max="8203" width="13.85546875" style="4" customWidth="1"/>
    <col min="8204" max="8448" width="9.140625" style="4"/>
    <col min="8449" max="8454" width="2.28515625" style="4" customWidth="1"/>
    <col min="8455" max="8455" width="44.42578125" style="4" customWidth="1"/>
    <col min="8456" max="8456" width="2.42578125" style="4" customWidth="1"/>
    <col min="8457" max="8457" width="13.85546875" style="4" customWidth="1"/>
    <col min="8458" max="8458" width="2.42578125" style="4" customWidth="1"/>
    <col min="8459" max="8459" width="13.85546875" style="4" customWidth="1"/>
    <col min="8460" max="8704" width="9.140625" style="4"/>
    <col min="8705" max="8710" width="2.28515625" style="4" customWidth="1"/>
    <col min="8711" max="8711" width="44.42578125" style="4" customWidth="1"/>
    <col min="8712" max="8712" width="2.42578125" style="4" customWidth="1"/>
    <col min="8713" max="8713" width="13.85546875" style="4" customWidth="1"/>
    <col min="8714" max="8714" width="2.42578125" style="4" customWidth="1"/>
    <col min="8715" max="8715" width="13.85546875" style="4" customWidth="1"/>
    <col min="8716" max="8960" width="9.140625" style="4"/>
    <col min="8961" max="8966" width="2.28515625" style="4" customWidth="1"/>
    <col min="8967" max="8967" width="44.42578125" style="4" customWidth="1"/>
    <col min="8968" max="8968" width="2.42578125" style="4" customWidth="1"/>
    <col min="8969" max="8969" width="13.85546875" style="4" customWidth="1"/>
    <col min="8970" max="8970" width="2.42578125" style="4" customWidth="1"/>
    <col min="8971" max="8971" width="13.85546875" style="4" customWidth="1"/>
    <col min="8972" max="9216" width="9.140625" style="4"/>
    <col min="9217" max="9222" width="2.28515625" style="4" customWidth="1"/>
    <col min="9223" max="9223" width="44.42578125" style="4" customWidth="1"/>
    <col min="9224" max="9224" width="2.42578125" style="4" customWidth="1"/>
    <col min="9225" max="9225" width="13.85546875" style="4" customWidth="1"/>
    <col min="9226" max="9226" width="2.42578125" style="4" customWidth="1"/>
    <col min="9227" max="9227" width="13.85546875" style="4" customWidth="1"/>
    <col min="9228" max="9472" width="9.140625" style="4"/>
    <col min="9473" max="9478" width="2.28515625" style="4" customWidth="1"/>
    <col min="9479" max="9479" width="44.42578125" style="4" customWidth="1"/>
    <col min="9480" max="9480" width="2.42578125" style="4" customWidth="1"/>
    <col min="9481" max="9481" width="13.85546875" style="4" customWidth="1"/>
    <col min="9482" max="9482" width="2.42578125" style="4" customWidth="1"/>
    <col min="9483" max="9483" width="13.85546875" style="4" customWidth="1"/>
    <col min="9484" max="9728" width="9.140625" style="4"/>
    <col min="9729" max="9734" width="2.28515625" style="4" customWidth="1"/>
    <col min="9735" max="9735" width="44.42578125" style="4" customWidth="1"/>
    <col min="9736" max="9736" width="2.42578125" style="4" customWidth="1"/>
    <col min="9737" max="9737" width="13.85546875" style="4" customWidth="1"/>
    <col min="9738" max="9738" width="2.42578125" style="4" customWidth="1"/>
    <col min="9739" max="9739" width="13.85546875" style="4" customWidth="1"/>
    <col min="9740" max="9984" width="9.140625" style="4"/>
    <col min="9985" max="9990" width="2.28515625" style="4" customWidth="1"/>
    <col min="9991" max="9991" width="44.42578125" style="4" customWidth="1"/>
    <col min="9992" max="9992" width="2.42578125" style="4" customWidth="1"/>
    <col min="9993" max="9993" width="13.85546875" style="4" customWidth="1"/>
    <col min="9994" max="9994" width="2.42578125" style="4" customWidth="1"/>
    <col min="9995" max="9995" width="13.85546875" style="4" customWidth="1"/>
    <col min="9996" max="10240" width="9.140625" style="4"/>
    <col min="10241" max="10246" width="2.28515625" style="4" customWidth="1"/>
    <col min="10247" max="10247" width="44.42578125" style="4" customWidth="1"/>
    <col min="10248" max="10248" width="2.42578125" style="4" customWidth="1"/>
    <col min="10249" max="10249" width="13.85546875" style="4" customWidth="1"/>
    <col min="10250" max="10250" width="2.42578125" style="4" customWidth="1"/>
    <col min="10251" max="10251" width="13.85546875" style="4" customWidth="1"/>
    <col min="10252" max="10496" width="9.140625" style="4"/>
    <col min="10497" max="10502" width="2.28515625" style="4" customWidth="1"/>
    <col min="10503" max="10503" width="44.42578125" style="4" customWidth="1"/>
    <col min="10504" max="10504" width="2.42578125" style="4" customWidth="1"/>
    <col min="10505" max="10505" width="13.85546875" style="4" customWidth="1"/>
    <col min="10506" max="10506" width="2.42578125" style="4" customWidth="1"/>
    <col min="10507" max="10507" width="13.85546875" style="4" customWidth="1"/>
    <col min="10508" max="10752" width="9.140625" style="4"/>
    <col min="10753" max="10758" width="2.28515625" style="4" customWidth="1"/>
    <col min="10759" max="10759" width="44.42578125" style="4" customWidth="1"/>
    <col min="10760" max="10760" width="2.42578125" style="4" customWidth="1"/>
    <col min="10761" max="10761" width="13.85546875" style="4" customWidth="1"/>
    <col min="10762" max="10762" width="2.42578125" style="4" customWidth="1"/>
    <col min="10763" max="10763" width="13.85546875" style="4" customWidth="1"/>
    <col min="10764" max="11008" width="9.140625" style="4"/>
    <col min="11009" max="11014" width="2.28515625" style="4" customWidth="1"/>
    <col min="11015" max="11015" width="44.42578125" style="4" customWidth="1"/>
    <col min="11016" max="11016" width="2.42578125" style="4" customWidth="1"/>
    <col min="11017" max="11017" width="13.85546875" style="4" customWidth="1"/>
    <col min="11018" max="11018" width="2.42578125" style="4" customWidth="1"/>
    <col min="11019" max="11019" width="13.85546875" style="4" customWidth="1"/>
    <col min="11020" max="11264" width="9.140625" style="4"/>
    <col min="11265" max="11270" width="2.28515625" style="4" customWidth="1"/>
    <col min="11271" max="11271" width="44.42578125" style="4" customWidth="1"/>
    <col min="11272" max="11272" width="2.42578125" style="4" customWidth="1"/>
    <col min="11273" max="11273" width="13.85546875" style="4" customWidth="1"/>
    <col min="11274" max="11274" width="2.42578125" style="4" customWidth="1"/>
    <col min="11275" max="11275" width="13.85546875" style="4" customWidth="1"/>
    <col min="11276" max="11520" width="9.140625" style="4"/>
    <col min="11521" max="11526" width="2.28515625" style="4" customWidth="1"/>
    <col min="11527" max="11527" width="44.42578125" style="4" customWidth="1"/>
    <col min="11528" max="11528" width="2.42578125" style="4" customWidth="1"/>
    <col min="11529" max="11529" width="13.85546875" style="4" customWidth="1"/>
    <col min="11530" max="11530" width="2.42578125" style="4" customWidth="1"/>
    <col min="11531" max="11531" width="13.85546875" style="4" customWidth="1"/>
    <col min="11532" max="11776" width="9.140625" style="4"/>
    <col min="11777" max="11782" width="2.28515625" style="4" customWidth="1"/>
    <col min="11783" max="11783" width="44.42578125" style="4" customWidth="1"/>
    <col min="11784" max="11784" width="2.42578125" style="4" customWidth="1"/>
    <col min="11785" max="11785" width="13.85546875" style="4" customWidth="1"/>
    <col min="11786" max="11786" width="2.42578125" style="4" customWidth="1"/>
    <col min="11787" max="11787" width="13.85546875" style="4" customWidth="1"/>
    <col min="11788" max="12032" width="9.140625" style="4"/>
    <col min="12033" max="12038" width="2.28515625" style="4" customWidth="1"/>
    <col min="12039" max="12039" width="44.42578125" style="4" customWidth="1"/>
    <col min="12040" max="12040" width="2.42578125" style="4" customWidth="1"/>
    <col min="12041" max="12041" width="13.85546875" style="4" customWidth="1"/>
    <col min="12042" max="12042" width="2.42578125" style="4" customWidth="1"/>
    <col min="12043" max="12043" width="13.85546875" style="4" customWidth="1"/>
    <col min="12044" max="12288" width="9.140625" style="4"/>
    <col min="12289" max="12294" width="2.28515625" style="4" customWidth="1"/>
    <col min="12295" max="12295" width="44.42578125" style="4" customWidth="1"/>
    <col min="12296" max="12296" width="2.42578125" style="4" customWidth="1"/>
    <col min="12297" max="12297" width="13.85546875" style="4" customWidth="1"/>
    <col min="12298" max="12298" width="2.42578125" style="4" customWidth="1"/>
    <col min="12299" max="12299" width="13.85546875" style="4" customWidth="1"/>
    <col min="12300" max="12544" width="9.140625" style="4"/>
    <col min="12545" max="12550" width="2.28515625" style="4" customWidth="1"/>
    <col min="12551" max="12551" width="44.42578125" style="4" customWidth="1"/>
    <col min="12552" max="12552" width="2.42578125" style="4" customWidth="1"/>
    <col min="12553" max="12553" width="13.85546875" style="4" customWidth="1"/>
    <col min="12554" max="12554" width="2.42578125" style="4" customWidth="1"/>
    <col min="12555" max="12555" width="13.85546875" style="4" customWidth="1"/>
    <col min="12556" max="12800" width="9.140625" style="4"/>
    <col min="12801" max="12806" width="2.28515625" style="4" customWidth="1"/>
    <col min="12807" max="12807" width="44.42578125" style="4" customWidth="1"/>
    <col min="12808" max="12808" width="2.42578125" style="4" customWidth="1"/>
    <col min="12809" max="12809" width="13.85546875" style="4" customWidth="1"/>
    <col min="12810" max="12810" width="2.42578125" style="4" customWidth="1"/>
    <col min="12811" max="12811" width="13.85546875" style="4" customWidth="1"/>
    <col min="12812" max="13056" width="9.140625" style="4"/>
    <col min="13057" max="13062" width="2.28515625" style="4" customWidth="1"/>
    <col min="13063" max="13063" width="44.42578125" style="4" customWidth="1"/>
    <col min="13064" max="13064" width="2.42578125" style="4" customWidth="1"/>
    <col min="13065" max="13065" width="13.85546875" style="4" customWidth="1"/>
    <col min="13066" max="13066" width="2.42578125" style="4" customWidth="1"/>
    <col min="13067" max="13067" width="13.85546875" style="4" customWidth="1"/>
    <col min="13068" max="13312" width="9.140625" style="4"/>
    <col min="13313" max="13318" width="2.28515625" style="4" customWidth="1"/>
    <col min="13319" max="13319" width="44.42578125" style="4" customWidth="1"/>
    <col min="13320" max="13320" width="2.42578125" style="4" customWidth="1"/>
    <col min="13321" max="13321" width="13.85546875" style="4" customWidth="1"/>
    <col min="13322" max="13322" width="2.42578125" style="4" customWidth="1"/>
    <col min="13323" max="13323" width="13.85546875" style="4" customWidth="1"/>
    <col min="13324" max="13568" width="9.140625" style="4"/>
    <col min="13569" max="13574" width="2.28515625" style="4" customWidth="1"/>
    <col min="13575" max="13575" width="44.42578125" style="4" customWidth="1"/>
    <col min="13576" max="13576" width="2.42578125" style="4" customWidth="1"/>
    <col min="13577" max="13577" width="13.85546875" style="4" customWidth="1"/>
    <col min="13578" max="13578" width="2.42578125" style="4" customWidth="1"/>
    <col min="13579" max="13579" width="13.85546875" style="4" customWidth="1"/>
    <col min="13580" max="13824" width="9.140625" style="4"/>
    <col min="13825" max="13830" width="2.28515625" style="4" customWidth="1"/>
    <col min="13831" max="13831" width="44.42578125" style="4" customWidth="1"/>
    <col min="13832" max="13832" width="2.42578125" style="4" customWidth="1"/>
    <col min="13833" max="13833" width="13.85546875" style="4" customWidth="1"/>
    <col min="13834" max="13834" width="2.42578125" style="4" customWidth="1"/>
    <col min="13835" max="13835" width="13.85546875" style="4" customWidth="1"/>
    <col min="13836" max="14080" width="9.140625" style="4"/>
    <col min="14081" max="14086" width="2.28515625" style="4" customWidth="1"/>
    <col min="14087" max="14087" width="44.42578125" style="4" customWidth="1"/>
    <col min="14088" max="14088" width="2.42578125" style="4" customWidth="1"/>
    <col min="14089" max="14089" width="13.85546875" style="4" customWidth="1"/>
    <col min="14090" max="14090" width="2.42578125" style="4" customWidth="1"/>
    <col min="14091" max="14091" width="13.85546875" style="4" customWidth="1"/>
    <col min="14092" max="14336" width="9.140625" style="4"/>
    <col min="14337" max="14342" width="2.28515625" style="4" customWidth="1"/>
    <col min="14343" max="14343" width="44.42578125" style="4" customWidth="1"/>
    <col min="14344" max="14344" width="2.42578125" style="4" customWidth="1"/>
    <col min="14345" max="14345" width="13.85546875" style="4" customWidth="1"/>
    <col min="14346" max="14346" width="2.42578125" style="4" customWidth="1"/>
    <col min="14347" max="14347" width="13.85546875" style="4" customWidth="1"/>
    <col min="14348" max="14592" width="9.140625" style="4"/>
    <col min="14593" max="14598" width="2.28515625" style="4" customWidth="1"/>
    <col min="14599" max="14599" width="44.42578125" style="4" customWidth="1"/>
    <col min="14600" max="14600" width="2.42578125" style="4" customWidth="1"/>
    <col min="14601" max="14601" width="13.85546875" style="4" customWidth="1"/>
    <col min="14602" max="14602" width="2.42578125" style="4" customWidth="1"/>
    <col min="14603" max="14603" width="13.85546875" style="4" customWidth="1"/>
    <col min="14604" max="14848" width="9.140625" style="4"/>
    <col min="14849" max="14854" width="2.28515625" style="4" customWidth="1"/>
    <col min="14855" max="14855" width="44.42578125" style="4" customWidth="1"/>
    <col min="14856" max="14856" width="2.42578125" style="4" customWidth="1"/>
    <col min="14857" max="14857" width="13.85546875" style="4" customWidth="1"/>
    <col min="14858" max="14858" width="2.42578125" style="4" customWidth="1"/>
    <col min="14859" max="14859" width="13.85546875" style="4" customWidth="1"/>
    <col min="14860" max="15104" width="9.140625" style="4"/>
    <col min="15105" max="15110" width="2.28515625" style="4" customWidth="1"/>
    <col min="15111" max="15111" width="44.42578125" style="4" customWidth="1"/>
    <col min="15112" max="15112" width="2.42578125" style="4" customWidth="1"/>
    <col min="15113" max="15113" width="13.85546875" style="4" customWidth="1"/>
    <col min="15114" max="15114" width="2.42578125" style="4" customWidth="1"/>
    <col min="15115" max="15115" width="13.85546875" style="4" customWidth="1"/>
    <col min="15116" max="15360" width="9.140625" style="4"/>
    <col min="15361" max="15366" width="2.28515625" style="4" customWidth="1"/>
    <col min="15367" max="15367" width="44.42578125" style="4" customWidth="1"/>
    <col min="15368" max="15368" width="2.42578125" style="4" customWidth="1"/>
    <col min="15369" max="15369" width="13.85546875" style="4" customWidth="1"/>
    <col min="15370" max="15370" width="2.42578125" style="4" customWidth="1"/>
    <col min="15371" max="15371" width="13.85546875" style="4" customWidth="1"/>
    <col min="15372" max="15616" width="9.140625" style="4"/>
    <col min="15617" max="15622" width="2.28515625" style="4" customWidth="1"/>
    <col min="15623" max="15623" width="44.42578125" style="4" customWidth="1"/>
    <col min="15624" max="15624" width="2.42578125" style="4" customWidth="1"/>
    <col min="15625" max="15625" width="13.85546875" style="4" customWidth="1"/>
    <col min="15626" max="15626" width="2.42578125" style="4" customWidth="1"/>
    <col min="15627" max="15627" width="13.85546875" style="4" customWidth="1"/>
    <col min="15628" max="15872" width="9.140625" style="4"/>
    <col min="15873" max="15878" width="2.28515625" style="4" customWidth="1"/>
    <col min="15879" max="15879" width="44.42578125" style="4" customWidth="1"/>
    <col min="15880" max="15880" width="2.42578125" style="4" customWidth="1"/>
    <col min="15881" max="15881" width="13.85546875" style="4" customWidth="1"/>
    <col min="15882" max="15882" width="2.42578125" style="4" customWidth="1"/>
    <col min="15883" max="15883" width="13.85546875" style="4" customWidth="1"/>
    <col min="15884" max="16128" width="9.140625" style="4"/>
    <col min="16129" max="16134" width="2.28515625" style="4" customWidth="1"/>
    <col min="16135" max="16135" width="44.42578125" style="4" customWidth="1"/>
    <col min="16136" max="16136" width="2.42578125" style="4" customWidth="1"/>
    <col min="16137" max="16137" width="13.85546875" style="4" customWidth="1"/>
    <col min="16138" max="16138" width="2.42578125" style="4" customWidth="1"/>
    <col min="16139" max="16139" width="13.85546875" style="4" customWidth="1"/>
    <col min="16140" max="16384" width="9.140625" style="4"/>
  </cols>
  <sheetData>
    <row r="1" spans="1:11" ht="12.95" customHeight="1">
      <c r="A1" s="1" t="s">
        <v>496</v>
      </c>
      <c r="B1" s="2"/>
      <c r="C1" s="2"/>
      <c r="D1" s="2"/>
      <c r="E1" s="2"/>
      <c r="F1" s="2"/>
      <c r="G1" s="2"/>
      <c r="H1" s="2"/>
      <c r="I1" s="2"/>
      <c r="J1" s="2"/>
      <c r="K1" s="2"/>
    </row>
    <row r="2" spans="1:11" ht="20.100000000000001" customHeight="1">
      <c r="A2" s="2" t="s">
        <v>542</v>
      </c>
      <c r="B2" s="2"/>
      <c r="C2" s="2"/>
      <c r="D2" s="2"/>
      <c r="E2" s="2"/>
      <c r="F2" s="2"/>
      <c r="G2" s="2"/>
      <c r="H2" s="2"/>
      <c r="I2" s="2"/>
      <c r="J2" s="2"/>
      <c r="K2" s="2"/>
    </row>
    <row r="3" spans="1:11" ht="20.100000000000001" customHeight="1">
      <c r="A3" s="2" t="s">
        <v>556</v>
      </c>
      <c r="B3" s="2"/>
      <c r="C3" s="2"/>
      <c r="D3" s="2"/>
      <c r="E3" s="2"/>
      <c r="F3" s="2"/>
      <c r="G3" s="2"/>
      <c r="H3" s="2"/>
      <c r="I3" s="2"/>
      <c r="J3" s="2"/>
      <c r="K3" s="2"/>
    </row>
    <row r="4" spans="1:11" ht="20.100000000000001" customHeight="1">
      <c r="A4" s="2" t="s">
        <v>974</v>
      </c>
      <c r="B4" s="2"/>
      <c r="C4" s="2"/>
      <c r="D4" s="2"/>
      <c r="E4" s="2"/>
      <c r="F4" s="2"/>
      <c r="G4" s="2"/>
      <c r="H4" s="2"/>
      <c r="I4" s="2"/>
      <c r="J4" s="2"/>
      <c r="K4" s="2"/>
    </row>
    <row r="5" spans="1:11" ht="20.100000000000001" customHeight="1">
      <c r="A5" s="2" t="s">
        <v>361</v>
      </c>
      <c r="B5" s="2"/>
      <c r="C5" s="2"/>
      <c r="D5" s="2"/>
      <c r="E5" s="2"/>
      <c r="F5" s="2"/>
      <c r="G5" s="2"/>
      <c r="H5" s="2"/>
      <c r="I5" s="2"/>
      <c r="J5" s="2"/>
      <c r="K5" s="2"/>
    </row>
    <row r="6" spans="1:11" ht="20.100000000000001" customHeight="1">
      <c r="A6" s="2"/>
      <c r="B6" s="2"/>
      <c r="C6" s="2"/>
      <c r="D6" s="2"/>
      <c r="E6" s="2"/>
      <c r="F6" s="2"/>
      <c r="G6" s="2"/>
      <c r="H6" s="2"/>
      <c r="I6" s="2"/>
      <c r="J6" s="2"/>
      <c r="K6" s="2"/>
    </row>
    <row r="7" spans="1:11" ht="105.75" customHeight="1">
      <c r="A7" s="499" t="s">
        <v>1122</v>
      </c>
      <c r="B7" s="499"/>
      <c r="C7" s="499"/>
      <c r="D7" s="499"/>
      <c r="E7" s="499"/>
      <c r="F7" s="499"/>
      <c r="G7" s="499"/>
      <c r="H7" s="499"/>
      <c r="I7" s="499"/>
      <c r="J7" s="499"/>
      <c r="K7" s="499"/>
    </row>
    <row r="8" spans="1:11" ht="20.100000000000001" customHeight="1">
      <c r="I8" s="5">
        <v>2014</v>
      </c>
      <c r="K8" s="5">
        <v>2013</v>
      </c>
    </row>
    <row r="9" spans="1:11" ht="20.100000000000001" customHeight="1">
      <c r="A9" s="4" t="s">
        <v>557</v>
      </c>
      <c r="H9" s="19" t="s">
        <v>172</v>
      </c>
      <c r="I9" s="144">
        <v>924900</v>
      </c>
      <c r="J9" s="8"/>
      <c r="K9" s="144">
        <v>904400</v>
      </c>
    </row>
    <row r="10" spans="1:11" ht="12.95" customHeight="1">
      <c r="A10" s="4" t="s">
        <v>558</v>
      </c>
      <c r="H10" s="19"/>
      <c r="I10" s="144">
        <v>1107400</v>
      </c>
      <c r="J10" s="8"/>
      <c r="K10" s="144">
        <v>1088500</v>
      </c>
    </row>
    <row r="11" spans="1:11" ht="12.95" customHeight="1">
      <c r="A11" s="4" t="s">
        <v>559</v>
      </c>
      <c r="H11" s="19"/>
      <c r="I11" s="144">
        <v>0</v>
      </c>
      <c r="J11" s="8"/>
      <c r="K11" s="144">
        <v>10100</v>
      </c>
    </row>
    <row r="12" spans="1:11" ht="12.95" customHeight="1">
      <c r="A12" s="4" t="s">
        <v>560</v>
      </c>
      <c r="H12" s="19"/>
      <c r="I12" s="144">
        <v>932800</v>
      </c>
      <c r="J12" s="8"/>
      <c r="K12" s="144">
        <v>920500</v>
      </c>
    </row>
    <row r="13" spans="1:11" ht="12.95" customHeight="1">
      <c r="A13" s="4" t="s">
        <v>561</v>
      </c>
      <c r="H13" s="19"/>
      <c r="I13" s="145">
        <v>1402600</v>
      </c>
      <c r="J13" s="8"/>
      <c r="K13" s="145">
        <v>1395300</v>
      </c>
    </row>
    <row r="14" spans="1:11" ht="20.100000000000001" customHeight="1" thickBot="1">
      <c r="F14" s="4" t="s">
        <v>174</v>
      </c>
      <c r="H14" s="19" t="s">
        <v>172</v>
      </c>
      <c r="I14" s="7">
        <f>SUM(I9:I13)</f>
        <v>4367700</v>
      </c>
      <c r="J14" s="8"/>
      <c r="K14" s="7">
        <f>SUM(K9:K13)</f>
        <v>4318800</v>
      </c>
    </row>
    <row r="15" spans="1:11" ht="12.95" customHeight="1" thickTop="1"/>
  </sheetData>
  <customSheetViews>
    <customSheetView guid="{B5CDDD7D-D7D3-4CB2-966B-9F1E454CC0C9}">
      <pageMargins left="0.8" right="0.7" top="1" bottom="0.8" header="0.5" footer="0.5"/>
      <pageSetup firstPageNumber="111" orientation="portrait"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ageSetup firstPageNumber="111" orientation="portrait"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firstPageNumber="108" orientation="portrait"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election activeCell="I18" sqref="I18"/>
      <pageMargins left="0.8" right="0.7" top="1" bottom="0.8" header="0.5" footer="0.5"/>
      <pageSetup firstPageNumber="105" orientation="portrait"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18" sqref="I18"/>
      <pageMargins left="0.8" right="0.7" top="1" bottom="0.8" header="0.5" footer="0.5"/>
      <pageSetup firstPageNumber="105" orientation="portrait" blackAndWhite="1" useFirstPageNumber="1" r:id="rId5"/>
      <headerFooter alignWithMargins="0">
        <oddHeader>&amp;L&amp;"Arial,Bold"&amp;12DRAFT   &amp;D   &amp;T</oddHeader>
        <oddFooter>&amp;C&amp;"Times New Roman,Regular"&amp;11&amp;P</oddFooter>
      </headerFooter>
    </customSheetView>
    <customSheetView guid="{F7A50A1A-A029-4D6C-B11F-716424AF5F60}">
      <pageMargins left="0.8" right="0.7" top="1" bottom="0.8" header="0.5" footer="0.5"/>
      <pageSetup firstPageNumber="105" orientation="portrait"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I18" sqref="I18"/>
      <pageMargins left="0.8" right="0.7" top="1" bottom="0.8" header="0.5" footer="0.5"/>
      <pageSetup firstPageNumber="105" orientation="portrait"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I18" sqref="I18"/>
      <pageMargins left="0.8" right="0.7" top="1" bottom="0.8" header="0.5" footer="0.5"/>
      <pageSetup firstPageNumber="105" orientation="portrait"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pageMargins left="0.8" right="0.7" top="1" bottom="0.8" header="0.5" footer="0.5"/>
      <pageSetup firstPageNumber="107" orientation="portrait" blackAndWhite="1" useFirstPageNumber="1" r:id="rId9"/>
      <headerFooter alignWithMargins="0">
        <oddHeader xml:space="preserve">&amp;L&amp;"Arial,Bold"&amp;9DRAFT   &amp;D   &amp;T &amp;F </oddHeader>
        <oddFooter>&amp;C&amp;"Times New Roman,Regular"&amp;11&amp;P</oddFooter>
      </headerFooter>
    </customSheetView>
  </customSheetViews>
  <mergeCells count="1">
    <mergeCell ref="A7:K7"/>
  </mergeCells>
  <phoneticPr fontId="16" type="noConversion"/>
  <pageMargins left="0.8" right="0.7" top="1" bottom="0.8" header="0.5" footer="0.5"/>
  <pageSetup firstPageNumber="101" fitToHeight="0" orientation="portrait" blackAndWhite="1" useFirstPageNumber="1" r:id="rId10"/>
  <headerFooter scaleWithDoc="0" alignWithMargins="0">
    <oddFooter>&amp;C&amp;"Times New Roman,Regular"&amp;11&amp;P</odd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76">
    <tabColor theme="9"/>
    <pageSetUpPr fitToPage="1"/>
  </sheetPr>
  <dimension ref="A1:S12"/>
  <sheetViews>
    <sheetView workbookViewId="0"/>
  </sheetViews>
  <sheetFormatPr defaultColWidth="10.28515625" defaultRowHeight="12.95" customHeight="1"/>
  <cols>
    <col min="1" max="6" width="2.28515625" style="4" customWidth="1"/>
    <col min="7" max="7" width="11.8554687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6" width="2.42578125" style="4" customWidth="1"/>
    <col min="17" max="17" width="13.85546875" style="4" customWidth="1"/>
    <col min="18" max="18" width="2.42578125" style="4" customWidth="1"/>
    <col min="19" max="19" width="13.85546875" style="4" customWidth="1"/>
    <col min="20" max="256" width="10.28515625" style="4"/>
    <col min="257" max="262" width="2.28515625" style="4" customWidth="1"/>
    <col min="263" max="263" width="14.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2" width="2.42578125" style="4" customWidth="1"/>
    <col min="273" max="273" width="13.85546875" style="4" customWidth="1"/>
    <col min="274" max="274" width="2.42578125" style="4" customWidth="1"/>
    <col min="275" max="275" width="13.85546875" style="4" customWidth="1"/>
    <col min="276" max="512" width="10.28515625" style="4"/>
    <col min="513" max="518" width="2.28515625" style="4" customWidth="1"/>
    <col min="519" max="519" width="14.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28" width="2.42578125" style="4" customWidth="1"/>
    <col min="529" max="529" width="13.85546875" style="4" customWidth="1"/>
    <col min="530" max="530" width="2.42578125" style="4" customWidth="1"/>
    <col min="531" max="531" width="13.85546875" style="4" customWidth="1"/>
    <col min="532" max="768" width="10.28515625" style="4"/>
    <col min="769" max="774" width="2.28515625" style="4" customWidth="1"/>
    <col min="775" max="775" width="14.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4" width="2.42578125" style="4" customWidth="1"/>
    <col min="785" max="785" width="13.85546875" style="4" customWidth="1"/>
    <col min="786" max="786" width="2.42578125" style="4" customWidth="1"/>
    <col min="787" max="787" width="13.85546875" style="4" customWidth="1"/>
    <col min="788" max="1024" width="10.28515625" style="4"/>
    <col min="1025" max="1030" width="2.28515625" style="4" customWidth="1"/>
    <col min="1031" max="1031" width="14.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0" width="2.42578125" style="4" customWidth="1"/>
    <col min="1041" max="1041" width="13.85546875" style="4" customWidth="1"/>
    <col min="1042" max="1042" width="2.42578125" style="4" customWidth="1"/>
    <col min="1043" max="1043" width="13.85546875" style="4" customWidth="1"/>
    <col min="1044" max="1280" width="10.28515625" style="4"/>
    <col min="1281" max="1286" width="2.28515625" style="4" customWidth="1"/>
    <col min="1287" max="1287" width="14.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6" width="2.42578125" style="4" customWidth="1"/>
    <col min="1297" max="1297" width="13.85546875" style="4" customWidth="1"/>
    <col min="1298" max="1298" width="2.42578125" style="4" customWidth="1"/>
    <col min="1299" max="1299" width="13.85546875" style="4" customWidth="1"/>
    <col min="1300" max="1536" width="10.28515625" style="4"/>
    <col min="1537" max="1542" width="2.28515625" style="4" customWidth="1"/>
    <col min="1543" max="1543" width="14.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2" width="2.42578125" style="4" customWidth="1"/>
    <col min="1553" max="1553" width="13.85546875" style="4" customWidth="1"/>
    <col min="1554" max="1554" width="2.42578125" style="4" customWidth="1"/>
    <col min="1555" max="1555" width="13.85546875" style="4" customWidth="1"/>
    <col min="1556" max="1792" width="10.28515625" style="4"/>
    <col min="1793" max="1798" width="2.28515625" style="4" customWidth="1"/>
    <col min="1799" max="1799" width="14.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08" width="2.42578125" style="4" customWidth="1"/>
    <col min="1809" max="1809" width="13.85546875" style="4" customWidth="1"/>
    <col min="1810" max="1810" width="2.42578125" style="4" customWidth="1"/>
    <col min="1811" max="1811" width="13.85546875" style="4" customWidth="1"/>
    <col min="1812" max="2048" width="10.28515625" style="4"/>
    <col min="2049" max="2054" width="2.28515625" style="4" customWidth="1"/>
    <col min="2055" max="2055" width="14.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4" width="2.42578125" style="4" customWidth="1"/>
    <col min="2065" max="2065" width="13.85546875" style="4" customWidth="1"/>
    <col min="2066" max="2066" width="2.42578125" style="4" customWidth="1"/>
    <col min="2067" max="2067" width="13.85546875" style="4" customWidth="1"/>
    <col min="2068" max="2304" width="10.28515625" style="4"/>
    <col min="2305" max="2310" width="2.28515625" style="4" customWidth="1"/>
    <col min="2311" max="2311" width="14.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0" width="2.42578125" style="4" customWidth="1"/>
    <col min="2321" max="2321" width="13.85546875" style="4" customWidth="1"/>
    <col min="2322" max="2322" width="2.42578125" style="4" customWidth="1"/>
    <col min="2323" max="2323" width="13.85546875" style="4" customWidth="1"/>
    <col min="2324" max="2560" width="10.28515625" style="4"/>
    <col min="2561" max="2566" width="2.28515625" style="4" customWidth="1"/>
    <col min="2567" max="2567" width="14.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6" width="2.42578125" style="4" customWidth="1"/>
    <col min="2577" max="2577" width="13.85546875" style="4" customWidth="1"/>
    <col min="2578" max="2578" width="2.42578125" style="4" customWidth="1"/>
    <col min="2579" max="2579" width="13.85546875" style="4" customWidth="1"/>
    <col min="2580" max="2816" width="10.28515625" style="4"/>
    <col min="2817" max="2822" width="2.28515625" style="4" customWidth="1"/>
    <col min="2823" max="2823" width="14.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2" width="2.42578125" style="4" customWidth="1"/>
    <col min="2833" max="2833" width="13.85546875" style="4" customWidth="1"/>
    <col min="2834" max="2834" width="2.42578125" style="4" customWidth="1"/>
    <col min="2835" max="2835" width="13.85546875" style="4" customWidth="1"/>
    <col min="2836" max="3072" width="10.28515625" style="4"/>
    <col min="3073" max="3078" width="2.28515625" style="4" customWidth="1"/>
    <col min="3079" max="3079" width="14.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88" width="2.42578125" style="4" customWidth="1"/>
    <col min="3089" max="3089" width="13.85546875" style="4" customWidth="1"/>
    <col min="3090" max="3090" width="2.42578125" style="4" customWidth="1"/>
    <col min="3091" max="3091" width="13.85546875" style="4" customWidth="1"/>
    <col min="3092" max="3328" width="10.28515625" style="4"/>
    <col min="3329" max="3334" width="2.28515625" style="4" customWidth="1"/>
    <col min="3335" max="3335" width="14.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4" width="2.42578125" style="4" customWidth="1"/>
    <col min="3345" max="3345" width="13.85546875" style="4" customWidth="1"/>
    <col min="3346" max="3346" width="2.42578125" style="4" customWidth="1"/>
    <col min="3347" max="3347" width="13.85546875" style="4" customWidth="1"/>
    <col min="3348" max="3584" width="10.28515625" style="4"/>
    <col min="3585" max="3590" width="2.28515625" style="4" customWidth="1"/>
    <col min="3591" max="3591" width="14.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0" width="2.42578125" style="4" customWidth="1"/>
    <col min="3601" max="3601" width="13.85546875" style="4" customWidth="1"/>
    <col min="3602" max="3602" width="2.42578125" style="4" customWidth="1"/>
    <col min="3603" max="3603" width="13.85546875" style="4" customWidth="1"/>
    <col min="3604" max="3840" width="10.28515625" style="4"/>
    <col min="3841" max="3846" width="2.28515625" style="4" customWidth="1"/>
    <col min="3847" max="3847" width="14.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6" width="2.42578125" style="4" customWidth="1"/>
    <col min="3857" max="3857" width="13.85546875" style="4" customWidth="1"/>
    <col min="3858" max="3858" width="2.42578125" style="4" customWidth="1"/>
    <col min="3859" max="3859" width="13.85546875" style="4" customWidth="1"/>
    <col min="3860" max="4096" width="10.28515625" style="4"/>
    <col min="4097" max="4102" width="2.28515625" style="4" customWidth="1"/>
    <col min="4103" max="4103" width="14.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2" width="2.42578125" style="4" customWidth="1"/>
    <col min="4113" max="4113" width="13.85546875" style="4" customWidth="1"/>
    <col min="4114" max="4114" width="2.42578125" style="4" customWidth="1"/>
    <col min="4115" max="4115" width="13.85546875" style="4" customWidth="1"/>
    <col min="4116" max="4352" width="10.28515625" style="4"/>
    <col min="4353" max="4358" width="2.28515625" style="4" customWidth="1"/>
    <col min="4359" max="4359" width="14.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68" width="2.42578125" style="4" customWidth="1"/>
    <col min="4369" max="4369" width="13.85546875" style="4" customWidth="1"/>
    <col min="4370" max="4370" width="2.42578125" style="4" customWidth="1"/>
    <col min="4371" max="4371" width="13.85546875" style="4" customWidth="1"/>
    <col min="4372" max="4608" width="10.28515625" style="4"/>
    <col min="4609" max="4614" width="2.28515625" style="4" customWidth="1"/>
    <col min="4615" max="4615" width="14.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4" width="2.42578125" style="4" customWidth="1"/>
    <col min="4625" max="4625" width="13.85546875" style="4" customWidth="1"/>
    <col min="4626" max="4626" width="2.42578125" style="4" customWidth="1"/>
    <col min="4627" max="4627" width="13.85546875" style="4" customWidth="1"/>
    <col min="4628" max="4864" width="10.28515625" style="4"/>
    <col min="4865" max="4870" width="2.28515625" style="4" customWidth="1"/>
    <col min="4871" max="4871" width="14.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0" width="2.42578125" style="4" customWidth="1"/>
    <col min="4881" max="4881" width="13.85546875" style="4" customWidth="1"/>
    <col min="4882" max="4882" width="2.42578125" style="4" customWidth="1"/>
    <col min="4883" max="4883" width="13.85546875" style="4" customWidth="1"/>
    <col min="4884" max="5120" width="10.28515625" style="4"/>
    <col min="5121" max="5126" width="2.28515625" style="4" customWidth="1"/>
    <col min="5127" max="5127" width="14.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6" width="2.42578125" style="4" customWidth="1"/>
    <col min="5137" max="5137" width="13.85546875" style="4" customWidth="1"/>
    <col min="5138" max="5138" width="2.42578125" style="4" customWidth="1"/>
    <col min="5139" max="5139" width="13.85546875" style="4" customWidth="1"/>
    <col min="5140" max="5376" width="10.28515625" style="4"/>
    <col min="5377" max="5382" width="2.28515625" style="4" customWidth="1"/>
    <col min="5383" max="5383" width="14.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2" width="2.42578125" style="4" customWidth="1"/>
    <col min="5393" max="5393" width="13.85546875" style="4" customWidth="1"/>
    <col min="5394" max="5394" width="2.42578125" style="4" customWidth="1"/>
    <col min="5395" max="5395" width="13.85546875" style="4" customWidth="1"/>
    <col min="5396" max="5632" width="10.28515625" style="4"/>
    <col min="5633" max="5638" width="2.28515625" style="4" customWidth="1"/>
    <col min="5639" max="5639" width="14.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48" width="2.42578125" style="4" customWidth="1"/>
    <col min="5649" max="5649" width="13.85546875" style="4" customWidth="1"/>
    <col min="5650" max="5650" width="2.42578125" style="4" customWidth="1"/>
    <col min="5651" max="5651" width="13.85546875" style="4" customWidth="1"/>
    <col min="5652" max="5888" width="10.28515625" style="4"/>
    <col min="5889" max="5894" width="2.28515625" style="4" customWidth="1"/>
    <col min="5895" max="5895" width="14.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4" width="2.42578125" style="4" customWidth="1"/>
    <col min="5905" max="5905" width="13.85546875" style="4" customWidth="1"/>
    <col min="5906" max="5906" width="2.42578125" style="4" customWidth="1"/>
    <col min="5907" max="5907" width="13.85546875" style="4" customWidth="1"/>
    <col min="5908" max="6144" width="10.28515625" style="4"/>
    <col min="6145" max="6150" width="2.28515625" style="4" customWidth="1"/>
    <col min="6151" max="6151" width="14.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0" width="2.42578125" style="4" customWidth="1"/>
    <col min="6161" max="6161" width="13.85546875" style="4" customWidth="1"/>
    <col min="6162" max="6162" width="2.42578125" style="4" customWidth="1"/>
    <col min="6163" max="6163" width="13.85546875" style="4" customWidth="1"/>
    <col min="6164" max="6400" width="10.28515625" style="4"/>
    <col min="6401" max="6406" width="2.28515625" style="4" customWidth="1"/>
    <col min="6407" max="6407" width="14.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6" width="2.42578125" style="4" customWidth="1"/>
    <col min="6417" max="6417" width="13.85546875" style="4" customWidth="1"/>
    <col min="6418" max="6418" width="2.42578125" style="4" customWidth="1"/>
    <col min="6419" max="6419" width="13.85546875" style="4" customWidth="1"/>
    <col min="6420" max="6656" width="10.28515625" style="4"/>
    <col min="6657" max="6662" width="2.28515625" style="4" customWidth="1"/>
    <col min="6663" max="6663" width="14.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2" width="2.42578125" style="4" customWidth="1"/>
    <col min="6673" max="6673" width="13.85546875" style="4" customWidth="1"/>
    <col min="6674" max="6674" width="2.42578125" style="4" customWidth="1"/>
    <col min="6675" max="6675" width="13.85546875" style="4" customWidth="1"/>
    <col min="6676" max="6912" width="10.28515625" style="4"/>
    <col min="6913" max="6918" width="2.28515625" style="4" customWidth="1"/>
    <col min="6919" max="6919" width="14.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28" width="2.42578125" style="4" customWidth="1"/>
    <col min="6929" max="6929" width="13.85546875" style="4" customWidth="1"/>
    <col min="6930" max="6930" width="2.42578125" style="4" customWidth="1"/>
    <col min="6931" max="6931" width="13.85546875" style="4" customWidth="1"/>
    <col min="6932" max="7168" width="10.28515625" style="4"/>
    <col min="7169" max="7174" width="2.28515625" style="4" customWidth="1"/>
    <col min="7175" max="7175" width="14.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4" width="2.42578125" style="4" customWidth="1"/>
    <col min="7185" max="7185" width="13.85546875" style="4" customWidth="1"/>
    <col min="7186" max="7186" width="2.42578125" style="4" customWidth="1"/>
    <col min="7187" max="7187" width="13.85546875" style="4" customWidth="1"/>
    <col min="7188" max="7424" width="10.28515625" style="4"/>
    <col min="7425" max="7430" width="2.28515625" style="4" customWidth="1"/>
    <col min="7431" max="7431" width="14.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0" width="2.42578125" style="4" customWidth="1"/>
    <col min="7441" max="7441" width="13.85546875" style="4" customWidth="1"/>
    <col min="7442" max="7442" width="2.42578125" style="4" customWidth="1"/>
    <col min="7443" max="7443" width="13.85546875" style="4" customWidth="1"/>
    <col min="7444" max="7680" width="10.28515625" style="4"/>
    <col min="7681" max="7686" width="2.28515625" style="4" customWidth="1"/>
    <col min="7687" max="7687" width="14.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6" width="2.42578125" style="4" customWidth="1"/>
    <col min="7697" max="7697" width="13.85546875" style="4" customWidth="1"/>
    <col min="7698" max="7698" width="2.42578125" style="4" customWidth="1"/>
    <col min="7699" max="7699" width="13.85546875" style="4" customWidth="1"/>
    <col min="7700" max="7936" width="10.28515625" style="4"/>
    <col min="7937" max="7942" width="2.28515625" style="4" customWidth="1"/>
    <col min="7943" max="7943" width="14.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2" width="2.42578125" style="4" customWidth="1"/>
    <col min="7953" max="7953" width="13.85546875" style="4" customWidth="1"/>
    <col min="7954" max="7954" width="2.42578125" style="4" customWidth="1"/>
    <col min="7955" max="7955" width="13.85546875" style="4" customWidth="1"/>
    <col min="7956" max="8192" width="10.28515625" style="4"/>
    <col min="8193" max="8198" width="2.28515625" style="4" customWidth="1"/>
    <col min="8199" max="8199" width="14.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08" width="2.42578125" style="4" customWidth="1"/>
    <col min="8209" max="8209" width="13.85546875" style="4" customWidth="1"/>
    <col min="8210" max="8210" width="2.42578125" style="4" customWidth="1"/>
    <col min="8211" max="8211" width="13.85546875" style="4" customWidth="1"/>
    <col min="8212" max="8448" width="10.28515625" style="4"/>
    <col min="8449" max="8454" width="2.28515625" style="4" customWidth="1"/>
    <col min="8455" max="8455" width="14.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4" width="2.42578125" style="4" customWidth="1"/>
    <col min="8465" max="8465" width="13.85546875" style="4" customWidth="1"/>
    <col min="8466" max="8466" width="2.42578125" style="4" customWidth="1"/>
    <col min="8467" max="8467" width="13.85546875" style="4" customWidth="1"/>
    <col min="8468" max="8704" width="10.28515625" style="4"/>
    <col min="8705" max="8710" width="2.28515625" style="4" customWidth="1"/>
    <col min="8711" max="8711" width="14.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0" width="2.42578125" style="4" customWidth="1"/>
    <col min="8721" max="8721" width="13.85546875" style="4" customWidth="1"/>
    <col min="8722" max="8722" width="2.42578125" style="4" customWidth="1"/>
    <col min="8723" max="8723" width="13.85546875" style="4" customWidth="1"/>
    <col min="8724" max="8960" width="10.28515625" style="4"/>
    <col min="8961" max="8966" width="2.28515625" style="4" customWidth="1"/>
    <col min="8967" max="8967" width="14.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6" width="2.42578125" style="4" customWidth="1"/>
    <col min="8977" max="8977" width="13.85546875" style="4" customWidth="1"/>
    <col min="8978" max="8978" width="2.42578125" style="4" customWidth="1"/>
    <col min="8979" max="8979" width="13.85546875" style="4" customWidth="1"/>
    <col min="8980" max="9216" width="10.28515625" style="4"/>
    <col min="9217" max="9222" width="2.28515625" style="4" customWidth="1"/>
    <col min="9223" max="9223" width="14.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2" width="2.42578125" style="4" customWidth="1"/>
    <col min="9233" max="9233" width="13.85546875" style="4" customWidth="1"/>
    <col min="9234" max="9234" width="2.42578125" style="4" customWidth="1"/>
    <col min="9235" max="9235" width="13.85546875" style="4" customWidth="1"/>
    <col min="9236" max="9472" width="10.28515625" style="4"/>
    <col min="9473" max="9478" width="2.28515625" style="4" customWidth="1"/>
    <col min="9479" max="9479" width="14.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88" width="2.42578125" style="4" customWidth="1"/>
    <col min="9489" max="9489" width="13.85546875" style="4" customWidth="1"/>
    <col min="9490" max="9490" width="2.42578125" style="4" customWidth="1"/>
    <col min="9491" max="9491" width="13.85546875" style="4" customWidth="1"/>
    <col min="9492" max="9728" width="10.28515625" style="4"/>
    <col min="9729" max="9734" width="2.28515625" style="4" customWidth="1"/>
    <col min="9735" max="9735" width="14.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4" width="2.42578125" style="4" customWidth="1"/>
    <col min="9745" max="9745" width="13.85546875" style="4" customWidth="1"/>
    <col min="9746" max="9746" width="2.42578125" style="4" customWidth="1"/>
    <col min="9747" max="9747" width="13.85546875" style="4" customWidth="1"/>
    <col min="9748" max="9984" width="10.28515625" style="4"/>
    <col min="9985" max="9990" width="2.28515625" style="4" customWidth="1"/>
    <col min="9991" max="9991" width="14.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0" width="2.42578125" style="4" customWidth="1"/>
    <col min="10001" max="10001" width="13.85546875" style="4" customWidth="1"/>
    <col min="10002" max="10002" width="2.42578125" style="4" customWidth="1"/>
    <col min="10003" max="10003" width="13.85546875" style="4" customWidth="1"/>
    <col min="10004" max="10240" width="10.28515625" style="4"/>
    <col min="10241" max="10246" width="2.28515625" style="4" customWidth="1"/>
    <col min="10247" max="10247" width="14.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6" width="2.42578125" style="4" customWidth="1"/>
    <col min="10257" max="10257" width="13.85546875" style="4" customWidth="1"/>
    <col min="10258" max="10258" width="2.42578125" style="4" customWidth="1"/>
    <col min="10259" max="10259" width="13.85546875" style="4" customWidth="1"/>
    <col min="10260" max="10496" width="10.28515625" style="4"/>
    <col min="10497" max="10502" width="2.28515625" style="4" customWidth="1"/>
    <col min="10503" max="10503" width="14.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2" width="2.42578125" style="4" customWidth="1"/>
    <col min="10513" max="10513" width="13.85546875" style="4" customWidth="1"/>
    <col min="10514" max="10514" width="2.42578125" style="4" customWidth="1"/>
    <col min="10515" max="10515" width="13.85546875" style="4" customWidth="1"/>
    <col min="10516" max="10752" width="10.28515625" style="4"/>
    <col min="10753" max="10758" width="2.28515625" style="4" customWidth="1"/>
    <col min="10759" max="10759" width="14.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68" width="2.42578125" style="4" customWidth="1"/>
    <col min="10769" max="10769" width="13.85546875" style="4" customWidth="1"/>
    <col min="10770" max="10770" width="2.42578125" style="4" customWidth="1"/>
    <col min="10771" max="10771" width="13.85546875" style="4" customWidth="1"/>
    <col min="10772" max="11008" width="10.28515625" style="4"/>
    <col min="11009" max="11014" width="2.28515625" style="4" customWidth="1"/>
    <col min="11015" max="11015" width="14.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4" width="2.42578125" style="4" customWidth="1"/>
    <col min="11025" max="11025" width="13.85546875" style="4" customWidth="1"/>
    <col min="11026" max="11026" width="2.42578125" style="4" customWidth="1"/>
    <col min="11027" max="11027" width="13.85546875" style="4" customWidth="1"/>
    <col min="11028" max="11264" width="10.28515625" style="4"/>
    <col min="11265" max="11270" width="2.28515625" style="4" customWidth="1"/>
    <col min="11271" max="11271" width="14.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0" width="2.42578125" style="4" customWidth="1"/>
    <col min="11281" max="11281" width="13.85546875" style="4" customWidth="1"/>
    <col min="11282" max="11282" width="2.42578125" style="4" customWidth="1"/>
    <col min="11283" max="11283" width="13.85546875" style="4" customWidth="1"/>
    <col min="11284" max="11520" width="10.28515625" style="4"/>
    <col min="11521" max="11526" width="2.28515625" style="4" customWidth="1"/>
    <col min="11527" max="11527" width="14.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6" width="2.42578125" style="4" customWidth="1"/>
    <col min="11537" max="11537" width="13.85546875" style="4" customWidth="1"/>
    <col min="11538" max="11538" width="2.42578125" style="4" customWidth="1"/>
    <col min="11539" max="11539" width="13.85546875" style="4" customWidth="1"/>
    <col min="11540" max="11776" width="10.28515625" style="4"/>
    <col min="11777" max="11782" width="2.28515625" style="4" customWidth="1"/>
    <col min="11783" max="11783" width="14.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2" width="2.42578125" style="4" customWidth="1"/>
    <col min="11793" max="11793" width="13.85546875" style="4" customWidth="1"/>
    <col min="11794" max="11794" width="2.42578125" style="4" customWidth="1"/>
    <col min="11795" max="11795" width="13.85546875" style="4" customWidth="1"/>
    <col min="11796" max="12032" width="10.28515625" style="4"/>
    <col min="12033" max="12038" width="2.28515625" style="4" customWidth="1"/>
    <col min="12039" max="12039" width="14.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48" width="2.42578125" style="4" customWidth="1"/>
    <col min="12049" max="12049" width="13.85546875" style="4" customWidth="1"/>
    <col min="12050" max="12050" width="2.42578125" style="4" customWidth="1"/>
    <col min="12051" max="12051" width="13.85546875" style="4" customWidth="1"/>
    <col min="12052" max="12288" width="10.28515625" style="4"/>
    <col min="12289" max="12294" width="2.28515625" style="4" customWidth="1"/>
    <col min="12295" max="12295" width="14.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4" width="2.42578125" style="4" customWidth="1"/>
    <col min="12305" max="12305" width="13.85546875" style="4" customWidth="1"/>
    <col min="12306" max="12306" width="2.42578125" style="4" customWidth="1"/>
    <col min="12307" max="12307" width="13.85546875" style="4" customWidth="1"/>
    <col min="12308" max="12544" width="10.28515625" style="4"/>
    <col min="12545" max="12550" width="2.28515625" style="4" customWidth="1"/>
    <col min="12551" max="12551" width="14.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0" width="2.42578125" style="4" customWidth="1"/>
    <col min="12561" max="12561" width="13.85546875" style="4" customWidth="1"/>
    <col min="12562" max="12562" width="2.42578125" style="4" customWidth="1"/>
    <col min="12563" max="12563" width="13.85546875" style="4" customWidth="1"/>
    <col min="12564" max="12800" width="10.28515625" style="4"/>
    <col min="12801" max="12806" width="2.28515625" style="4" customWidth="1"/>
    <col min="12807" max="12807" width="14.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6" width="2.42578125" style="4" customWidth="1"/>
    <col min="12817" max="12817" width="13.85546875" style="4" customWidth="1"/>
    <col min="12818" max="12818" width="2.42578125" style="4" customWidth="1"/>
    <col min="12819" max="12819" width="13.85546875" style="4" customWidth="1"/>
    <col min="12820" max="13056" width="10.28515625" style="4"/>
    <col min="13057" max="13062" width="2.28515625" style="4" customWidth="1"/>
    <col min="13063" max="13063" width="14.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2" width="2.42578125" style="4" customWidth="1"/>
    <col min="13073" max="13073" width="13.85546875" style="4" customWidth="1"/>
    <col min="13074" max="13074" width="2.42578125" style="4" customWidth="1"/>
    <col min="13075" max="13075" width="13.85546875" style="4" customWidth="1"/>
    <col min="13076" max="13312" width="10.28515625" style="4"/>
    <col min="13313" max="13318" width="2.28515625" style="4" customWidth="1"/>
    <col min="13319" max="13319" width="14.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28" width="2.42578125" style="4" customWidth="1"/>
    <col min="13329" max="13329" width="13.85546875" style="4" customWidth="1"/>
    <col min="13330" max="13330" width="2.42578125" style="4" customWidth="1"/>
    <col min="13331" max="13331" width="13.85546875" style="4" customWidth="1"/>
    <col min="13332" max="13568" width="10.28515625" style="4"/>
    <col min="13569" max="13574" width="2.28515625" style="4" customWidth="1"/>
    <col min="13575" max="13575" width="14.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4" width="2.42578125" style="4" customWidth="1"/>
    <col min="13585" max="13585" width="13.85546875" style="4" customWidth="1"/>
    <col min="13586" max="13586" width="2.42578125" style="4" customWidth="1"/>
    <col min="13587" max="13587" width="13.85546875" style="4" customWidth="1"/>
    <col min="13588" max="13824" width="10.28515625" style="4"/>
    <col min="13825" max="13830" width="2.28515625" style="4" customWidth="1"/>
    <col min="13831" max="13831" width="14.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0" width="2.42578125" style="4" customWidth="1"/>
    <col min="13841" max="13841" width="13.85546875" style="4" customWidth="1"/>
    <col min="13842" max="13842" width="2.42578125" style="4" customWidth="1"/>
    <col min="13843" max="13843" width="13.85546875" style="4" customWidth="1"/>
    <col min="13844" max="14080" width="10.28515625" style="4"/>
    <col min="14081" max="14086" width="2.28515625" style="4" customWidth="1"/>
    <col min="14087" max="14087" width="14.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6" width="2.42578125" style="4" customWidth="1"/>
    <col min="14097" max="14097" width="13.85546875" style="4" customWidth="1"/>
    <col min="14098" max="14098" width="2.42578125" style="4" customWidth="1"/>
    <col min="14099" max="14099" width="13.85546875" style="4" customWidth="1"/>
    <col min="14100" max="14336" width="10.28515625" style="4"/>
    <col min="14337" max="14342" width="2.28515625" style="4" customWidth="1"/>
    <col min="14343" max="14343" width="14.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2" width="2.42578125" style="4" customWidth="1"/>
    <col min="14353" max="14353" width="13.85546875" style="4" customWidth="1"/>
    <col min="14354" max="14354" width="2.42578125" style="4" customWidth="1"/>
    <col min="14355" max="14355" width="13.85546875" style="4" customWidth="1"/>
    <col min="14356" max="14592" width="10.28515625" style="4"/>
    <col min="14593" max="14598" width="2.28515625" style="4" customWidth="1"/>
    <col min="14599" max="14599" width="14.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08" width="2.42578125" style="4" customWidth="1"/>
    <col min="14609" max="14609" width="13.85546875" style="4" customWidth="1"/>
    <col min="14610" max="14610" width="2.42578125" style="4" customWidth="1"/>
    <col min="14611" max="14611" width="13.85546875" style="4" customWidth="1"/>
    <col min="14612" max="14848" width="10.28515625" style="4"/>
    <col min="14849" max="14854" width="2.28515625" style="4" customWidth="1"/>
    <col min="14855" max="14855" width="14.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4" width="2.42578125" style="4" customWidth="1"/>
    <col min="14865" max="14865" width="13.85546875" style="4" customWidth="1"/>
    <col min="14866" max="14866" width="2.42578125" style="4" customWidth="1"/>
    <col min="14867" max="14867" width="13.85546875" style="4" customWidth="1"/>
    <col min="14868" max="15104" width="10.28515625" style="4"/>
    <col min="15105" max="15110" width="2.28515625" style="4" customWidth="1"/>
    <col min="15111" max="15111" width="14.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0" width="2.42578125" style="4" customWidth="1"/>
    <col min="15121" max="15121" width="13.85546875" style="4" customWidth="1"/>
    <col min="15122" max="15122" width="2.42578125" style="4" customWidth="1"/>
    <col min="15123" max="15123" width="13.85546875" style="4" customWidth="1"/>
    <col min="15124" max="15360" width="10.28515625" style="4"/>
    <col min="15361" max="15366" width="2.28515625" style="4" customWidth="1"/>
    <col min="15367" max="15367" width="14.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6" width="2.42578125" style="4" customWidth="1"/>
    <col min="15377" max="15377" width="13.85546875" style="4" customWidth="1"/>
    <col min="15378" max="15378" width="2.42578125" style="4" customWidth="1"/>
    <col min="15379" max="15379" width="13.85546875" style="4" customWidth="1"/>
    <col min="15380" max="15616" width="10.28515625" style="4"/>
    <col min="15617" max="15622" width="2.28515625" style="4" customWidth="1"/>
    <col min="15623" max="15623" width="14.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2" width="2.42578125" style="4" customWidth="1"/>
    <col min="15633" max="15633" width="13.85546875" style="4" customWidth="1"/>
    <col min="15634" max="15634" width="2.42578125" style="4" customWidth="1"/>
    <col min="15635" max="15635" width="13.85546875" style="4" customWidth="1"/>
    <col min="15636" max="15872" width="10.28515625" style="4"/>
    <col min="15873" max="15878" width="2.28515625" style="4" customWidth="1"/>
    <col min="15879" max="15879" width="14.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88" width="2.42578125" style="4" customWidth="1"/>
    <col min="15889" max="15889" width="13.85546875" style="4" customWidth="1"/>
    <col min="15890" max="15890" width="2.42578125" style="4" customWidth="1"/>
    <col min="15891" max="15891" width="13.85546875" style="4" customWidth="1"/>
    <col min="15892" max="16128" width="10.28515625" style="4"/>
    <col min="16129" max="16134" width="2.28515625" style="4" customWidth="1"/>
    <col min="16135" max="16135" width="14.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4" width="2.42578125" style="4" customWidth="1"/>
    <col min="16145" max="16145" width="13.85546875" style="4" customWidth="1"/>
    <col min="16146" max="16146" width="2.42578125" style="4" customWidth="1"/>
    <col min="16147" max="16147" width="13.85546875" style="4" customWidth="1"/>
    <col min="16148" max="16384" width="10.28515625" style="4"/>
  </cols>
  <sheetData>
    <row r="1" spans="1:19" ht="12.95" customHeight="1">
      <c r="A1" s="1" t="s">
        <v>496</v>
      </c>
      <c r="B1" s="2"/>
      <c r="C1" s="2"/>
      <c r="D1" s="2"/>
      <c r="E1" s="2"/>
      <c r="F1" s="2"/>
      <c r="G1" s="2"/>
      <c r="H1" s="2"/>
      <c r="I1" s="2"/>
      <c r="J1" s="2"/>
      <c r="K1" s="2"/>
      <c r="L1" s="2"/>
      <c r="M1" s="2"/>
      <c r="N1" s="2"/>
      <c r="O1" s="2"/>
      <c r="P1" s="2"/>
      <c r="Q1" s="2"/>
      <c r="R1" s="2"/>
      <c r="S1" s="2"/>
    </row>
    <row r="2" spans="1:19" ht="20.100000000000001" customHeight="1">
      <c r="A2" s="2" t="s">
        <v>562</v>
      </c>
      <c r="B2" s="2"/>
      <c r="C2" s="2"/>
      <c r="D2" s="2"/>
      <c r="E2" s="2"/>
      <c r="F2" s="2"/>
      <c r="G2" s="2"/>
      <c r="H2" s="2"/>
      <c r="I2" s="2"/>
      <c r="J2" s="2"/>
      <c r="K2" s="2"/>
      <c r="L2" s="2"/>
      <c r="M2" s="2"/>
      <c r="N2" s="2"/>
      <c r="O2" s="2"/>
      <c r="P2" s="2"/>
      <c r="Q2" s="2"/>
      <c r="R2" s="2"/>
      <c r="S2" s="2"/>
    </row>
    <row r="3" spans="1:19" ht="20.100000000000001" customHeight="1">
      <c r="A3" s="2" t="s">
        <v>1116</v>
      </c>
      <c r="B3" s="2"/>
      <c r="C3" s="2"/>
      <c r="D3" s="2"/>
      <c r="E3" s="2"/>
      <c r="F3" s="2"/>
      <c r="G3" s="2"/>
      <c r="H3" s="2"/>
      <c r="I3" s="2"/>
      <c r="J3" s="2"/>
      <c r="K3" s="2"/>
      <c r="L3" s="2"/>
      <c r="M3" s="2"/>
      <c r="N3" s="2"/>
      <c r="O3" s="2"/>
      <c r="P3" s="2"/>
      <c r="Q3" s="2"/>
      <c r="R3" s="2"/>
      <c r="S3" s="2"/>
    </row>
    <row r="4" spans="1:19" ht="20.100000000000001" customHeight="1">
      <c r="A4" s="2" t="s">
        <v>361</v>
      </c>
      <c r="B4" s="2"/>
      <c r="C4" s="2"/>
      <c r="D4" s="2"/>
      <c r="E4" s="2"/>
      <c r="F4" s="2"/>
      <c r="G4" s="2"/>
      <c r="H4" s="2"/>
      <c r="I4" s="2"/>
      <c r="J4" s="2"/>
      <c r="K4" s="2"/>
      <c r="L4" s="2"/>
      <c r="M4" s="2"/>
      <c r="N4" s="2"/>
      <c r="O4" s="2"/>
      <c r="P4" s="2"/>
      <c r="Q4" s="2"/>
      <c r="R4" s="2"/>
      <c r="S4" s="2"/>
    </row>
    <row r="5" spans="1:19" ht="20.100000000000001" customHeight="1">
      <c r="A5" s="2" t="s">
        <v>15</v>
      </c>
      <c r="B5" s="2"/>
      <c r="C5" s="2"/>
      <c r="D5" s="2"/>
      <c r="E5" s="2"/>
      <c r="F5" s="2"/>
      <c r="G5" s="2"/>
      <c r="H5" s="2"/>
      <c r="I5" s="2"/>
      <c r="J5" s="2"/>
      <c r="K5" s="2"/>
      <c r="L5" s="2"/>
      <c r="M5" s="2"/>
      <c r="N5" s="2"/>
      <c r="O5" s="2"/>
      <c r="P5" s="2"/>
      <c r="Q5" s="2"/>
      <c r="R5" s="2"/>
      <c r="S5" s="2"/>
    </row>
    <row r="6" spans="1:19" ht="39" customHeight="1">
      <c r="I6" s="17" t="s">
        <v>297</v>
      </c>
      <c r="J6" s="18"/>
      <c r="K6" s="18"/>
      <c r="L6" s="18"/>
      <c r="M6" s="18"/>
      <c r="O6" s="17" t="s">
        <v>298</v>
      </c>
      <c r="P6" s="18"/>
      <c r="Q6" s="18"/>
      <c r="R6" s="18"/>
      <c r="S6" s="18"/>
    </row>
    <row r="7" spans="1:19" ht="12.95" customHeight="1">
      <c r="I7" s="5" t="s">
        <v>622</v>
      </c>
      <c r="K7" s="5" t="s">
        <v>623</v>
      </c>
      <c r="M7" s="5" t="s">
        <v>624</v>
      </c>
      <c r="O7" s="5" t="s">
        <v>622</v>
      </c>
      <c r="Q7" s="5" t="s">
        <v>623</v>
      </c>
      <c r="S7" s="5" t="s">
        <v>624</v>
      </c>
    </row>
    <row r="8" spans="1:19" ht="20.100000000000001" customHeight="1">
      <c r="A8" s="4" t="s">
        <v>53</v>
      </c>
      <c r="H8" s="19" t="s">
        <v>172</v>
      </c>
      <c r="I8" s="58">
        <v>31793</v>
      </c>
      <c r="J8" s="8"/>
      <c r="K8" s="58">
        <v>1795</v>
      </c>
      <c r="L8" s="8"/>
      <c r="M8" s="58">
        <f>I8+K8</f>
        <v>33588</v>
      </c>
      <c r="N8" s="8"/>
      <c r="O8" s="58">
        <v>169300</v>
      </c>
      <c r="P8" s="8"/>
      <c r="Q8" s="58">
        <v>11658</v>
      </c>
      <c r="R8" s="8"/>
      <c r="S8" s="58">
        <f>O8+Q8</f>
        <v>180958</v>
      </c>
    </row>
    <row r="9" spans="1:19" ht="12.95" customHeight="1">
      <c r="A9" s="4" t="s">
        <v>54</v>
      </c>
      <c r="H9" s="19"/>
      <c r="I9" s="106">
        <v>8080</v>
      </c>
      <c r="J9" s="8"/>
      <c r="K9" s="106">
        <v>112</v>
      </c>
      <c r="L9" s="8"/>
      <c r="M9" s="106">
        <f>I9+K9</f>
        <v>8192</v>
      </c>
      <c r="N9" s="8"/>
      <c r="O9" s="106">
        <v>70151</v>
      </c>
      <c r="P9" s="8"/>
      <c r="Q9" s="106">
        <v>7202</v>
      </c>
      <c r="R9" s="8"/>
      <c r="S9" s="106">
        <f>O9+Q9</f>
        <v>77353</v>
      </c>
    </row>
    <row r="10" spans="1:19" ht="12.95" customHeight="1">
      <c r="A10" s="4" t="s">
        <v>55</v>
      </c>
      <c r="H10" s="19"/>
      <c r="I10" s="9">
        <v>2561</v>
      </c>
      <c r="J10" s="8"/>
      <c r="K10" s="9">
        <v>30</v>
      </c>
      <c r="L10" s="8"/>
      <c r="M10" s="9">
        <f>I10+K10</f>
        <v>2591</v>
      </c>
      <c r="N10" s="8"/>
      <c r="O10" s="9">
        <v>2571</v>
      </c>
      <c r="P10" s="8"/>
      <c r="Q10" s="9">
        <v>165</v>
      </c>
      <c r="R10" s="8"/>
      <c r="S10" s="9">
        <f>O10+Q10</f>
        <v>2736</v>
      </c>
    </row>
    <row r="11" spans="1:19" ht="20.100000000000001" customHeight="1" thickBot="1">
      <c r="F11" s="4" t="s">
        <v>22</v>
      </c>
      <c r="H11" s="19" t="s">
        <v>172</v>
      </c>
      <c r="I11" s="152">
        <f>SUM(I8:I10)</f>
        <v>42434</v>
      </c>
      <c r="J11" s="8"/>
      <c r="K11" s="152">
        <f>SUM(K8:K10)</f>
        <v>1937</v>
      </c>
      <c r="L11" s="8"/>
      <c r="M11" s="152">
        <f>IF(SUM(M8:M10)=SUM(I11:K11),SUM(M8:M10),"Off")</f>
        <v>44371</v>
      </c>
      <c r="N11" s="8"/>
      <c r="O11" s="152">
        <f>SUM(O8:O10)</f>
        <v>242022</v>
      </c>
      <c r="P11" s="8"/>
      <c r="Q11" s="152">
        <f>SUM(Q8:Q10)</f>
        <v>19025</v>
      </c>
      <c r="R11" s="8"/>
      <c r="S11" s="152">
        <f>IF(SUM(S8:S10)=SUM(O11:Q11),SUM(S8:S10),"Off")</f>
        <v>261047</v>
      </c>
    </row>
    <row r="12" spans="1:19" ht="23.25" customHeight="1" thickTop="1">
      <c r="A12" s="54" t="s">
        <v>1117</v>
      </c>
      <c r="E12" s="149"/>
      <c r="F12" s="149"/>
      <c r="G12" s="149"/>
      <c r="H12" s="149"/>
      <c r="I12" s="149"/>
    </row>
  </sheetData>
  <customSheetViews>
    <customSheetView guid="{B5CDDD7D-D7D3-4CB2-966B-9F1E454CC0C9}">
      <selection activeCell="S10" sqref="S10"/>
      <pageMargins left="0.8" right="0.7" top="1" bottom="0.8" header="0.5" footer="0.5"/>
      <pageSetup scale="98" firstPageNumber="112"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selection activeCell="S10" sqref="S10"/>
      <pageMargins left="0.8" right="0.7" top="1" bottom="0.8" header="0.5" footer="0.5"/>
      <pageSetup scale="98" firstPageNumber="112"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ageSetup scale="98" firstPageNumber="109"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topLeftCell="A8">
      <selection activeCell="Q11" sqref="Q11"/>
      <pageMargins left="0.8" right="0.7" top="1" bottom="0.8" header="0.5" footer="0.5"/>
      <pageSetup scale="98" firstPageNumber="106"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topLeftCell="A8">
      <selection activeCell="Q11" sqref="Q11"/>
      <pageMargins left="0.8" right="0.7" top="1" bottom="0.8" header="0.5" footer="0.5"/>
      <pageSetup scale="98" firstPageNumber="106"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election activeCell="I7" sqref="I7"/>
      <pageMargins left="0.8" right="0.7" top="1" bottom="0.8" header="0.5" footer="0.5"/>
      <pageSetup scale="98" firstPageNumber="106"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topLeftCell="A8">
      <selection activeCell="Q11" sqref="Q11"/>
      <pageMargins left="0.8" right="0.7" top="1" bottom="0.8" header="0.5" footer="0.5"/>
      <pageSetup scale="98" firstPageNumber="106"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topLeftCell="A8">
      <selection activeCell="Q11" sqref="Q11"/>
      <pageMargins left="0.8" right="0.7" top="1" bottom="0.8" header="0.5" footer="0.5"/>
      <pageSetup scale="98" firstPageNumber="106"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J42" sqref="J42"/>
      <pageMargins left="0.8" right="0.7" top="1" bottom="0.8" header="0.5" footer="0.5"/>
      <pageSetup scale="98" firstPageNumber="108"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firstPageNumber="102" fitToHeight="0" orientation="landscape" blackAndWhite="1" useFirstPageNumber="1" r:id="rId10"/>
  <headerFooter scaleWithDoc="0" alignWithMargins="0">
    <oddFooter>&amp;C&amp;"Times New Roman,Regular"&amp;11&amp;P</odd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77">
    <tabColor theme="9"/>
    <pageSetUpPr fitToPage="1"/>
  </sheetPr>
  <dimension ref="A1:O74"/>
  <sheetViews>
    <sheetView workbookViewId="0"/>
  </sheetViews>
  <sheetFormatPr defaultColWidth="10.140625" defaultRowHeight="12.95" customHeight="1"/>
  <cols>
    <col min="1" max="1" width="3.42578125" style="4" customWidth="1"/>
    <col min="2" max="6" width="2.28515625" style="4" customWidth="1"/>
    <col min="7" max="7" width="96.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8.42578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8.42578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8.42578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8.42578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8.42578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8.42578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8.42578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8.42578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8.42578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8.42578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8.42578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8.42578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8.42578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8.42578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8.42578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8.42578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8.42578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8.42578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8.42578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8.42578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8.42578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8.42578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8.42578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8.42578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8.42578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8.42578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8.42578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8.42578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8.42578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8.42578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8.42578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8.42578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8.42578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8.42578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8.42578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8.42578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8.42578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8.42578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8.42578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8.42578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8.42578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8.42578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8.42578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8.42578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8.42578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8.42578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8.42578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8.42578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8.42578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8.42578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8.42578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8.42578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8.42578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8.42578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8.42578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8.42578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8.42578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8.42578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8.42578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8.42578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8.42578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8.42578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8.42578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563</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564</v>
      </c>
      <c r="J5" s="18"/>
      <c r="K5" s="18"/>
      <c r="L5" s="18"/>
      <c r="M5" s="18"/>
      <c r="N5" s="18"/>
      <c r="O5" s="18"/>
    </row>
    <row r="6" spans="1:15" ht="12.95" customHeight="1">
      <c r="I6" s="17" t="s">
        <v>626</v>
      </c>
      <c r="J6" s="17"/>
      <c r="K6" s="17"/>
      <c r="M6" s="17" t="s">
        <v>627</v>
      </c>
      <c r="N6" s="18"/>
      <c r="O6" s="18"/>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3"/>
      <c r="K9" s="19" t="s">
        <v>15</v>
      </c>
      <c r="M9" s="3"/>
      <c r="O9" s="19" t="s">
        <v>15</v>
      </c>
    </row>
    <row r="10" spans="1:15" ht="20.100000000000001" customHeight="1">
      <c r="A10" s="54" t="s">
        <v>690</v>
      </c>
    </row>
    <row r="11" spans="1:15" ht="12.95" customHeight="1">
      <c r="B11" s="54" t="s">
        <v>568</v>
      </c>
      <c r="I11" s="106">
        <v>96</v>
      </c>
      <c r="J11" s="19" t="s">
        <v>172</v>
      </c>
      <c r="K11" s="106">
        <v>1065</v>
      </c>
      <c r="M11" s="106">
        <v>96</v>
      </c>
      <c r="N11" s="19" t="s">
        <v>172</v>
      </c>
      <c r="O11" s="106">
        <v>310</v>
      </c>
    </row>
    <row r="12" spans="1:15" ht="12.95" customHeight="1">
      <c r="B12" s="54" t="s">
        <v>569</v>
      </c>
      <c r="I12" s="106">
        <v>3</v>
      </c>
      <c r="J12" s="19"/>
      <c r="K12" s="106">
        <v>28</v>
      </c>
      <c r="M12" s="106">
        <v>0</v>
      </c>
      <c r="N12" s="19"/>
      <c r="O12" s="106">
        <v>0</v>
      </c>
    </row>
    <row r="13" spans="1:15" ht="12.95" customHeight="1">
      <c r="B13" s="54" t="s">
        <v>706</v>
      </c>
      <c r="I13" s="106">
        <v>100</v>
      </c>
      <c r="J13" s="19"/>
      <c r="K13" s="106">
        <v>1041</v>
      </c>
      <c r="M13" s="106">
        <v>0</v>
      </c>
      <c r="N13" s="19"/>
      <c r="O13" s="106">
        <v>0</v>
      </c>
    </row>
    <row r="14" spans="1:15" ht="12.95" customHeight="1">
      <c r="B14" s="54" t="s">
        <v>709</v>
      </c>
      <c r="I14" s="106">
        <v>37</v>
      </c>
      <c r="J14" s="19"/>
      <c r="K14" s="106">
        <v>361</v>
      </c>
      <c r="M14" s="106">
        <v>37</v>
      </c>
      <c r="N14" s="19"/>
      <c r="O14" s="106">
        <v>123</v>
      </c>
    </row>
    <row r="15" spans="1:15" ht="12.95" customHeight="1">
      <c r="B15" s="54" t="s">
        <v>570</v>
      </c>
      <c r="I15" s="106">
        <v>637</v>
      </c>
      <c r="J15" s="19"/>
      <c r="K15" s="106">
        <v>4122</v>
      </c>
      <c r="M15" s="106">
        <v>0</v>
      </c>
      <c r="N15" s="19"/>
      <c r="O15" s="106">
        <v>0</v>
      </c>
    </row>
    <row r="16" spans="1:15" ht="12.95" customHeight="1">
      <c r="B16" s="54" t="s">
        <v>571</v>
      </c>
      <c r="I16" s="106">
        <v>272</v>
      </c>
      <c r="J16" s="19"/>
      <c r="K16" s="106">
        <v>3589</v>
      </c>
      <c r="M16" s="106">
        <v>0</v>
      </c>
      <c r="N16" s="19"/>
      <c r="O16" s="106">
        <v>0</v>
      </c>
    </row>
    <row r="17" spans="1:15" ht="12.95" customHeight="1">
      <c r="B17" s="4" t="s">
        <v>572</v>
      </c>
      <c r="I17" s="106">
        <v>179</v>
      </c>
      <c r="J17" s="19"/>
      <c r="K17" s="106">
        <v>2154</v>
      </c>
      <c r="M17" s="106">
        <v>109</v>
      </c>
      <c r="N17" s="19"/>
      <c r="O17" s="106">
        <v>357</v>
      </c>
    </row>
    <row r="18" spans="1:15" ht="12.95" customHeight="1">
      <c r="B18" s="4" t="s">
        <v>573</v>
      </c>
      <c r="I18" s="106">
        <v>0</v>
      </c>
      <c r="J18" s="19"/>
      <c r="K18" s="106">
        <v>0</v>
      </c>
      <c r="M18" s="106">
        <v>0</v>
      </c>
      <c r="N18" s="19"/>
      <c r="O18" s="106">
        <v>0</v>
      </c>
    </row>
    <row r="19" spans="1:15" ht="20.100000000000001" customHeight="1">
      <c r="F19" s="4" t="s">
        <v>500</v>
      </c>
      <c r="I19" s="101">
        <f>SUM(I11:I18)</f>
        <v>1324</v>
      </c>
      <c r="J19" s="19"/>
      <c r="K19" s="101">
        <f>SUM(K11:K18)</f>
        <v>12360</v>
      </c>
      <c r="M19" s="101">
        <f>SUM(M11:M18)</f>
        <v>242</v>
      </c>
      <c r="N19" s="19"/>
      <c r="O19" s="101">
        <f>SUM(O11:O18)</f>
        <v>790</v>
      </c>
    </row>
    <row r="20" spans="1:15" ht="20.100000000000001" customHeight="1">
      <c r="A20" s="54" t="s">
        <v>691</v>
      </c>
      <c r="I20" s="106"/>
      <c r="J20" s="19"/>
      <c r="K20" s="106"/>
      <c r="M20" s="106"/>
      <c r="N20" s="19"/>
      <c r="O20" s="106"/>
    </row>
    <row r="21" spans="1:15" ht="12.95" customHeight="1">
      <c r="B21" s="54" t="s">
        <v>574</v>
      </c>
      <c r="I21" s="106">
        <v>22</v>
      </c>
      <c r="J21" s="19"/>
      <c r="K21" s="106">
        <v>60</v>
      </c>
      <c r="M21" s="106">
        <v>0</v>
      </c>
      <c r="N21" s="19"/>
      <c r="O21" s="106">
        <v>0</v>
      </c>
    </row>
    <row r="22" spans="1:15" ht="12.95" customHeight="1">
      <c r="B22" s="54" t="s">
        <v>575</v>
      </c>
      <c r="I22" s="106">
        <v>30</v>
      </c>
      <c r="J22" s="19"/>
      <c r="K22" s="106">
        <v>120</v>
      </c>
      <c r="M22" s="106">
        <v>0</v>
      </c>
      <c r="N22" s="19"/>
      <c r="O22" s="106">
        <v>0</v>
      </c>
    </row>
    <row r="23" spans="1:15" ht="12.95" customHeight="1">
      <c r="B23" s="54" t="s">
        <v>576</v>
      </c>
      <c r="I23" s="106">
        <v>815</v>
      </c>
      <c r="J23" s="19"/>
      <c r="K23" s="106">
        <v>4360</v>
      </c>
      <c r="M23" s="106">
        <v>316</v>
      </c>
      <c r="N23" s="19"/>
      <c r="O23" s="106">
        <v>230</v>
      </c>
    </row>
    <row r="24" spans="1:15" ht="12.95" customHeight="1">
      <c r="B24" s="54" t="s">
        <v>577</v>
      </c>
      <c r="I24" s="106">
        <v>37</v>
      </c>
      <c r="J24" s="19"/>
      <c r="K24" s="106">
        <v>688</v>
      </c>
      <c r="M24" s="106">
        <v>0</v>
      </c>
      <c r="N24" s="19"/>
      <c r="O24" s="106">
        <v>0</v>
      </c>
    </row>
    <row r="25" spans="1:15" ht="12.95" customHeight="1">
      <c r="B25" s="54" t="s">
        <v>578</v>
      </c>
      <c r="I25" s="106">
        <v>531</v>
      </c>
      <c r="J25" s="19"/>
      <c r="K25" s="106">
        <v>8612</v>
      </c>
      <c r="M25" s="106">
        <v>531</v>
      </c>
      <c r="N25" s="19"/>
      <c r="O25" s="106">
        <v>775</v>
      </c>
    </row>
    <row r="26" spans="1:15" ht="12.95" customHeight="1">
      <c r="B26" s="54" t="s">
        <v>579</v>
      </c>
      <c r="I26" s="106">
        <v>9</v>
      </c>
      <c r="J26" s="19"/>
      <c r="K26" s="106">
        <v>93</v>
      </c>
      <c r="M26" s="106">
        <v>0</v>
      </c>
      <c r="N26" s="19"/>
      <c r="O26" s="106">
        <v>0</v>
      </c>
    </row>
    <row r="27" spans="1:15" ht="12.95" customHeight="1">
      <c r="B27" s="54" t="s">
        <v>628</v>
      </c>
      <c r="I27" s="106">
        <v>1350</v>
      </c>
      <c r="J27" s="19"/>
      <c r="K27" s="106">
        <v>5338</v>
      </c>
      <c r="M27" s="106">
        <v>0</v>
      </c>
      <c r="N27" s="19"/>
      <c r="O27" s="106">
        <v>0</v>
      </c>
    </row>
    <row r="28" spans="1:15" ht="12.95" customHeight="1">
      <c r="B28" s="54" t="s">
        <v>580</v>
      </c>
      <c r="I28" s="106">
        <v>2</v>
      </c>
      <c r="J28" s="19"/>
      <c r="K28" s="106">
        <v>4</v>
      </c>
      <c r="M28" s="106">
        <v>1</v>
      </c>
      <c r="N28" s="19"/>
      <c r="O28" s="106">
        <v>0</v>
      </c>
    </row>
    <row r="29" spans="1:15" ht="12.95" customHeight="1">
      <c r="B29" s="54" t="s">
        <v>584</v>
      </c>
      <c r="I29" s="106">
        <v>4</v>
      </c>
      <c r="J29" s="19"/>
      <c r="K29" s="106">
        <v>23</v>
      </c>
      <c r="M29" s="106">
        <v>0</v>
      </c>
      <c r="N29" s="19"/>
      <c r="O29" s="106">
        <v>0</v>
      </c>
    </row>
    <row r="30" spans="1:15" ht="12.95" customHeight="1">
      <c r="B30" s="54" t="s">
        <v>788</v>
      </c>
      <c r="I30" s="106">
        <v>5</v>
      </c>
      <c r="J30" s="19"/>
      <c r="K30" s="106">
        <v>19</v>
      </c>
      <c r="M30" s="106">
        <v>0</v>
      </c>
      <c r="N30" s="19"/>
      <c r="O30" s="106">
        <v>0</v>
      </c>
    </row>
    <row r="31" spans="1:15" ht="12.95" customHeight="1">
      <c r="B31" s="54" t="s">
        <v>1118</v>
      </c>
      <c r="I31" s="106">
        <v>100</v>
      </c>
      <c r="J31" s="19"/>
      <c r="K31" s="106">
        <v>116</v>
      </c>
      <c r="M31" s="106">
        <v>0</v>
      </c>
      <c r="N31" s="19"/>
      <c r="O31" s="106">
        <v>0</v>
      </c>
    </row>
    <row r="32" spans="1:15" ht="12.95" customHeight="1">
      <c r="B32" s="4" t="s">
        <v>573</v>
      </c>
      <c r="I32" s="106">
        <v>-57</v>
      </c>
      <c r="J32" s="19"/>
      <c r="K32" s="106">
        <v>0</v>
      </c>
      <c r="M32" s="106">
        <v>0</v>
      </c>
      <c r="N32" s="19"/>
      <c r="O32" s="106">
        <v>0</v>
      </c>
    </row>
    <row r="33" spans="1:15" ht="20.100000000000001" customHeight="1">
      <c r="F33" s="4" t="s">
        <v>500</v>
      </c>
      <c r="I33" s="101">
        <f>SUM(I21:I32)</f>
        <v>2848</v>
      </c>
      <c r="J33" s="19"/>
      <c r="K33" s="101">
        <f>SUM(K21:K32)</f>
        <v>19433</v>
      </c>
      <c r="M33" s="101">
        <f>SUM(M21:M32)</f>
        <v>848</v>
      </c>
      <c r="N33" s="19"/>
      <c r="O33" s="101">
        <f>SUM(O21:O32)</f>
        <v>1005</v>
      </c>
    </row>
    <row r="34" spans="1:15" ht="20.100000000000001" customHeight="1" thickBot="1">
      <c r="F34" s="54" t="s">
        <v>22</v>
      </c>
      <c r="I34" s="152">
        <f>+I33+I19</f>
        <v>4172</v>
      </c>
      <c r="J34" s="19" t="s">
        <v>172</v>
      </c>
      <c r="K34" s="152">
        <f>+K33+K19</f>
        <v>31793</v>
      </c>
      <c r="M34" s="152">
        <f>+M33+M19</f>
        <v>1090</v>
      </c>
      <c r="N34" s="19" t="s">
        <v>172</v>
      </c>
      <c r="O34" s="152">
        <f>+O33+O19</f>
        <v>1795</v>
      </c>
    </row>
    <row r="35" spans="1:15" ht="20.100000000000001" customHeight="1" thickTop="1">
      <c r="A35" s="4" t="s">
        <v>338</v>
      </c>
      <c r="B35" s="4" t="s">
        <v>585</v>
      </c>
      <c r="I35" s="62"/>
      <c r="J35" s="19"/>
      <c r="N35" s="19"/>
    </row>
    <row r="36" spans="1:15" ht="20.100000000000001" customHeight="1">
      <c r="A36" s="4" t="s">
        <v>344</v>
      </c>
      <c r="B36" s="4" t="s">
        <v>707</v>
      </c>
      <c r="J36" s="19"/>
      <c r="N36" s="19"/>
    </row>
    <row r="37" spans="1:15" ht="12.95" customHeight="1">
      <c r="B37" s="4" t="s">
        <v>586</v>
      </c>
      <c r="J37" s="19"/>
      <c r="N37" s="19"/>
    </row>
    <row r="38" spans="1:15" ht="20.100000000000001" customHeight="1">
      <c r="A38" s="40" t="s">
        <v>370</v>
      </c>
      <c r="B38" s="54" t="s">
        <v>590</v>
      </c>
      <c r="J38" s="19"/>
      <c r="N38" s="19"/>
    </row>
    <row r="39" spans="1:15" ht="12.95" customHeight="1">
      <c r="A39" s="40"/>
      <c r="B39" s="54"/>
      <c r="J39" s="19"/>
      <c r="N39" s="19"/>
    </row>
    <row r="40" spans="1:15" ht="12.95" customHeight="1">
      <c r="A40" s="1" t="s">
        <v>496</v>
      </c>
      <c r="B40" s="2"/>
      <c r="C40" s="2"/>
      <c r="D40" s="2"/>
      <c r="E40" s="2"/>
      <c r="F40" s="2"/>
      <c r="G40" s="2"/>
      <c r="H40" s="2"/>
      <c r="I40" s="2"/>
      <c r="J40" s="2"/>
      <c r="K40" s="2"/>
      <c r="L40" s="2"/>
      <c r="M40" s="2"/>
      <c r="N40" s="2"/>
      <c r="O40" s="2"/>
    </row>
    <row r="41" spans="1:15" ht="20.100000000000001" customHeight="1">
      <c r="A41" s="2" t="s">
        <v>563</v>
      </c>
      <c r="B41" s="2"/>
      <c r="C41" s="2"/>
      <c r="D41" s="2"/>
      <c r="E41" s="2"/>
      <c r="F41" s="2"/>
      <c r="G41" s="2"/>
      <c r="H41" s="2"/>
      <c r="I41" s="2"/>
      <c r="J41" s="2"/>
      <c r="K41" s="2"/>
      <c r="L41" s="2"/>
      <c r="M41" s="2"/>
      <c r="N41" s="2"/>
      <c r="O41" s="2"/>
    </row>
    <row r="42" spans="1:15" ht="20.100000000000001" customHeight="1">
      <c r="A42" s="2" t="s">
        <v>1116</v>
      </c>
      <c r="B42" s="2"/>
      <c r="C42" s="2"/>
      <c r="D42" s="2"/>
      <c r="E42" s="2"/>
      <c r="F42" s="2"/>
      <c r="G42" s="2"/>
      <c r="H42" s="2"/>
      <c r="I42" s="2"/>
      <c r="J42" s="2"/>
      <c r="K42" s="2"/>
      <c r="L42" s="2"/>
      <c r="M42" s="2"/>
      <c r="N42" s="2"/>
      <c r="O42" s="2"/>
    </row>
    <row r="43" spans="1:15" ht="20.100000000000001" customHeight="1">
      <c r="A43" s="2" t="s">
        <v>361</v>
      </c>
      <c r="B43" s="2"/>
      <c r="C43" s="2"/>
      <c r="D43" s="2"/>
      <c r="E43" s="2"/>
      <c r="F43" s="2"/>
      <c r="G43" s="2"/>
      <c r="H43" s="2"/>
      <c r="I43" s="2"/>
      <c r="J43" s="2"/>
      <c r="K43" s="2"/>
      <c r="L43" s="2"/>
      <c r="M43" s="2"/>
      <c r="N43" s="2"/>
      <c r="O43" s="2"/>
    </row>
    <row r="44" spans="1:15" ht="39" customHeight="1">
      <c r="I44" s="17" t="s">
        <v>106</v>
      </c>
      <c r="J44" s="18"/>
      <c r="K44" s="18"/>
      <c r="L44" s="18"/>
      <c r="M44" s="18"/>
      <c r="N44" s="18"/>
      <c r="O44" s="18"/>
    </row>
    <row r="45" spans="1:15" ht="12.95" customHeight="1">
      <c r="I45" s="17" t="s">
        <v>626</v>
      </c>
      <c r="J45" s="17"/>
      <c r="K45" s="17"/>
      <c r="M45" s="17" t="s">
        <v>627</v>
      </c>
      <c r="N45" s="18"/>
      <c r="O45" s="18"/>
    </row>
    <row r="46" spans="1:15" ht="12.95" customHeight="1">
      <c r="I46" s="3" t="s">
        <v>565</v>
      </c>
      <c r="K46" s="3" t="s">
        <v>566</v>
      </c>
      <c r="M46" s="3" t="s">
        <v>565</v>
      </c>
      <c r="O46" s="3" t="s">
        <v>566</v>
      </c>
    </row>
    <row r="47" spans="1:15" ht="12.95" customHeight="1">
      <c r="I47" s="5" t="s">
        <v>567</v>
      </c>
      <c r="K47" s="5" t="s">
        <v>625</v>
      </c>
      <c r="M47" s="5" t="s">
        <v>567</v>
      </c>
      <c r="O47" s="5" t="s">
        <v>625</v>
      </c>
    </row>
    <row r="48" spans="1:15" ht="12.95" customHeight="1">
      <c r="I48" s="3"/>
      <c r="K48" s="19" t="s">
        <v>15</v>
      </c>
      <c r="M48" s="3"/>
      <c r="O48" s="19" t="s">
        <v>15</v>
      </c>
    </row>
    <row r="49" spans="1:15" ht="20.100000000000001" customHeight="1">
      <c r="A49" s="54" t="s">
        <v>690</v>
      </c>
      <c r="J49" s="19"/>
      <c r="N49" s="19"/>
    </row>
    <row r="50" spans="1:15" ht="12.95" customHeight="1">
      <c r="B50" s="54" t="s">
        <v>569</v>
      </c>
      <c r="I50" s="106">
        <v>7</v>
      </c>
      <c r="J50" s="19" t="s">
        <v>172</v>
      </c>
      <c r="K50" s="106">
        <v>68</v>
      </c>
      <c r="M50" s="106">
        <v>0</v>
      </c>
      <c r="N50" s="4" t="s">
        <v>172</v>
      </c>
      <c r="O50" s="106">
        <v>0</v>
      </c>
    </row>
    <row r="51" spans="1:15" ht="12.95" customHeight="1">
      <c r="B51" s="54" t="s">
        <v>706</v>
      </c>
      <c r="I51" s="106">
        <v>47</v>
      </c>
      <c r="J51" s="19"/>
      <c r="K51" s="106">
        <v>381</v>
      </c>
      <c r="M51" s="106">
        <v>0</v>
      </c>
      <c r="N51" s="19"/>
      <c r="O51" s="106">
        <v>0</v>
      </c>
    </row>
    <row r="52" spans="1:15" ht="12.95" customHeight="1">
      <c r="B52" s="54" t="s">
        <v>709</v>
      </c>
      <c r="I52" s="106">
        <v>13</v>
      </c>
      <c r="J52" s="19"/>
      <c r="K52" s="106">
        <v>116</v>
      </c>
      <c r="M52" s="106">
        <v>13</v>
      </c>
      <c r="N52" s="19"/>
      <c r="O52" s="106">
        <v>29</v>
      </c>
    </row>
    <row r="53" spans="1:15" ht="12.95" customHeight="1">
      <c r="B53" s="54" t="s">
        <v>570</v>
      </c>
      <c r="I53" s="106">
        <v>187</v>
      </c>
      <c r="J53" s="19"/>
      <c r="K53" s="106">
        <v>940</v>
      </c>
      <c r="M53" s="106">
        <v>0</v>
      </c>
      <c r="N53" s="19"/>
      <c r="O53" s="106">
        <v>0</v>
      </c>
    </row>
    <row r="54" spans="1:15" ht="12.95" customHeight="1">
      <c r="B54" s="54" t="s">
        <v>571</v>
      </c>
      <c r="I54" s="106">
        <v>23</v>
      </c>
      <c r="J54" s="19"/>
      <c r="K54" s="106">
        <v>249</v>
      </c>
      <c r="M54" s="106">
        <v>0</v>
      </c>
      <c r="N54" s="19"/>
      <c r="O54" s="106">
        <v>0</v>
      </c>
    </row>
    <row r="55" spans="1:15" ht="12.95" customHeight="1">
      <c r="B55" s="4" t="s">
        <v>572</v>
      </c>
      <c r="I55" s="106">
        <v>181</v>
      </c>
      <c r="J55" s="19"/>
      <c r="K55" s="106">
        <v>1758</v>
      </c>
      <c r="M55" s="106">
        <v>0</v>
      </c>
      <c r="N55" s="19"/>
      <c r="O55" s="106">
        <v>0</v>
      </c>
    </row>
    <row r="56" spans="1:15" ht="20.100000000000001" customHeight="1">
      <c r="F56" s="4" t="s">
        <v>500</v>
      </c>
      <c r="I56" s="101">
        <f>SUM(I50:I55)</f>
        <v>458</v>
      </c>
      <c r="J56" s="19"/>
      <c r="K56" s="101">
        <f>SUM(K50:K55)</f>
        <v>3512</v>
      </c>
      <c r="M56" s="101">
        <f>SUM(M50:M55)</f>
        <v>13</v>
      </c>
      <c r="N56" s="19"/>
      <c r="O56" s="101">
        <f>SUM(O50:O55)</f>
        <v>29</v>
      </c>
    </row>
    <row r="57" spans="1:15" ht="20.100000000000001" customHeight="1">
      <c r="A57" s="54" t="s">
        <v>691</v>
      </c>
      <c r="I57" s="106"/>
      <c r="J57" s="19"/>
      <c r="K57" s="106"/>
      <c r="M57" s="106"/>
      <c r="N57" s="19"/>
      <c r="O57" s="106"/>
    </row>
    <row r="58" spans="1:15" ht="12.95" customHeight="1">
      <c r="B58" s="54" t="s">
        <v>574</v>
      </c>
      <c r="I58" s="106">
        <v>5</v>
      </c>
      <c r="J58" s="19"/>
      <c r="K58" s="106">
        <v>14</v>
      </c>
      <c r="M58" s="106">
        <v>5</v>
      </c>
      <c r="N58" s="19"/>
      <c r="O58" s="106">
        <v>5</v>
      </c>
    </row>
    <row r="59" spans="1:15" ht="12.95" customHeight="1">
      <c r="B59" s="54" t="s">
        <v>575</v>
      </c>
      <c r="I59" s="106">
        <v>45</v>
      </c>
      <c r="J59" s="19"/>
      <c r="K59" s="106">
        <v>184</v>
      </c>
      <c r="M59" s="106">
        <v>44</v>
      </c>
      <c r="N59" s="19"/>
      <c r="O59" s="106">
        <v>76</v>
      </c>
    </row>
    <row r="60" spans="1:15" ht="12.95" customHeight="1">
      <c r="B60" s="54" t="s">
        <v>576</v>
      </c>
      <c r="I60" s="106">
        <v>432</v>
      </c>
      <c r="J60" s="19"/>
      <c r="K60" s="106">
        <v>2305</v>
      </c>
      <c r="M60" s="106">
        <v>0</v>
      </c>
      <c r="N60" s="19"/>
      <c r="O60" s="106">
        <v>0</v>
      </c>
    </row>
    <row r="61" spans="1:15" ht="12.95" customHeight="1">
      <c r="B61" s="54" t="s">
        <v>577</v>
      </c>
      <c r="I61" s="106">
        <v>146</v>
      </c>
      <c r="J61" s="19"/>
      <c r="K61" s="106">
        <v>1925</v>
      </c>
      <c r="M61" s="106">
        <v>0</v>
      </c>
      <c r="N61" s="19"/>
      <c r="O61" s="106">
        <v>0</v>
      </c>
    </row>
    <row r="62" spans="1:15" ht="12.95" customHeight="1">
      <c r="B62" s="54" t="s">
        <v>628</v>
      </c>
      <c r="I62" s="106">
        <v>23</v>
      </c>
      <c r="J62" s="19"/>
      <c r="K62" s="106">
        <v>43</v>
      </c>
      <c r="M62" s="106">
        <v>0</v>
      </c>
      <c r="N62" s="19"/>
      <c r="O62" s="106">
        <v>0</v>
      </c>
    </row>
    <row r="63" spans="1:15" ht="12.95" customHeight="1">
      <c r="A63" s="54"/>
      <c r="B63" s="54" t="s">
        <v>629</v>
      </c>
      <c r="I63" s="106">
        <v>44</v>
      </c>
      <c r="J63" s="19"/>
      <c r="K63" s="106">
        <v>90</v>
      </c>
      <c r="M63" s="106">
        <v>0</v>
      </c>
      <c r="N63" s="19"/>
      <c r="O63" s="106">
        <v>0</v>
      </c>
    </row>
    <row r="64" spans="1:15" ht="12.95" customHeight="1">
      <c r="B64" s="54" t="s">
        <v>580</v>
      </c>
      <c r="I64" s="106">
        <v>3</v>
      </c>
      <c r="J64" s="19"/>
      <c r="K64" s="106">
        <v>5</v>
      </c>
      <c r="M64" s="106">
        <v>3</v>
      </c>
      <c r="N64" s="19"/>
      <c r="O64" s="106">
        <v>1</v>
      </c>
    </row>
    <row r="65" spans="1:15" ht="12.95" customHeight="1">
      <c r="B65" s="54" t="s">
        <v>788</v>
      </c>
      <c r="I65" s="106">
        <v>0</v>
      </c>
      <c r="J65" s="19"/>
      <c r="K65" s="106">
        <v>0</v>
      </c>
      <c r="M65" s="106">
        <v>0</v>
      </c>
      <c r="N65" s="19"/>
      <c r="O65" s="106">
        <v>0</v>
      </c>
    </row>
    <row r="66" spans="1:15" ht="12.95" customHeight="1">
      <c r="B66" s="54" t="s">
        <v>584</v>
      </c>
      <c r="I66" s="106">
        <v>1</v>
      </c>
      <c r="J66" s="19"/>
      <c r="K66" s="106">
        <v>2</v>
      </c>
      <c r="M66" s="106">
        <v>1</v>
      </c>
      <c r="N66" s="19"/>
      <c r="O66" s="106">
        <v>1</v>
      </c>
    </row>
    <row r="67" spans="1:15" ht="12.95" customHeight="1">
      <c r="B67" s="4" t="s">
        <v>573</v>
      </c>
      <c r="I67" s="106">
        <v>-2</v>
      </c>
      <c r="J67" s="19"/>
      <c r="K67" s="106">
        <v>0</v>
      </c>
      <c r="M67" s="106">
        <v>0</v>
      </c>
      <c r="N67" s="19"/>
      <c r="O67" s="106">
        <v>0</v>
      </c>
    </row>
    <row r="68" spans="1:15" ht="20.100000000000001" customHeight="1">
      <c r="F68" s="4" t="s">
        <v>500</v>
      </c>
      <c r="I68" s="101">
        <f>SUM(I58:I67)</f>
        <v>697</v>
      </c>
      <c r="J68" s="19"/>
      <c r="K68" s="101">
        <f>SUM(K58:K67)</f>
        <v>4568</v>
      </c>
      <c r="M68" s="101">
        <f>SUM(M58:M67)</f>
        <v>53</v>
      </c>
      <c r="N68" s="19"/>
      <c r="O68" s="101">
        <f>SUM(O58:O67)</f>
        <v>83</v>
      </c>
    </row>
    <row r="69" spans="1:15" ht="20.100000000000001" customHeight="1" thickBot="1">
      <c r="F69" s="54" t="s">
        <v>22</v>
      </c>
      <c r="I69" s="152">
        <f>+I68+I56</f>
        <v>1155</v>
      </c>
      <c r="J69" s="19" t="s">
        <v>172</v>
      </c>
      <c r="K69" s="152">
        <f>+K68+K56</f>
        <v>8080</v>
      </c>
      <c r="M69" s="152">
        <f>+M68+M56</f>
        <v>66</v>
      </c>
      <c r="N69" s="19" t="s">
        <v>172</v>
      </c>
      <c r="O69" s="152">
        <f>+O68+O56</f>
        <v>112</v>
      </c>
    </row>
    <row r="70" spans="1:15" ht="20.100000000000001" customHeight="1" thickTop="1">
      <c r="A70" s="4" t="s">
        <v>338</v>
      </c>
      <c r="B70" s="4" t="s">
        <v>585</v>
      </c>
      <c r="J70" s="19"/>
      <c r="N70" s="19"/>
    </row>
    <row r="71" spans="1:15" ht="12.95" customHeight="1">
      <c r="A71" s="4" t="s">
        <v>344</v>
      </c>
      <c r="B71" s="4" t="s">
        <v>707</v>
      </c>
      <c r="J71" s="19"/>
      <c r="N71" s="19"/>
    </row>
    <row r="72" spans="1:15" ht="12.95" customHeight="1">
      <c r="B72" s="4" t="s">
        <v>586</v>
      </c>
      <c r="J72" s="19"/>
      <c r="N72" s="19"/>
    </row>
    <row r="73" spans="1:15" ht="20.100000000000001" customHeight="1">
      <c r="A73" s="40" t="s">
        <v>370</v>
      </c>
      <c r="B73" s="54" t="s">
        <v>590</v>
      </c>
      <c r="J73" s="19"/>
      <c r="N73" s="19"/>
    </row>
    <row r="74" spans="1:15" ht="12.95" customHeight="1">
      <c r="A74" s="40"/>
      <c r="B74" s="54"/>
      <c r="J74" s="19"/>
      <c r="N74" s="19"/>
    </row>
  </sheetData>
  <customSheetViews>
    <customSheetView guid="{B5CDDD7D-D7D3-4CB2-966B-9F1E454CC0C9}" topLeftCell="A43">
      <selection activeCell="O82" sqref="O82"/>
      <rowBreaks count="1" manualBreakCount="1">
        <brk id="49" max="14" man="1"/>
      </rowBreaks>
      <pageMargins left="0.8" right="0.7" top="1" bottom="0.8" header="0.5" footer="0.5"/>
      <pageSetup scale="70" firstPageNumber="113" orientation="landscape" blackAndWhite="1" useFirstPageNumber="1" r:id="rId1"/>
      <headerFooter alignWithMargins="0">
        <oddHeader xml:space="preserve">&amp;L&amp;"Arial,Bold"&amp;9DRAFT   &amp;D   &amp;T &amp;F </oddHeader>
        <oddFooter xml:space="preserve">&amp;C&amp;P&amp;R
</oddFooter>
      </headerFooter>
    </customSheetView>
    <customSheetView guid="{3FC6D382-0486-4517-8915-5982798F57DA}" topLeftCell="A43">
      <selection activeCell="O82" sqref="O82"/>
      <rowBreaks count="1" manualBreakCount="1">
        <brk id="49" max="14" man="1"/>
      </rowBreaks>
      <pageMargins left="0.8" right="0.7" top="1" bottom="0.8" header="0.5" footer="0.5"/>
      <pageSetup scale="70" firstPageNumber="113" orientation="landscape" blackAndWhite="1" useFirstPageNumber="1" r:id="rId2"/>
      <headerFooter alignWithMargins="0">
        <oddHeader xml:space="preserve">&amp;L&amp;"Arial,Bold"&amp;9DRAFT   &amp;D   &amp;T &amp;F </oddHeader>
        <oddFooter xml:space="preserve">&amp;C&amp;P&amp;R
</oddFooter>
      </headerFooter>
    </customSheetView>
    <customSheetView guid="{453F29F3-031A-4FB3-90E6-201613B5F615}" showPageBreaks="1">
      <pageMargins left="0.8" right="0.7" top="1" bottom="0.8" header="0.5" footer="0.5"/>
      <pageSetup scale="75" firstPageNumber="110" orientation="landscape" blackAndWhite="1" useFirstPageNumber="1" r:id="rId3"/>
      <headerFooter alignWithMargins="0">
        <oddHeader xml:space="preserve">&amp;L&amp;"Arial,Bold"&amp;9DRAFT   &amp;D   &amp;T &amp;F </oddHeader>
        <oddFooter>&amp;C&amp;"Times New Roman,Regular"&amp;11&amp;P&amp;R&amp;"Times New Roman,Regular"&amp;11(Continued)</oddFooter>
      </headerFooter>
    </customSheetView>
    <customSheetView guid="{156071B9-6493-4A83-A8D8-C27747F8D32C}" scale="75" showPageBreaks="1" topLeftCell="A70">
      <selection activeCell="B83" sqref="B83"/>
      <pageMargins left="0.8" right="0.7" top="1" bottom="0.8" header="0.5" footer="0.5"/>
      <pageSetup scale="75" firstPageNumber="107" orientation="landscape"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scale="75" topLeftCell="A70">
      <selection activeCell="B83" sqref="B83"/>
      <pageMargins left="0.8" right="0.7" top="1" bottom="0.8" header="0.5" footer="0.5"/>
      <pageSetup scale="75" firstPageNumber="107" orientation="landscape"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cale="75" showPageBreaks="1">
      <selection activeCell="A82" sqref="A82:IV82"/>
      <pageMargins left="0.8" right="0.7" top="1" bottom="0.8" header="0.5" footer="0.5"/>
      <pageSetup scale="75" firstPageNumber="107" orientation="landscape"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cale="75" showRuler="0" topLeftCell="A70">
      <selection activeCell="B83" sqref="B83"/>
      <pageMargins left="0.8" right="0.7" top="1" bottom="0.8" header="0.5" footer="0.5"/>
      <pageSetup scale="75" firstPageNumber="107" orientation="landscape"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cale="75" topLeftCell="A70">
      <selection activeCell="B83" sqref="B83"/>
      <pageMargins left="0.8" right="0.7" top="1" bottom="0.8" header="0.5" footer="0.5"/>
      <pageSetup scale="75" firstPageNumber="107" orientation="landscape" blackAndWhite="1" useFirstPageNumber="1" r:id="rId8"/>
      <headerFooter alignWithMargins="0">
        <oddHeader>&amp;L&amp;"Arial,Bold"&amp;12DRAFT   &amp;D   &amp;T</oddHeader>
        <oddFooter>&amp;C&amp;"Times New Roman,Regular"&amp;11&amp;P&amp;R&amp;"Times New Roman,Regular"&amp;11(Continued)</oddFooter>
      </headerFooter>
    </customSheetView>
    <customSheetView guid="{0E26C343-6E53-43B0-8984-A8A5BAB40ADF}" showPageBreaks="1">
      <selection activeCell="J42" sqref="J42"/>
      <rowBreaks count="1" manualBreakCount="1">
        <brk id="49" max="14" man="1"/>
      </rowBreaks>
      <pageMargins left="0.8" right="0.7" top="1" bottom="0.8" header="0.5" footer="0.5"/>
      <pageSetup scale="70" firstPageNumber="109" orientation="landscape" blackAndWhite="1" useFirstPageNumber="1" r:id="rId9"/>
      <headerFooter alignWithMargins="0">
        <oddHeader xml:space="preserve">&amp;L&amp;"Arial,Bold"&amp;9DRAFT   &amp;D   &amp;T &amp;F </oddHeader>
        <oddFooter xml:space="preserve">&amp;C&amp;P&amp;R
</oddFooter>
      </headerFooter>
    </customSheetView>
  </customSheetViews>
  <phoneticPr fontId="16" type="noConversion"/>
  <pageMargins left="0.8" right="0.7" top="1" bottom="0.8" header="0.5" footer="0.5"/>
  <pageSetup scale="70" firstPageNumber="103" fitToHeight="0" orientation="landscape" blackAndWhite="1" useFirstPageNumber="1" r:id="rId10"/>
  <headerFooter scaleWithDoc="0" alignWithMargins="0">
    <oddFooter>&amp;C&amp;"Times New Roman,Regular"&amp;11&amp;P</oddFooter>
  </headerFooter>
  <rowBreaks count="1" manualBreakCount="1">
    <brk id="39" max="16383"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78">
    <tabColor theme="9"/>
  </sheetPr>
  <dimension ref="A1:O34"/>
  <sheetViews>
    <sheetView workbookViewId="0"/>
  </sheetViews>
  <sheetFormatPr defaultColWidth="10.140625" defaultRowHeight="12.95" customHeight="1"/>
  <cols>
    <col min="1" max="1" width="3" style="4" customWidth="1"/>
    <col min="2" max="6" width="2.28515625" style="4" customWidth="1"/>
    <col min="7" max="7" width="96.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2.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2.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2.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2.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2.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2.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2.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2.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2.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2.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2.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2.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2.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2.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2.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2.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2.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2.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2.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2.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2.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2.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2.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2.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2.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2.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2.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2.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2.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2.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2.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2.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2.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2.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2.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2.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2.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2.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2.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2.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2.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2.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2.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2.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2.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2.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2.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2.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2.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2.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2.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2.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2.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2.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2.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2.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2.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2.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2.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2.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2.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2.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2.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563</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630</v>
      </c>
      <c r="J5" s="18"/>
      <c r="K5" s="18"/>
      <c r="L5" s="18"/>
      <c r="M5" s="18"/>
      <c r="N5" s="18"/>
      <c r="O5" s="18"/>
    </row>
    <row r="6" spans="1:15" ht="12.95" customHeight="1">
      <c r="I6" s="17" t="s">
        <v>626</v>
      </c>
      <c r="J6" s="17"/>
      <c r="K6" s="17"/>
      <c r="M6" s="17" t="s">
        <v>627</v>
      </c>
      <c r="N6" s="18"/>
      <c r="O6" s="18"/>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3"/>
      <c r="K9" s="19" t="s">
        <v>15</v>
      </c>
      <c r="M9" s="3"/>
      <c r="O9" s="19" t="s">
        <v>15</v>
      </c>
    </row>
    <row r="10" spans="1:15" ht="20.100000000000001" customHeight="1">
      <c r="A10" s="54" t="s">
        <v>690</v>
      </c>
      <c r="J10" s="19"/>
      <c r="N10" s="19"/>
    </row>
    <row r="11" spans="1:15" ht="12.95" customHeight="1">
      <c r="B11" s="54" t="s">
        <v>569</v>
      </c>
      <c r="I11" s="106">
        <v>0</v>
      </c>
      <c r="J11" s="19" t="s">
        <v>172</v>
      </c>
      <c r="K11" s="106">
        <v>0</v>
      </c>
      <c r="M11" s="106">
        <v>0</v>
      </c>
      <c r="N11" s="19" t="s">
        <v>172</v>
      </c>
      <c r="O11" s="106">
        <v>0</v>
      </c>
    </row>
    <row r="12" spans="1:15" ht="12.95" customHeight="1">
      <c r="B12" s="54" t="s">
        <v>709</v>
      </c>
      <c r="I12" s="106">
        <v>6</v>
      </c>
      <c r="J12" s="19"/>
      <c r="K12" s="106">
        <v>61</v>
      </c>
      <c r="M12" s="106">
        <v>0</v>
      </c>
      <c r="N12" s="19"/>
      <c r="O12" s="106">
        <v>0</v>
      </c>
    </row>
    <row r="13" spans="1:15" ht="12.95" customHeight="1">
      <c r="B13" s="54" t="s">
        <v>570</v>
      </c>
      <c r="I13" s="106">
        <v>33</v>
      </c>
      <c r="J13" s="19"/>
      <c r="K13" s="106">
        <v>124</v>
      </c>
      <c r="M13" s="106">
        <v>0</v>
      </c>
      <c r="N13" s="19"/>
      <c r="O13" s="106">
        <v>0</v>
      </c>
    </row>
    <row r="14" spans="1:15" ht="12.95" customHeight="1">
      <c r="B14" s="54" t="s">
        <v>1119</v>
      </c>
      <c r="I14" s="106">
        <v>2</v>
      </c>
      <c r="J14" s="19"/>
      <c r="K14" s="106">
        <v>16</v>
      </c>
      <c r="M14" s="106">
        <v>0</v>
      </c>
      <c r="N14" s="19"/>
      <c r="O14" s="106">
        <v>0</v>
      </c>
    </row>
    <row r="15" spans="1:15" ht="12.95" customHeight="1">
      <c r="B15" s="54" t="s">
        <v>571</v>
      </c>
      <c r="I15" s="106">
        <v>65</v>
      </c>
      <c r="J15" s="19"/>
      <c r="K15" s="10">
        <v>530</v>
      </c>
      <c r="M15" s="106">
        <v>0</v>
      </c>
      <c r="N15" s="19"/>
      <c r="O15" s="106">
        <v>0</v>
      </c>
    </row>
    <row r="16" spans="1:15" ht="12.95" customHeight="1">
      <c r="B16" s="54" t="s">
        <v>572</v>
      </c>
      <c r="I16" s="106">
        <v>197</v>
      </c>
      <c r="J16" s="19"/>
      <c r="K16" s="106">
        <v>1081</v>
      </c>
      <c r="M16" s="106">
        <v>0</v>
      </c>
      <c r="N16" s="19"/>
      <c r="O16" s="106">
        <v>0</v>
      </c>
    </row>
    <row r="17" spans="1:15" ht="20.100000000000001" customHeight="1">
      <c r="B17" s="54"/>
      <c r="F17" s="4" t="s">
        <v>500</v>
      </c>
      <c r="I17" s="101">
        <f>SUM(I11:I16)</f>
        <v>303</v>
      </c>
      <c r="J17" s="19"/>
      <c r="K17" s="101">
        <f>SUM(K11:K16)</f>
        <v>1812</v>
      </c>
      <c r="M17" s="101">
        <f>SUM(M11:M16)</f>
        <v>0</v>
      </c>
      <c r="N17" s="19"/>
      <c r="O17" s="101">
        <f>SUM(O11:O16)</f>
        <v>0</v>
      </c>
    </row>
    <row r="18" spans="1:15" ht="20.100000000000001" customHeight="1">
      <c r="A18" s="54" t="s">
        <v>691</v>
      </c>
      <c r="I18" s="106"/>
      <c r="J18" s="19"/>
      <c r="K18" s="106"/>
      <c r="M18" s="106"/>
      <c r="N18" s="19"/>
      <c r="O18" s="106"/>
    </row>
    <row r="19" spans="1:15" ht="12.95" customHeight="1">
      <c r="B19" s="54" t="s">
        <v>574</v>
      </c>
      <c r="I19" s="106">
        <v>2</v>
      </c>
      <c r="J19" s="19"/>
      <c r="K19" s="106">
        <v>10</v>
      </c>
      <c r="M19" s="106">
        <v>2</v>
      </c>
      <c r="N19" s="19"/>
      <c r="O19" s="106">
        <v>2</v>
      </c>
    </row>
    <row r="20" spans="1:15" ht="12.95" customHeight="1">
      <c r="B20" s="54" t="s">
        <v>575</v>
      </c>
      <c r="I20" s="106">
        <v>45</v>
      </c>
      <c r="J20" s="19"/>
      <c r="K20" s="106">
        <v>162</v>
      </c>
      <c r="M20" s="106">
        <v>45</v>
      </c>
      <c r="N20" s="19"/>
      <c r="O20" s="106">
        <v>27</v>
      </c>
    </row>
    <row r="21" spans="1:15" ht="12.95" customHeight="1">
      <c r="B21" s="54" t="s">
        <v>576</v>
      </c>
      <c r="I21" s="106">
        <v>14</v>
      </c>
      <c r="J21" s="19"/>
      <c r="K21" s="106">
        <v>100</v>
      </c>
      <c r="M21" s="106">
        <v>0</v>
      </c>
      <c r="N21" s="19"/>
      <c r="O21" s="106">
        <v>0</v>
      </c>
    </row>
    <row r="22" spans="1:15" ht="12.95" customHeight="1">
      <c r="B22" s="54" t="s">
        <v>577</v>
      </c>
      <c r="I22" s="106">
        <v>37</v>
      </c>
      <c r="J22" s="19"/>
      <c r="K22" s="106">
        <v>179</v>
      </c>
      <c r="M22" s="106">
        <v>0</v>
      </c>
      <c r="N22" s="19"/>
      <c r="O22" s="106">
        <v>0</v>
      </c>
    </row>
    <row r="23" spans="1:15" ht="12.95" customHeight="1">
      <c r="B23" s="54" t="s">
        <v>591</v>
      </c>
      <c r="I23" s="106">
        <v>16</v>
      </c>
      <c r="J23" s="19"/>
      <c r="K23" s="106">
        <v>75</v>
      </c>
      <c r="M23" s="106">
        <v>0</v>
      </c>
      <c r="N23" s="19"/>
      <c r="O23" s="106">
        <v>0</v>
      </c>
    </row>
    <row r="24" spans="1:15" ht="12.95" customHeight="1">
      <c r="B24" s="54" t="s">
        <v>628</v>
      </c>
      <c r="I24" s="106">
        <v>151</v>
      </c>
      <c r="J24" s="19"/>
      <c r="K24" s="106">
        <v>191</v>
      </c>
      <c r="M24" s="106">
        <v>0</v>
      </c>
      <c r="N24" s="19"/>
      <c r="O24" s="106">
        <v>0</v>
      </c>
    </row>
    <row r="25" spans="1:15" ht="12.95" customHeight="1">
      <c r="B25" s="4" t="s">
        <v>584</v>
      </c>
      <c r="I25" s="106">
        <v>10</v>
      </c>
      <c r="J25" s="19"/>
      <c r="K25" s="106">
        <v>31</v>
      </c>
      <c r="M25" s="106">
        <v>0</v>
      </c>
      <c r="N25" s="19"/>
      <c r="O25" s="106">
        <v>0</v>
      </c>
    </row>
    <row r="26" spans="1:15" ht="12.95" customHeight="1">
      <c r="B26" s="4" t="s">
        <v>1120</v>
      </c>
      <c r="I26" s="106">
        <v>1</v>
      </c>
      <c r="J26" s="19"/>
      <c r="K26" s="106">
        <v>1</v>
      </c>
      <c r="M26" s="106">
        <v>0</v>
      </c>
      <c r="N26" s="19"/>
      <c r="O26" s="106">
        <v>0</v>
      </c>
    </row>
    <row r="27" spans="1:15" ht="12.95" customHeight="1">
      <c r="B27" s="4" t="s">
        <v>573</v>
      </c>
      <c r="I27" s="106">
        <v>-8</v>
      </c>
      <c r="J27" s="19"/>
      <c r="K27" s="106">
        <v>0</v>
      </c>
      <c r="M27" s="106">
        <v>0</v>
      </c>
      <c r="N27" s="19"/>
      <c r="O27" s="106">
        <v>1</v>
      </c>
    </row>
    <row r="28" spans="1:15" ht="20.100000000000001" customHeight="1">
      <c r="F28" s="4" t="s">
        <v>500</v>
      </c>
      <c r="I28" s="101">
        <f>SUM(I19:I27)</f>
        <v>268</v>
      </c>
      <c r="J28" s="19"/>
      <c r="K28" s="101">
        <f>SUM(K19:K27)</f>
        <v>749</v>
      </c>
      <c r="M28" s="101">
        <f>SUM(M19:M27)</f>
        <v>47</v>
      </c>
      <c r="N28" s="19"/>
      <c r="O28" s="101">
        <f>SUM(O19:O27)</f>
        <v>30</v>
      </c>
    </row>
    <row r="29" spans="1:15" ht="20.100000000000001" customHeight="1" thickBot="1">
      <c r="F29" s="54" t="s">
        <v>22</v>
      </c>
      <c r="I29" s="152">
        <f>+I17+I28</f>
        <v>571</v>
      </c>
      <c r="J29" s="19" t="s">
        <v>172</v>
      </c>
      <c r="K29" s="152">
        <f>+K17+K28</f>
        <v>2561</v>
      </c>
      <c r="M29" s="152">
        <f>+M17+M28</f>
        <v>47</v>
      </c>
      <c r="N29" s="19" t="s">
        <v>172</v>
      </c>
      <c r="O29" s="152">
        <f>+O17+O28</f>
        <v>30</v>
      </c>
    </row>
    <row r="30" spans="1:15" ht="20.100000000000001" customHeight="1" thickTop="1">
      <c r="A30" s="4" t="s">
        <v>338</v>
      </c>
      <c r="B30" s="4" t="s">
        <v>585</v>
      </c>
    </row>
    <row r="31" spans="1:15" ht="20.100000000000001" customHeight="1">
      <c r="A31" s="4" t="s">
        <v>344</v>
      </c>
      <c r="B31" s="4" t="s">
        <v>730</v>
      </c>
    </row>
    <row r="32" spans="1:15" ht="12.95" customHeight="1">
      <c r="B32" s="4" t="s">
        <v>729</v>
      </c>
    </row>
    <row r="33" spans="1:2" ht="20.100000000000001" customHeight="1">
      <c r="A33" s="40" t="s">
        <v>370</v>
      </c>
      <c r="B33" s="54" t="s">
        <v>590</v>
      </c>
    </row>
    <row r="34" spans="1:2" ht="12.95" customHeight="1">
      <c r="B34" s="4" t="s">
        <v>749</v>
      </c>
    </row>
  </sheetData>
  <customSheetViews>
    <customSheetView guid="{B5CDDD7D-D7D3-4CB2-966B-9F1E454CC0C9}" topLeftCell="A4">
      <selection activeCell="I20" sqref="I20:I29"/>
      <pageMargins left="0.8" right="0.7" top="1" bottom="0.8" header="0.5" footer="0.5"/>
      <pageSetup scale="75" firstPageNumber="115" orientation="landscape" blackAndWhite="1" useFirstPageNumber="1" r:id="rId1"/>
      <headerFooter alignWithMargins="0">
        <oddHeader xml:space="preserve">&amp;L&amp;"Arial,Bold"&amp;9DRAFT   &amp;D   &amp;T &amp;F </oddHeader>
        <oddFooter>&amp;C&amp;P</oddFooter>
      </headerFooter>
    </customSheetView>
    <customSheetView guid="{3FC6D382-0486-4517-8915-5982798F57DA}" topLeftCell="A4">
      <selection activeCell="I20" sqref="I20:I29"/>
      <pageMargins left="0.8" right="0.7" top="1" bottom="0.8" header="0.5" footer="0.5"/>
      <pageSetup scale="75" firstPageNumber="115" orientation="landscape" blackAndWhite="1" useFirstPageNumber="1" r:id="rId2"/>
      <headerFooter alignWithMargins="0">
        <oddHeader xml:space="preserve">&amp;L&amp;"Arial,Bold"&amp;9DRAFT   &amp;D   &amp;T &amp;F </oddHeader>
        <oddFooter>&amp;C&amp;P</oddFooter>
      </headerFooter>
    </customSheetView>
    <customSheetView guid="{453F29F3-031A-4FB3-90E6-201613B5F615}" showPageBreaks="1">
      <pageMargins left="0.8" right="0.7" top="1" bottom="0.8" header="0.5" footer="0.5"/>
      <pageSetup scale="75" firstPageNumber="112" orientation="landscape" blackAndWhite="1" useFirstPageNumber="1" r:id="rId3"/>
      <headerFooter alignWithMargins="0">
        <oddHeader xml:space="preserve">&amp;L&amp;"Arial,Bold"&amp;9DRAFT   &amp;D   &amp;T &amp;F </oddHeader>
        <oddFooter>&amp;C&amp;P</oddFooter>
      </headerFooter>
    </customSheetView>
    <customSheetView guid="{156071B9-6493-4A83-A8D8-C27747F8D32C}" showPageBreaks="1" topLeftCell="A25">
      <selection activeCell="B34" sqref="B34"/>
      <pageMargins left="0.8" right="0.7" top="1" bottom="0.8" header="0.5" footer="0.5"/>
      <pageSetup scale="75" firstPageNumber="110" orientation="landscape" blackAndWhite="1" useFirstPageNumber="1" r:id="rId4"/>
      <headerFooter alignWithMargins="0">
        <oddHeader>&amp;L&amp;"Arial,Bold"&amp;12DRAFT   &amp;D   &amp;T</oddHeader>
        <oddFooter>&amp;C&amp;P</oddFooter>
      </headerFooter>
    </customSheetView>
    <customSheetView guid="{EE587DEA-904F-4CCD-A62D-0772B4572A2B}" topLeftCell="A25">
      <selection activeCell="B34" sqref="B34"/>
      <pageMargins left="0.8" right="0.7" top="1" bottom="0.8" header="0.5" footer="0.5"/>
      <pageSetup scale="75" firstPageNumber="110" orientation="landscape" blackAndWhite="1" useFirstPageNumber="1" r:id="rId5"/>
      <headerFooter alignWithMargins="0">
        <oddHeader>&amp;L&amp;"Arial,Bold"&amp;12DRAFT   &amp;D   &amp;T</oddHeader>
        <oddFooter>&amp;C&amp;P</oddFooter>
      </headerFooter>
    </customSheetView>
    <customSheetView guid="{F7A50A1A-A029-4D6C-B11F-716424AF5F60}" showPageBreaks="1">
      <selection activeCell="A25" sqref="A25:IV25"/>
      <pageMargins left="0.8" right="0.7" top="1" bottom="0.8" header="0.5" footer="0.5"/>
      <pageSetup scale="75" firstPageNumber="110" orientation="landscape" blackAndWhite="1" useFirstPageNumber="1" r:id="rId6"/>
      <headerFooter alignWithMargins="0">
        <oddHeader>&amp;L&amp;"Arial,Bold"&amp;12DRAFT   &amp;D   &amp;T</oddHeader>
        <oddFooter>&amp;C&amp;P</oddFooter>
      </headerFooter>
    </customSheetView>
    <customSheetView guid="{315D65B5-6F13-4260-BB1D-E2FA280C16D9}" showRuler="0" topLeftCell="A25">
      <selection activeCell="B34" sqref="B34"/>
      <pageMargins left="0.8" right="0.7" top="1" bottom="0.8" header="0.5" footer="0.5"/>
      <pageSetup scale="75" firstPageNumber="110" orientation="landscape" blackAndWhite="1" useFirstPageNumber="1" r:id="rId7"/>
      <headerFooter alignWithMargins="0">
        <oddHeader>&amp;L&amp;"Arial,Bold"&amp;12DRAFT   &amp;D   &amp;T</oddHeader>
        <oddFooter>&amp;C&amp;P</oddFooter>
      </headerFooter>
    </customSheetView>
    <customSheetView guid="{4753D522-7508-4FC0-B0FE-7A03D677C443}" topLeftCell="A25">
      <selection activeCell="B34" sqref="B34"/>
      <pageMargins left="0.8" right="0.7" top="1" bottom="0.8" header="0.5" footer="0.5"/>
      <pageSetup scale="75" firstPageNumber="110" orientation="landscape" blackAndWhite="1" useFirstPageNumber="1" r:id="rId8"/>
      <headerFooter alignWithMargins="0">
        <oddHeader>&amp;L&amp;"Arial,Bold"&amp;12DRAFT   &amp;D   &amp;T</oddHeader>
        <oddFooter>&amp;C&amp;P</oddFooter>
      </headerFooter>
    </customSheetView>
    <customSheetView guid="{0E26C343-6E53-43B0-8984-A8A5BAB40ADF}" showPageBreaks="1" topLeftCell="A4">
      <selection activeCell="J42" sqref="J42"/>
      <pageMargins left="0.8" right="0.7" top="1" bottom="0.8" header="0.5" footer="0.5"/>
      <pageSetup scale="75" firstPageNumber="111" orientation="landscape" blackAndWhite="1" useFirstPageNumber="1" r:id="rId9"/>
      <headerFooter alignWithMargins="0">
        <oddHeader xml:space="preserve">&amp;L&amp;"Arial,Bold"&amp;9DRAFT   &amp;D   &amp;T &amp;F </oddHeader>
        <oddFooter>&amp;C&amp;P</oddFooter>
      </headerFooter>
    </customSheetView>
  </customSheetViews>
  <phoneticPr fontId="16" type="noConversion"/>
  <pageMargins left="0.8" right="0.7" top="1" bottom="0.8" header="0.5" footer="0.5"/>
  <pageSetup scale="70" firstPageNumber="105" orientation="landscape" blackAndWhite="1" useFirstPageNumber="1" r:id="rId10"/>
  <headerFooter scaleWithDoc="0" alignWithMargins="0">
    <oddFooter>&amp;C&amp;"Times New Roman,Regular"&amp;11&amp;P</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33CC"/>
    <pageSetUpPr fitToPage="1"/>
  </sheetPr>
  <dimension ref="A1:N56"/>
  <sheetViews>
    <sheetView zoomScale="89" zoomScaleNormal="89" workbookViewId="0">
      <selection activeCell="O36" sqref="O36"/>
    </sheetView>
  </sheetViews>
  <sheetFormatPr defaultColWidth="10.28515625" defaultRowHeight="12.95" customHeight="1"/>
  <cols>
    <col min="1" max="6" width="2.28515625" style="263" customWidth="1"/>
    <col min="7" max="7" width="54.5703125" style="263" customWidth="1"/>
    <col min="8" max="8" width="2.42578125" style="263" customWidth="1"/>
    <col min="9" max="9" width="17.28515625" style="268" customWidth="1"/>
    <col min="10" max="10" width="2.42578125" style="269" customWidth="1"/>
    <col min="11" max="11" width="13.85546875" style="263" customWidth="1"/>
    <col min="12" max="12" width="3.42578125" style="263" bestFit="1" customWidth="1"/>
    <col min="13" max="13" width="14.28515625" style="263" bestFit="1" customWidth="1"/>
    <col min="14" max="256" width="10.28515625" style="263"/>
    <col min="257" max="262" width="2.28515625" style="263" customWidth="1"/>
    <col min="263" max="263" width="53.7109375" style="263" customWidth="1"/>
    <col min="264" max="264" width="2.42578125" style="263" customWidth="1"/>
    <col min="265" max="265" width="13.7109375" style="263" customWidth="1"/>
    <col min="266" max="266" width="3.7109375" style="263" customWidth="1"/>
    <col min="267" max="267" width="13.7109375" style="263" customWidth="1"/>
    <col min="268" max="512" width="10.28515625" style="263"/>
    <col min="513" max="518" width="2.28515625" style="263" customWidth="1"/>
    <col min="519" max="519" width="53.7109375" style="263" customWidth="1"/>
    <col min="520" max="520" width="2.42578125" style="263" customWidth="1"/>
    <col min="521" max="521" width="13.7109375" style="263" customWidth="1"/>
    <col min="522" max="522" width="3.7109375" style="263" customWidth="1"/>
    <col min="523" max="523" width="13.7109375" style="263" customWidth="1"/>
    <col min="524" max="768" width="10.28515625" style="263"/>
    <col min="769" max="774" width="2.28515625" style="263" customWidth="1"/>
    <col min="775" max="775" width="53.7109375" style="263" customWidth="1"/>
    <col min="776" max="776" width="2.42578125" style="263" customWidth="1"/>
    <col min="777" max="777" width="13.7109375" style="263" customWidth="1"/>
    <col min="778" max="778" width="3.7109375" style="263" customWidth="1"/>
    <col min="779" max="779" width="13.7109375" style="263" customWidth="1"/>
    <col min="780" max="1024" width="10.28515625" style="263"/>
    <col min="1025" max="1030" width="2.28515625" style="263" customWidth="1"/>
    <col min="1031" max="1031" width="53.7109375" style="263" customWidth="1"/>
    <col min="1032" max="1032" width="2.42578125" style="263" customWidth="1"/>
    <col min="1033" max="1033" width="13.7109375" style="263" customWidth="1"/>
    <col min="1034" max="1034" width="3.7109375" style="263" customWidth="1"/>
    <col min="1035" max="1035" width="13.7109375" style="263" customWidth="1"/>
    <col min="1036" max="1280" width="10.28515625" style="263"/>
    <col min="1281" max="1286" width="2.28515625" style="263" customWidth="1"/>
    <col min="1287" max="1287" width="53.7109375" style="263" customWidth="1"/>
    <col min="1288" max="1288" width="2.42578125" style="263" customWidth="1"/>
    <col min="1289" max="1289" width="13.7109375" style="263" customWidth="1"/>
    <col min="1290" max="1290" width="3.7109375" style="263" customWidth="1"/>
    <col min="1291" max="1291" width="13.7109375" style="263" customWidth="1"/>
    <col min="1292" max="1536" width="10.28515625" style="263"/>
    <col min="1537" max="1542" width="2.28515625" style="263" customWidth="1"/>
    <col min="1543" max="1543" width="53.7109375" style="263" customWidth="1"/>
    <col min="1544" max="1544" width="2.42578125" style="263" customWidth="1"/>
    <col min="1545" max="1545" width="13.7109375" style="263" customWidth="1"/>
    <col min="1546" max="1546" width="3.7109375" style="263" customWidth="1"/>
    <col min="1547" max="1547" width="13.7109375" style="263" customWidth="1"/>
    <col min="1548" max="1792" width="10.28515625" style="263"/>
    <col min="1793" max="1798" width="2.28515625" style="263" customWidth="1"/>
    <col min="1799" max="1799" width="53.7109375" style="263" customWidth="1"/>
    <col min="1800" max="1800" width="2.42578125" style="263" customWidth="1"/>
    <col min="1801" max="1801" width="13.7109375" style="263" customWidth="1"/>
    <col min="1802" max="1802" width="3.7109375" style="263" customWidth="1"/>
    <col min="1803" max="1803" width="13.7109375" style="263" customWidth="1"/>
    <col min="1804" max="2048" width="10.28515625" style="263"/>
    <col min="2049" max="2054" width="2.28515625" style="263" customWidth="1"/>
    <col min="2055" max="2055" width="53.7109375" style="263" customWidth="1"/>
    <col min="2056" max="2056" width="2.42578125" style="263" customWidth="1"/>
    <col min="2057" max="2057" width="13.7109375" style="263" customWidth="1"/>
    <col min="2058" max="2058" width="3.7109375" style="263" customWidth="1"/>
    <col min="2059" max="2059" width="13.7109375" style="263" customWidth="1"/>
    <col min="2060" max="2304" width="10.28515625" style="263"/>
    <col min="2305" max="2310" width="2.28515625" style="263" customWidth="1"/>
    <col min="2311" max="2311" width="53.7109375" style="263" customWidth="1"/>
    <col min="2312" max="2312" width="2.42578125" style="263" customWidth="1"/>
    <col min="2313" max="2313" width="13.7109375" style="263" customWidth="1"/>
    <col min="2314" max="2314" width="3.7109375" style="263" customWidth="1"/>
    <col min="2315" max="2315" width="13.7109375" style="263" customWidth="1"/>
    <col min="2316" max="2560" width="10.28515625" style="263"/>
    <col min="2561" max="2566" width="2.28515625" style="263" customWidth="1"/>
    <col min="2567" max="2567" width="53.7109375" style="263" customWidth="1"/>
    <col min="2568" max="2568" width="2.42578125" style="263" customWidth="1"/>
    <col min="2569" max="2569" width="13.7109375" style="263" customWidth="1"/>
    <col min="2570" max="2570" width="3.7109375" style="263" customWidth="1"/>
    <col min="2571" max="2571" width="13.7109375" style="263" customWidth="1"/>
    <col min="2572" max="2816" width="10.28515625" style="263"/>
    <col min="2817" max="2822" width="2.28515625" style="263" customWidth="1"/>
    <col min="2823" max="2823" width="53.7109375" style="263" customWidth="1"/>
    <col min="2824" max="2824" width="2.42578125" style="263" customWidth="1"/>
    <col min="2825" max="2825" width="13.7109375" style="263" customWidth="1"/>
    <col min="2826" max="2826" width="3.7109375" style="263" customWidth="1"/>
    <col min="2827" max="2827" width="13.7109375" style="263" customWidth="1"/>
    <col min="2828" max="3072" width="10.28515625" style="263"/>
    <col min="3073" max="3078" width="2.28515625" style="263" customWidth="1"/>
    <col min="3079" max="3079" width="53.7109375" style="263" customWidth="1"/>
    <col min="3080" max="3080" width="2.42578125" style="263" customWidth="1"/>
    <col min="3081" max="3081" width="13.7109375" style="263" customWidth="1"/>
    <col min="3082" max="3082" width="3.7109375" style="263" customWidth="1"/>
    <col min="3083" max="3083" width="13.7109375" style="263" customWidth="1"/>
    <col min="3084" max="3328" width="10.28515625" style="263"/>
    <col min="3329" max="3334" width="2.28515625" style="263" customWidth="1"/>
    <col min="3335" max="3335" width="53.7109375" style="263" customWidth="1"/>
    <col min="3336" max="3336" width="2.42578125" style="263" customWidth="1"/>
    <col min="3337" max="3337" width="13.7109375" style="263" customWidth="1"/>
    <col min="3338" max="3338" width="3.7109375" style="263" customWidth="1"/>
    <col min="3339" max="3339" width="13.7109375" style="263" customWidth="1"/>
    <col min="3340" max="3584" width="10.28515625" style="263"/>
    <col min="3585" max="3590" width="2.28515625" style="263" customWidth="1"/>
    <col min="3591" max="3591" width="53.7109375" style="263" customWidth="1"/>
    <col min="3592" max="3592" width="2.42578125" style="263" customWidth="1"/>
    <col min="3593" max="3593" width="13.7109375" style="263" customWidth="1"/>
    <col min="3594" max="3594" width="3.7109375" style="263" customWidth="1"/>
    <col min="3595" max="3595" width="13.7109375" style="263" customWidth="1"/>
    <col min="3596" max="3840" width="10.28515625" style="263"/>
    <col min="3841" max="3846" width="2.28515625" style="263" customWidth="1"/>
    <col min="3847" max="3847" width="53.7109375" style="263" customWidth="1"/>
    <col min="3848" max="3848" width="2.42578125" style="263" customWidth="1"/>
    <col min="3849" max="3849" width="13.7109375" style="263" customWidth="1"/>
    <col min="3850" max="3850" width="3.7109375" style="263" customWidth="1"/>
    <col min="3851" max="3851" width="13.7109375" style="263" customWidth="1"/>
    <col min="3852" max="4096" width="10.28515625" style="263"/>
    <col min="4097" max="4102" width="2.28515625" style="263" customWidth="1"/>
    <col min="4103" max="4103" width="53.7109375" style="263" customWidth="1"/>
    <col min="4104" max="4104" width="2.42578125" style="263" customWidth="1"/>
    <col min="4105" max="4105" width="13.7109375" style="263" customWidth="1"/>
    <col min="4106" max="4106" width="3.7109375" style="263" customWidth="1"/>
    <col min="4107" max="4107" width="13.7109375" style="263" customWidth="1"/>
    <col min="4108" max="4352" width="10.28515625" style="263"/>
    <col min="4353" max="4358" width="2.28515625" style="263" customWidth="1"/>
    <col min="4359" max="4359" width="53.7109375" style="263" customWidth="1"/>
    <col min="4360" max="4360" width="2.42578125" style="263" customWidth="1"/>
    <col min="4361" max="4361" width="13.7109375" style="263" customWidth="1"/>
    <col min="4362" max="4362" width="3.7109375" style="263" customWidth="1"/>
    <col min="4363" max="4363" width="13.7109375" style="263" customWidth="1"/>
    <col min="4364" max="4608" width="10.28515625" style="263"/>
    <col min="4609" max="4614" width="2.28515625" style="263" customWidth="1"/>
    <col min="4615" max="4615" width="53.7109375" style="263" customWidth="1"/>
    <col min="4616" max="4616" width="2.42578125" style="263" customWidth="1"/>
    <col min="4617" max="4617" width="13.7109375" style="263" customWidth="1"/>
    <col min="4618" max="4618" width="3.7109375" style="263" customWidth="1"/>
    <col min="4619" max="4619" width="13.7109375" style="263" customWidth="1"/>
    <col min="4620" max="4864" width="10.28515625" style="263"/>
    <col min="4865" max="4870" width="2.28515625" style="263" customWidth="1"/>
    <col min="4871" max="4871" width="53.7109375" style="263" customWidth="1"/>
    <col min="4872" max="4872" width="2.42578125" style="263" customWidth="1"/>
    <col min="4873" max="4873" width="13.7109375" style="263" customWidth="1"/>
    <col min="4874" max="4874" width="3.7109375" style="263" customWidth="1"/>
    <col min="4875" max="4875" width="13.7109375" style="263" customWidth="1"/>
    <col min="4876" max="5120" width="10.28515625" style="263"/>
    <col min="5121" max="5126" width="2.28515625" style="263" customWidth="1"/>
    <col min="5127" max="5127" width="53.7109375" style="263" customWidth="1"/>
    <col min="5128" max="5128" width="2.42578125" style="263" customWidth="1"/>
    <col min="5129" max="5129" width="13.7109375" style="263" customWidth="1"/>
    <col min="5130" max="5130" width="3.7109375" style="263" customWidth="1"/>
    <col min="5131" max="5131" width="13.7109375" style="263" customWidth="1"/>
    <col min="5132" max="5376" width="10.28515625" style="263"/>
    <col min="5377" max="5382" width="2.28515625" style="263" customWidth="1"/>
    <col min="5383" max="5383" width="53.7109375" style="263" customWidth="1"/>
    <col min="5384" max="5384" width="2.42578125" style="263" customWidth="1"/>
    <col min="5385" max="5385" width="13.7109375" style="263" customWidth="1"/>
    <col min="5386" max="5386" width="3.7109375" style="263" customWidth="1"/>
    <col min="5387" max="5387" width="13.7109375" style="263" customWidth="1"/>
    <col min="5388" max="5632" width="10.28515625" style="263"/>
    <col min="5633" max="5638" width="2.28515625" style="263" customWidth="1"/>
    <col min="5639" max="5639" width="53.7109375" style="263" customWidth="1"/>
    <col min="5640" max="5640" width="2.42578125" style="263" customWidth="1"/>
    <col min="5641" max="5641" width="13.7109375" style="263" customWidth="1"/>
    <col min="5642" max="5642" width="3.7109375" style="263" customWidth="1"/>
    <col min="5643" max="5643" width="13.7109375" style="263" customWidth="1"/>
    <col min="5644" max="5888" width="10.28515625" style="263"/>
    <col min="5889" max="5894" width="2.28515625" style="263" customWidth="1"/>
    <col min="5895" max="5895" width="53.7109375" style="263" customWidth="1"/>
    <col min="5896" max="5896" width="2.42578125" style="263" customWidth="1"/>
    <col min="5897" max="5897" width="13.7109375" style="263" customWidth="1"/>
    <col min="5898" max="5898" width="3.7109375" style="263" customWidth="1"/>
    <col min="5899" max="5899" width="13.7109375" style="263" customWidth="1"/>
    <col min="5900" max="6144" width="10.28515625" style="263"/>
    <col min="6145" max="6150" width="2.28515625" style="263" customWidth="1"/>
    <col min="6151" max="6151" width="53.7109375" style="263" customWidth="1"/>
    <col min="6152" max="6152" width="2.42578125" style="263" customWidth="1"/>
    <col min="6153" max="6153" width="13.7109375" style="263" customWidth="1"/>
    <col min="6154" max="6154" width="3.7109375" style="263" customWidth="1"/>
    <col min="6155" max="6155" width="13.7109375" style="263" customWidth="1"/>
    <col min="6156" max="6400" width="10.28515625" style="263"/>
    <col min="6401" max="6406" width="2.28515625" style="263" customWidth="1"/>
    <col min="6407" max="6407" width="53.7109375" style="263" customWidth="1"/>
    <col min="6408" max="6408" width="2.42578125" style="263" customWidth="1"/>
    <col min="6409" max="6409" width="13.7109375" style="263" customWidth="1"/>
    <col min="6410" max="6410" width="3.7109375" style="263" customWidth="1"/>
    <col min="6411" max="6411" width="13.7109375" style="263" customWidth="1"/>
    <col min="6412" max="6656" width="10.28515625" style="263"/>
    <col min="6657" max="6662" width="2.28515625" style="263" customWidth="1"/>
    <col min="6663" max="6663" width="53.7109375" style="263" customWidth="1"/>
    <col min="6664" max="6664" width="2.42578125" style="263" customWidth="1"/>
    <col min="6665" max="6665" width="13.7109375" style="263" customWidth="1"/>
    <col min="6666" max="6666" width="3.7109375" style="263" customWidth="1"/>
    <col min="6667" max="6667" width="13.7109375" style="263" customWidth="1"/>
    <col min="6668" max="6912" width="10.28515625" style="263"/>
    <col min="6913" max="6918" width="2.28515625" style="263" customWidth="1"/>
    <col min="6919" max="6919" width="53.7109375" style="263" customWidth="1"/>
    <col min="6920" max="6920" width="2.42578125" style="263" customWidth="1"/>
    <col min="6921" max="6921" width="13.7109375" style="263" customWidth="1"/>
    <col min="6922" max="6922" width="3.7109375" style="263" customWidth="1"/>
    <col min="6923" max="6923" width="13.7109375" style="263" customWidth="1"/>
    <col min="6924" max="7168" width="10.28515625" style="263"/>
    <col min="7169" max="7174" width="2.28515625" style="263" customWidth="1"/>
    <col min="7175" max="7175" width="53.7109375" style="263" customWidth="1"/>
    <col min="7176" max="7176" width="2.42578125" style="263" customWidth="1"/>
    <col min="7177" max="7177" width="13.7109375" style="263" customWidth="1"/>
    <col min="7178" max="7178" width="3.7109375" style="263" customWidth="1"/>
    <col min="7179" max="7179" width="13.7109375" style="263" customWidth="1"/>
    <col min="7180" max="7424" width="10.28515625" style="263"/>
    <col min="7425" max="7430" width="2.28515625" style="263" customWidth="1"/>
    <col min="7431" max="7431" width="53.7109375" style="263" customWidth="1"/>
    <col min="7432" max="7432" width="2.42578125" style="263" customWidth="1"/>
    <col min="7433" max="7433" width="13.7109375" style="263" customWidth="1"/>
    <col min="7434" max="7434" width="3.7109375" style="263" customWidth="1"/>
    <col min="7435" max="7435" width="13.7109375" style="263" customWidth="1"/>
    <col min="7436" max="7680" width="10.28515625" style="263"/>
    <col min="7681" max="7686" width="2.28515625" style="263" customWidth="1"/>
    <col min="7687" max="7687" width="53.7109375" style="263" customWidth="1"/>
    <col min="7688" max="7688" width="2.42578125" style="263" customWidth="1"/>
    <col min="7689" max="7689" width="13.7109375" style="263" customWidth="1"/>
    <col min="7690" max="7690" width="3.7109375" style="263" customWidth="1"/>
    <col min="7691" max="7691" width="13.7109375" style="263" customWidth="1"/>
    <col min="7692" max="7936" width="10.28515625" style="263"/>
    <col min="7937" max="7942" width="2.28515625" style="263" customWidth="1"/>
    <col min="7943" max="7943" width="53.7109375" style="263" customWidth="1"/>
    <col min="7944" max="7944" width="2.42578125" style="263" customWidth="1"/>
    <col min="7945" max="7945" width="13.7109375" style="263" customWidth="1"/>
    <col min="7946" max="7946" width="3.7109375" style="263" customWidth="1"/>
    <col min="7947" max="7947" width="13.7109375" style="263" customWidth="1"/>
    <col min="7948" max="8192" width="10.28515625" style="263"/>
    <col min="8193" max="8198" width="2.28515625" style="263" customWidth="1"/>
    <col min="8199" max="8199" width="53.7109375" style="263" customWidth="1"/>
    <col min="8200" max="8200" width="2.42578125" style="263" customWidth="1"/>
    <col min="8201" max="8201" width="13.7109375" style="263" customWidth="1"/>
    <col min="8202" max="8202" width="3.7109375" style="263" customWidth="1"/>
    <col min="8203" max="8203" width="13.7109375" style="263" customWidth="1"/>
    <col min="8204" max="8448" width="10.28515625" style="263"/>
    <col min="8449" max="8454" width="2.28515625" style="263" customWidth="1"/>
    <col min="8455" max="8455" width="53.7109375" style="263" customWidth="1"/>
    <col min="8456" max="8456" width="2.42578125" style="263" customWidth="1"/>
    <col min="8457" max="8457" width="13.7109375" style="263" customWidth="1"/>
    <col min="8458" max="8458" width="3.7109375" style="263" customWidth="1"/>
    <col min="8459" max="8459" width="13.7109375" style="263" customWidth="1"/>
    <col min="8460" max="8704" width="10.28515625" style="263"/>
    <col min="8705" max="8710" width="2.28515625" style="263" customWidth="1"/>
    <col min="8711" max="8711" width="53.7109375" style="263" customWidth="1"/>
    <col min="8712" max="8712" width="2.42578125" style="263" customWidth="1"/>
    <col min="8713" max="8713" width="13.7109375" style="263" customWidth="1"/>
    <col min="8714" max="8714" width="3.7109375" style="263" customWidth="1"/>
    <col min="8715" max="8715" width="13.7109375" style="263" customWidth="1"/>
    <col min="8716" max="8960" width="10.28515625" style="263"/>
    <col min="8961" max="8966" width="2.28515625" style="263" customWidth="1"/>
    <col min="8967" max="8967" width="53.7109375" style="263" customWidth="1"/>
    <col min="8968" max="8968" width="2.42578125" style="263" customWidth="1"/>
    <col min="8969" max="8969" width="13.7109375" style="263" customWidth="1"/>
    <col min="8970" max="8970" width="3.7109375" style="263" customWidth="1"/>
    <col min="8971" max="8971" width="13.7109375" style="263" customWidth="1"/>
    <col min="8972" max="9216" width="10.28515625" style="263"/>
    <col min="9217" max="9222" width="2.28515625" style="263" customWidth="1"/>
    <col min="9223" max="9223" width="53.7109375" style="263" customWidth="1"/>
    <col min="9224" max="9224" width="2.42578125" style="263" customWidth="1"/>
    <col min="9225" max="9225" width="13.7109375" style="263" customWidth="1"/>
    <col min="9226" max="9226" width="3.7109375" style="263" customWidth="1"/>
    <col min="9227" max="9227" width="13.7109375" style="263" customWidth="1"/>
    <col min="9228" max="9472" width="10.28515625" style="263"/>
    <col min="9473" max="9478" width="2.28515625" style="263" customWidth="1"/>
    <col min="9479" max="9479" width="53.7109375" style="263" customWidth="1"/>
    <col min="9480" max="9480" width="2.42578125" style="263" customWidth="1"/>
    <col min="9481" max="9481" width="13.7109375" style="263" customWidth="1"/>
    <col min="9482" max="9482" width="3.7109375" style="263" customWidth="1"/>
    <col min="9483" max="9483" width="13.7109375" style="263" customWidth="1"/>
    <col min="9484" max="9728" width="10.28515625" style="263"/>
    <col min="9729" max="9734" width="2.28515625" style="263" customWidth="1"/>
    <col min="9735" max="9735" width="53.7109375" style="263" customWidth="1"/>
    <col min="9736" max="9736" width="2.42578125" style="263" customWidth="1"/>
    <col min="9737" max="9737" width="13.7109375" style="263" customWidth="1"/>
    <col min="9738" max="9738" width="3.7109375" style="263" customWidth="1"/>
    <col min="9739" max="9739" width="13.7109375" style="263" customWidth="1"/>
    <col min="9740" max="9984" width="10.28515625" style="263"/>
    <col min="9985" max="9990" width="2.28515625" style="263" customWidth="1"/>
    <col min="9991" max="9991" width="53.7109375" style="263" customWidth="1"/>
    <col min="9992" max="9992" width="2.42578125" style="263" customWidth="1"/>
    <col min="9993" max="9993" width="13.7109375" style="263" customWidth="1"/>
    <col min="9994" max="9994" width="3.7109375" style="263" customWidth="1"/>
    <col min="9995" max="9995" width="13.7109375" style="263" customWidth="1"/>
    <col min="9996" max="10240" width="10.28515625" style="263"/>
    <col min="10241" max="10246" width="2.28515625" style="263" customWidth="1"/>
    <col min="10247" max="10247" width="53.7109375" style="263" customWidth="1"/>
    <col min="10248" max="10248" width="2.42578125" style="263" customWidth="1"/>
    <col min="10249" max="10249" width="13.7109375" style="263" customWidth="1"/>
    <col min="10250" max="10250" width="3.7109375" style="263" customWidth="1"/>
    <col min="10251" max="10251" width="13.7109375" style="263" customWidth="1"/>
    <col min="10252" max="10496" width="10.28515625" style="263"/>
    <col min="10497" max="10502" width="2.28515625" style="263" customWidth="1"/>
    <col min="10503" max="10503" width="53.7109375" style="263" customWidth="1"/>
    <col min="10504" max="10504" width="2.42578125" style="263" customWidth="1"/>
    <col min="10505" max="10505" width="13.7109375" style="263" customWidth="1"/>
    <col min="10506" max="10506" width="3.7109375" style="263" customWidth="1"/>
    <col min="10507" max="10507" width="13.7109375" style="263" customWidth="1"/>
    <col min="10508" max="10752" width="10.28515625" style="263"/>
    <col min="10753" max="10758" width="2.28515625" style="263" customWidth="1"/>
    <col min="10759" max="10759" width="53.7109375" style="263" customWidth="1"/>
    <col min="10760" max="10760" width="2.42578125" style="263" customWidth="1"/>
    <col min="10761" max="10761" width="13.7109375" style="263" customWidth="1"/>
    <col min="10762" max="10762" width="3.7109375" style="263" customWidth="1"/>
    <col min="10763" max="10763" width="13.7109375" style="263" customWidth="1"/>
    <col min="10764" max="11008" width="10.28515625" style="263"/>
    <col min="11009" max="11014" width="2.28515625" style="263" customWidth="1"/>
    <col min="11015" max="11015" width="53.7109375" style="263" customWidth="1"/>
    <col min="11016" max="11016" width="2.42578125" style="263" customWidth="1"/>
    <col min="11017" max="11017" width="13.7109375" style="263" customWidth="1"/>
    <col min="11018" max="11018" width="3.7109375" style="263" customWidth="1"/>
    <col min="11019" max="11019" width="13.7109375" style="263" customWidth="1"/>
    <col min="11020" max="11264" width="10.28515625" style="263"/>
    <col min="11265" max="11270" width="2.28515625" style="263" customWidth="1"/>
    <col min="11271" max="11271" width="53.7109375" style="263" customWidth="1"/>
    <col min="11272" max="11272" width="2.42578125" style="263" customWidth="1"/>
    <col min="11273" max="11273" width="13.7109375" style="263" customWidth="1"/>
    <col min="11274" max="11274" width="3.7109375" style="263" customWidth="1"/>
    <col min="11275" max="11275" width="13.7109375" style="263" customWidth="1"/>
    <col min="11276" max="11520" width="10.28515625" style="263"/>
    <col min="11521" max="11526" width="2.28515625" style="263" customWidth="1"/>
    <col min="11527" max="11527" width="53.7109375" style="263" customWidth="1"/>
    <col min="11528" max="11528" width="2.42578125" style="263" customWidth="1"/>
    <col min="11529" max="11529" width="13.7109375" style="263" customWidth="1"/>
    <col min="11530" max="11530" width="3.7109375" style="263" customWidth="1"/>
    <col min="11531" max="11531" width="13.7109375" style="263" customWidth="1"/>
    <col min="11532" max="11776" width="10.28515625" style="263"/>
    <col min="11777" max="11782" width="2.28515625" style="263" customWidth="1"/>
    <col min="11783" max="11783" width="53.7109375" style="263" customWidth="1"/>
    <col min="11784" max="11784" width="2.42578125" style="263" customWidth="1"/>
    <col min="11785" max="11785" width="13.7109375" style="263" customWidth="1"/>
    <col min="11786" max="11786" width="3.7109375" style="263" customWidth="1"/>
    <col min="11787" max="11787" width="13.7109375" style="263" customWidth="1"/>
    <col min="11788" max="12032" width="10.28515625" style="263"/>
    <col min="12033" max="12038" width="2.28515625" style="263" customWidth="1"/>
    <col min="12039" max="12039" width="53.7109375" style="263" customWidth="1"/>
    <col min="12040" max="12040" width="2.42578125" style="263" customWidth="1"/>
    <col min="12041" max="12041" width="13.7109375" style="263" customWidth="1"/>
    <col min="12042" max="12042" width="3.7109375" style="263" customWidth="1"/>
    <col min="12043" max="12043" width="13.7109375" style="263" customWidth="1"/>
    <col min="12044" max="12288" width="10.28515625" style="263"/>
    <col min="12289" max="12294" width="2.28515625" style="263" customWidth="1"/>
    <col min="12295" max="12295" width="53.7109375" style="263" customWidth="1"/>
    <col min="12296" max="12296" width="2.42578125" style="263" customWidth="1"/>
    <col min="12297" max="12297" width="13.7109375" style="263" customWidth="1"/>
    <col min="12298" max="12298" width="3.7109375" style="263" customWidth="1"/>
    <col min="12299" max="12299" width="13.7109375" style="263" customWidth="1"/>
    <col min="12300" max="12544" width="10.28515625" style="263"/>
    <col min="12545" max="12550" width="2.28515625" style="263" customWidth="1"/>
    <col min="12551" max="12551" width="53.7109375" style="263" customWidth="1"/>
    <col min="12552" max="12552" width="2.42578125" style="263" customWidth="1"/>
    <col min="12553" max="12553" width="13.7109375" style="263" customWidth="1"/>
    <col min="12554" max="12554" width="3.7109375" style="263" customWidth="1"/>
    <col min="12555" max="12555" width="13.7109375" style="263" customWidth="1"/>
    <col min="12556" max="12800" width="10.28515625" style="263"/>
    <col min="12801" max="12806" width="2.28515625" style="263" customWidth="1"/>
    <col min="12807" max="12807" width="53.7109375" style="263" customWidth="1"/>
    <col min="12808" max="12808" width="2.42578125" style="263" customWidth="1"/>
    <col min="12809" max="12809" width="13.7109375" style="263" customWidth="1"/>
    <col min="12810" max="12810" width="3.7109375" style="263" customWidth="1"/>
    <col min="12811" max="12811" width="13.7109375" style="263" customWidth="1"/>
    <col min="12812" max="13056" width="10.28515625" style="263"/>
    <col min="13057" max="13062" width="2.28515625" style="263" customWidth="1"/>
    <col min="13063" max="13063" width="53.7109375" style="263" customWidth="1"/>
    <col min="13064" max="13064" width="2.42578125" style="263" customWidth="1"/>
    <col min="13065" max="13065" width="13.7109375" style="263" customWidth="1"/>
    <col min="13066" max="13066" width="3.7109375" style="263" customWidth="1"/>
    <col min="13067" max="13067" width="13.7109375" style="263" customWidth="1"/>
    <col min="13068" max="13312" width="10.28515625" style="263"/>
    <col min="13313" max="13318" width="2.28515625" style="263" customWidth="1"/>
    <col min="13319" max="13319" width="53.7109375" style="263" customWidth="1"/>
    <col min="13320" max="13320" width="2.42578125" style="263" customWidth="1"/>
    <col min="13321" max="13321" width="13.7109375" style="263" customWidth="1"/>
    <col min="13322" max="13322" width="3.7109375" style="263" customWidth="1"/>
    <col min="13323" max="13323" width="13.7109375" style="263" customWidth="1"/>
    <col min="13324" max="13568" width="10.28515625" style="263"/>
    <col min="13569" max="13574" width="2.28515625" style="263" customWidth="1"/>
    <col min="13575" max="13575" width="53.7109375" style="263" customWidth="1"/>
    <col min="13576" max="13576" width="2.42578125" style="263" customWidth="1"/>
    <col min="13577" max="13577" width="13.7109375" style="263" customWidth="1"/>
    <col min="13578" max="13578" width="3.7109375" style="263" customWidth="1"/>
    <col min="13579" max="13579" width="13.7109375" style="263" customWidth="1"/>
    <col min="13580" max="13824" width="10.28515625" style="263"/>
    <col min="13825" max="13830" width="2.28515625" style="263" customWidth="1"/>
    <col min="13831" max="13831" width="53.7109375" style="263" customWidth="1"/>
    <col min="13832" max="13832" width="2.42578125" style="263" customWidth="1"/>
    <col min="13833" max="13833" width="13.7109375" style="263" customWidth="1"/>
    <col min="13834" max="13834" width="3.7109375" style="263" customWidth="1"/>
    <col min="13835" max="13835" width="13.7109375" style="263" customWidth="1"/>
    <col min="13836" max="14080" width="10.28515625" style="263"/>
    <col min="14081" max="14086" width="2.28515625" style="263" customWidth="1"/>
    <col min="14087" max="14087" width="53.7109375" style="263" customWidth="1"/>
    <col min="14088" max="14088" width="2.42578125" style="263" customWidth="1"/>
    <col min="14089" max="14089" width="13.7109375" style="263" customWidth="1"/>
    <col min="14090" max="14090" width="3.7109375" style="263" customWidth="1"/>
    <col min="14091" max="14091" width="13.7109375" style="263" customWidth="1"/>
    <col min="14092" max="14336" width="10.28515625" style="263"/>
    <col min="14337" max="14342" width="2.28515625" style="263" customWidth="1"/>
    <col min="14343" max="14343" width="53.7109375" style="263" customWidth="1"/>
    <col min="14344" max="14344" width="2.42578125" style="263" customWidth="1"/>
    <col min="14345" max="14345" width="13.7109375" style="263" customWidth="1"/>
    <col min="14346" max="14346" width="3.7109375" style="263" customWidth="1"/>
    <col min="14347" max="14347" width="13.7109375" style="263" customWidth="1"/>
    <col min="14348" max="14592" width="10.28515625" style="263"/>
    <col min="14593" max="14598" width="2.28515625" style="263" customWidth="1"/>
    <col min="14599" max="14599" width="53.7109375" style="263" customWidth="1"/>
    <col min="14600" max="14600" width="2.42578125" style="263" customWidth="1"/>
    <col min="14601" max="14601" width="13.7109375" style="263" customWidth="1"/>
    <col min="14602" max="14602" width="3.7109375" style="263" customWidth="1"/>
    <col min="14603" max="14603" width="13.7109375" style="263" customWidth="1"/>
    <col min="14604" max="14848" width="10.28515625" style="263"/>
    <col min="14849" max="14854" width="2.28515625" style="263" customWidth="1"/>
    <col min="14855" max="14855" width="53.7109375" style="263" customWidth="1"/>
    <col min="14856" max="14856" width="2.42578125" style="263" customWidth="1"/>
    <col min="14857" max="14857" width="13.7109375" style="263" customWidth="1"/>
    <col min="14858" max="14858" width="3.7109375" style="263" customWidth="1"/>
    <col min="14859" max="14859" width="13.7109375" style="263" customWidth="1"/>
    <col min="14860" max="15104" width="10.28515625" style="263"/>
    <col min="15105" max="15110" width="2.28515625" style="263" customWidth="1"/>
    <col min="15111" max="15111" width="53.7109375" style="263" customWidth="1"/>
    <col min="15112" max="15112" width="2.42578125" style="263" customWidth="1"/>
    <col min="15113" max="15113" width="13.7109375" style="263" customWidth="1"/>
    <col min="15114" max="15114" width="3.7109375" style="263" customWidth="1"/>
    <col min="15115" max="15115" width="13.7109375" style="263" customWidth="1"/>
    <col min="15116" max="15360" width="10.28515625" style="263"/>
    <col min="15361" max="15366" width="2.28515625" style="263" customWidth="1"/>
    <col min="15367" max="15367" width="53.7109375" style="263" customWidth="1"/>
    <col min="15368" max="15368" width="2.42578125" style="263" customWidth="1"/>
    <col min="15369" max="15369" width="13.7109375" style="263" customWidth="1"/>
    <col min="15370" max="15370" width="3.7109375" style="263" customWidth="1"/>
    <col min="15371" max="15371" width="13.7109375" style="263" customWidth="1"/>
    <col min="15372" max="15616" width="10.28515625" style="263"/>
    <col min="15617" max="15622" width="2.28515625" style="263" customWidth="1"/>
    <col min="15623" max="15623" width="53.7109375" style="263" customWidth="1"/>
    <col min="15624" max="15624" width="2.42578125" style="263" customWidth="1"/>
    <col min="15625" max="15625" width="13.7109375" style="263" customWidth="1"/>
    <col min="15626" max="15626" width="3.7109375" style="263" customWidth="1"/>
    <col min="15627" max="15627" width="13.7109375" style="263" customWidth="1"/>
    <col min="15628" max="15872" width="10.28515625" style="263"/>
    <col min="15873" max="15878" width="2.28515625" style="263" customWidth="1"/>
    <col min="15879" max="15879" width="53.7109375" style="263" customWidth="1"/>
    <col min="15880" max="15880" width="2.42578125" style="263" customWidth="1"/>
    <col min="15881" max="15881" width="13.7109375" style="263" customWidth="1"/>
    <col min="15882" max="15882" width="3.7109375" style="263" customWidth="1"/>
    <col min="15883" max="15883" width="13.7109375" style="263" customWidth="1"/>
    <col min="15884" max="16128" width="10.28515625" style="263"/>
    <col min="16129" max="16134" width="2.28515625" style="263" customWidth="1"/>
    <col min="16135" max="16135" width="53.7109375" style="263" customWidth="1"/>
    <col min="16136" max="16136" width="2.42578125" style="263" customWidth="1"/>
    <col min="16137" max="16137" width="13.7109375" style="263" customWidth="1"/>
    <col min="16138" max="16138" width="3.7109375" style="263" customWidth="1"/>
    <col min="16139" max="16139" width="13.7109375" style="263" customWidth="1"/>
    <col min="16140" max="16384" width="10.28515625" style="263"/>
  </cols>
  <sheetData>
    <row r="1" spans="1:13" ht="12.95" customHeight="1">
      <c r="A1" s="481" t="s">
        <v>496</v>
      </c>
      <c r="B1" s="481"/>
      <c r="C1" s="481"/>
      <c r="D1" s="481"/>
      <c r="E1" s="481"/>
      <c r="F1" s="481"/>
      <c r="G1" s="481"/>
      <c r="H1" s="481"/>
      <c r="I1" s="481"/>
      <c r="J1" s="481"/>
      <c r="K1" s="481"/>
    </row>
    <row r="2" spans="1:13" ht="15">
      <c r="A2" s="482" t="s">
        <v>7</v>
      </c>
      <c r="B2" s="482"/>
      <c r="C2" s="482"/>
      <c r="D2" s="482"/>
      <c r="E2" s="482"/>
      <c r="F2" s="482"/>
      <c r="G2" s="482"/>
      <c r="H2" s="482"/>
      <c r="I2" s="482"/>
      <c r="J2" s="482"/>
      <c r="K2" s="482"/>
    </row>
    <row r="3" spans="1:13" ht="15">
      <c r="A3" s="482" t="s">
        <v>8</v>
      </c>
      <c r="B3" s="482"/>
      <c r="C3" s="482"/>
      <c r="D3" s="482"/>
      <c r="E3" s="482"/>
      <c r="F3" s="482"/>
      <c r="G3" s="482"/>
      <c r="H3" s="482"/>
      <c r="I3" s="482"/>
      <c r="J3" s="482"/>
      <c r="K3" s="482"/>
    </row>
    <row r="4" spans="1:13" ht="15">
      <c r="A4" s="482" t="s">
        <v>1245</v>
      </c>
      <c r="B4" s="482"/>
      <c r="C4" s="482"/>
      <c r="D4" s="482"/>
      <c r="E4" s="482"/>
      <c r="F4" s="482"/>
      <c r="G4" s="482"/>
      <c r="H4" s="482"/>
      <c r="I4" s="482"/>
      <c r="J4" s="482"/>
      <c r="K4" s="482"/>
    </row>
    <row r="5" spans="1:13" ht="20.100000000000001" customHeight="1">
      <c r="A5" s="264"/>
      <c r="B5" s="264"/>
      <c r="C5" s="264"/>
      <c r="D5" s="264"/>
      <c r="E5" s="264"/>
      <c r="F5" s="264"/>
      <c r="G5" s="264"/>
      <c r="H5" s="264"/>
      <c r="I5" s="264"/>
      <c r="J5" s="264"/>
      <c r="K5" s="265" t="s">
        <v>834</v>
      </c>
    </row>
    <row r="6" spans="1:13" ht="39" customHeight="1">
      <c r="I6" s="266">
        <v>2020</v>
      </c>
      <c r="J6" s="267"/>
      <c r="K6" s="266">
        <v>2019</v>
      </c>
    </row>
    <row r="7" spans="1:13" ht="20.100000000000001" customHeight="1">
      <c r="A7" s="263" t="s">
        <v>17</v>
      </c>
      <c r="K7" s="268"/>
    </row>
    <row r="8" spans="1:13" ht="12.95" customHeight="1">
      <c r="B8" s="263" t="s">
        <v>253</v>
      </c>
      <c r="K8" s="268"/>
    </row>
    <row r="9" spans="1:13" ht="12.95" customHeight="1">
      <c r="C9" s="314" t="s">
        <v>1222</v>
      </c>
      <c r="H9" s="269" t="s">
        <v>172</v>
      </c>
      <c r="I9" s="349">
        <v>54592859</v>
      </c>
      <c r="K9" s="192">
        <v>50665868</v>
      </c>
      <c r="L9" s="313" t="s">
        <v>1221</v>
      </c>
      <c r="M9" s="271"/>
    </row>
    <row r="10" spans="1:13" ht="12.95" customHeight="1">
      <c r="C10" s="263" t="s">
        <v>30</v>
      </c>
      <c r="I10" s="270">
        <v>34073971</v>
      </c>
      <c r="K10" s="192">
        <v>25103780</v>
      </c>
      <c r="L10" s="298"/>
      <c r="M10" s="344"/>
    </row>
    <row r="11" spans="1:13" ht="15">
      <c r="C11" s="263" t="s">
        <v>25</v>
      </c>
      <c r="I11" s="270"/>
      <c r="K11" s="192"/>
      <c r="L11" s="298"/>
    </row>
    <row r="12" spans="1:13" ht="15">
      <c r="D12" s="263" t="s">
        <v>26</v>
      </c>
      <c r="I12" s="270">
        <v>16624311</v>
      </c>
      <c r="K12" s="192">
        <v>16750765</v>
      </c>
      <c r="L12" s="298"/>
    </row>
    <row r="13" spans="1:13" ht="15">
      <c r="D13" s="263" t="s">
        <v>514</v>
      </c>
      <c r="I13" s="270">
        <v>292421662</v>
      </c>
      <c r="K13" s="192">
        <v>331371027</v>
      </c>
      <c r="L13" s="298"/>
      <c r="M13" s="272"/>
    </row>
    <row r="14" spans="1:13" ht="15">
      <c r="D14" s="263" t="s">
        <v>32</v>
      </c>
      <c r="I14" s="270">
        <v>72849409</v>
      </c>
      <c r="K14" s="192">
        <v>66779669</v>
      </c>
      <c r="L14" s="313" t="s">
        <v>1221</v>
      </c>
      <c r="M14" s="271"/>
    </row>
    <row r="15" spans="1:13" ht="20.100000000000001" customHeight="1">
      <c r="F15" s="263" t="s">
        <v>33</v>
      </c>
      <c r="I15" s="273">
        <f>+SUM(I9:I14)</f>
        <v>470562212</v>
      </c>
      <c r="K15" s="151">
        <f>+SUM(K9:K14)</f>
        <v>490671109</v>
      </c>
      <c r="L15" s="298"/>
    </row>
    <row r="16" spans="1:13" ht="20.100000000000001" customHeight="1">
      <c r="C16" s="263" t="s">
        <v>42</v>
      </c>
      <c r="I16" s="274"/>
      <c r="K16" s="268"/>
      <c r="L16" s="298"/>
    </row>
    <row r="17" spans="2:13" ht="12.95" customHeight="1">
      <c r="D17" s="314" t="s">
        <v>1222</v>
      </c>
      <c r="I17" s="275">
        <v>-21214106</v>
      </c>
      <c r="K17" s="196">
        <v>-21134086</v>
      </c>
      <c r="L17" s="313" t="s">
        <v>1221</v>
      </c>
    </row>
    <row r="18" spans="2:13" ht="12.95" customHeight="1">
      <c r="D18" s="263" t="s">
        <v>30</v>
      </c>
      <c r="I18" s="276">
        <v>-3034077</v>
      </c>
      <c r="K18" s="345">
        <v>-612974</v>
      </c>
      <c r="L18" s="298"/>
      <c r="M18" s="344"/>
    </row>
    <row r="19" spans="2:13" ht="12.95" customHeight="1">
      <c r="D19" s="263" t="s">
        <v>26</v>
      </c>
      <c r="I19" s="276">
        <v>-5918215</v>
      </c>
      <c r="K19" s="199">
        <v>-6028343</v>
      </c>
      <c r="L19" s="298"/>
    </row>
    <row r="20" spans="2:13" ht="12.95" customHeight="1">
      <c r="D20" s="263" t="s">
        <v>514</v>
      </c>
      <c r="I20" s="276">
        <v>-188532070</v>
      </c>
      <c r="K20" s="198">
        <v>-178432735</v>
      </c>
      <c r="L20" s="313" t="s">
        <v>1221</v>
      </c>
      <c r="M20" s="193"/>
    </row>
    <row r="21" spans="2:13" ht="12.95" customHeight="1">
      <c r="D21" s="263" t="s">
        <v>32</v>
      </c>
      <c r="I21" s="275">
        <v>-7714577</v>
      </c>
      <c r="K21" s="197">
        <v>-14577138</v>
      </c>
      <c r="L21" s="298"/>
      <c r="M21" s="271"/>
    </row>
    <row r="22" spans="2:13" ht="20.100000000000001" customHeight="1">
      <c r="F22" s="263" t="s">
        <v>43</v>
      </c>
      <c r="I22" s="273">
        <f>+SUM(I17:I21)</f>
        <v>-226413045</v>
      </c>
      <c r="K22" s="126">
        <f>+SUM(K17:K21)</f>
        <v>-220785276</v>
      </c>
      <c r="L22" s="298"/>
    </row>
    <row r="23" spans="2:13" ht="20.100000000000001" customHeight="1">
      <c r="F23" s="263" t="s">
        <v>255</v>
      </c>
      <c r="I23" s="277">
        <f>+I15+I22</f>
        <v>244149167</v>
      </c>
      <c r="K23" s="127">
        <f>+K15+K22</f>
        <v>269885833</v>
      </c>
    </row>
    <row r="24" spans="2:13" ht="20.100000000000001" customHeight="1">
      <c r="B24" s="263" t="s">
        <v>254</v>
      </c>
      <c r="K24" s="268"/>
    </row>
    <row r="25" spans="2:13" ht="12.95" customHeight="1">
      <c r="C25" s="263" t="s">
        <v>807</v>
      </c>
      <c r="I25" s="270">
        <v>48927727</v>
      </c>
      <c r="K25" s="194">
        <v>86029598</v>
      </c>
      <c r="M25" s="341"/>
    </row>
    <row r="26" spans="2:13" ht="12.95" customHeight="1">
      <c r="C26" s="263" t="s">
        <v>616</v>
      </c>
      <c r="I26" s="270">
        <v>200873503</v>
      </c>
      <c r="K26" s="194">
        <v>179067988</v>
      </c>
    </row>
    <row r="27" spans="2:13" ht="12.95" customHeight="1">
      <c r="C27" s="263" t="s">
        <v>44</v>
      </c>
      <c r="I27" s="270">
        <v>3611170</v>
      </c>
      <c r="K27" s="194">
        <v>3680337</v>
      </c>
    </row>
    <row r="28" spans="2:13" ht="12.95" customHeight="1">
      <c r="C28" s="209" t="s">
        <v>996</v>
      </c>
      <c r="I28" s="278">
        <v>0</v>
      </c>
      <c r="K28" s="279">
        <v>0</v>
      </c>
    </row>
    <row r="29" spans="2:13" ht="20.100000000000001" customHeight="1">
      <c r="F29" s="263" t="s">
        <v>33</v>
      </c>
      <c r="I29" s="280">
        <f>+SUM(I25:I28)</f>
        <v>253412400</v>
      </c>
      <c r="K29" s="281">
        <f>+SUM(K25:K28)</f>
        <v>268777923</v>
      </c>
    </row>
    <row r="30" spans="2:13" ht="20.100000000000001" customHeight="1">
      <c r="C30" s="263" t="s">
        <v>42</v>
      </c>
      <c r="K30" s="268"/>
    </row>
    <row r="31" spans="2:13" ht="12.95" customHeight="1">
      <c r="D31" s="263" t="s">
        <v>807</v>
      </c>
      <c r="I31" s="270">
        <v>-5540062</v>
      </c>
      <c r="K31" s="195">
        <v>-27921241</v>
      </c>
    </row>
    <row r="32" spans="2:13" ht="12.95" customHeight="1">
      <c r="D32" s="263" t="s">
        <v>616</v>
      </c>
      <c r="I32" s="282">
        <v>-2684087</v>
      </c>
      <c r="K32" s="283">
        <v>-2917988</v>
      </c>
    </row>
    <row r="33" spans="1:14" ht="20.100000000000001" customHeight="1">
      <c r="F33" s="263" t="s">
        <v>115</v>
      </c>
      <c r="I33" s="280">
        <f>+SUM(I29:I32)</f>
        <v>245188251</v>
      </c>
      <c r="K33" s="342">
        <f>+SUM(K29:K32)</f>
        <v>237938694</v>
      </c>
    </row>
    <row r="34" spans="1:14" ht="15">
      <c r="B34" s="263" t="s">
        <v>1161</v>
      </c>
      <c r="I34" s="346">
        <v>9008800</v>
      </c>
      <c r="K34" s="347">
        <v>4056017</v>
      </c>
      <c r="M34" s="344"/>
    </row>
    <row r="35" spans="1:14" ht="20.100000000000001" customHeight="1">
      <c r="F35" s="284" t="s">
        <v>45</v>
      </c>
      <c r="I35" s="285">
        <f>I23+I33+I34</f>
        <v>498346218</v>
      </c>
      <c r="K35" s="285">
        <f>K23+K33+K34</f>
        <v>511880544</v>
      </c>
      <c r="N35" s="343"/>
    </row>
    <row r="36" spans="1:14" ht="20.100000000000001" customHeight="1">
      <c r="A36" s="263" t="s">
        <v>18</v>
      </c>
      <c r="K36" s="268"/>
      <c r="M36" s="286"/>
    </row>
    <row r="37" spans="1:14" ht="12.95" customHeight="1">
      <c r="B37" s="263" t="s">
        <v>692</v>
      </c>
      <c r="K37" s="268"/>
    </row>
    <row r="38" spans="1:14" ht="12.95" customHeight="1">
      <c r="C38" s="263" t="s">
        <v>46</v>
      </c>
      <c r="I38" s="175">
        <v>28639763</v>
      </c>
      <c r="K38" s="175">
        <v>30958587</v>
      </c>
    </row>
    <row r="39" spans="1:14" ht="12.95" customHeight="1">
      <c r="C39" s="263" t="s">
        <v>47</v>
      </c>
      <c r="I39" s="175">
        <v>20691310</v>
      </c>
      <c r="K39" s="175">
        <v>22930064</v>
      </c>
    </row>
    <row r="40" spans="1:14" ht="12.95" customHeight="1">
      <c r="C40" s="263" t="s">
        <v>48</v>
      </c>
      <c r="I40" s="287">
        <v>108683</v>
      </c>
      <c r="K40" s="287">
        <v>119080</v>
      </c>
    </row>
    <row r="41" spans="1:14" ht="20.100000000000001" customHeight="1">
      <c r="F41" s="263" t="s">
        <v>49</v>
      </c>
      <c r="I41" s="277">
        <f>SUM(I38:I40)</f>
        <v>49439756</v>
      </c>
      <c r="K41" s="277">
        <f>SUM(K38:K40)</f>
        <v>54007731</v>
      </c>
    </row>
    <row r="42" spans="1:14" ht="20.100000000000001" customHeight="1">
      <c r="B42" s="263" t="s">
        <v>50</v>
      </c>
      <c r="K42" s="268"/>
    </row>
    <row r="43" spans="1:14" ht="12.95" customHeight="1">
      <c r="C43" s="263" t="s">
        <v>46</v>
      </c>
      <c r="I43" s="176">
        <v>-2196009</v>
      </c>
      <c r="K43" s="176">
        <v>-1987180.44</v>
      </c>
    </row>
    <row r="44" spans="1:14" ht="12.95" customHeight="1">
      <c r="C44" s="263" t="s">
        <v>47</v>
      </c>
      <c r="I44" s="176">
        <v>-1328487</v>
      </c>
      <c r="K44" s="176">
        <v>-979108</v>
      </c>
    </row>
    <row r="45" spans="1:14" ht="12.95" customHeight="1">
      <c r="C45" s="263" t="s">
        <v>48</v>
      </c>
      <c r="I45" s="352">
        <v>-5011</v>
      </c>
      <c r="K45" s="176">
        <v>-3089.89</v>
      </c>
    </row>
    <row r="46" spans="1:14" ht="20.100000000000001" customHeight="1">
      <c r="F46" s="263" t="s">
        <v>43</v>
      </c>
      <c r="I46" s="273">
        <f>SUM(I43:I45)</f>
        <v>-3529507</v>
      </c>
      <c r="K46" s="273">
        <f>SUM(K43:K45)</f>
        <v>-2969378</v>
      </c>
    </row>
    <row r="47" spans="1:14" ht="20.100000000000001" customHeight="1">
      <c r="F47" s="284" t="s">
        <v>51</v>
      </c>
      <c r="I47" s="285">
        <f>I41+I46</f>
        <v>45910249</v>
      </c>
      <c r="K47" s="285">
        <f>K41+K46</f>
        <v>51038353</v>
      </c>
    </row>
    <row r="48" spans="1:14" ht="8.25" customHeight="1">
      <c r="F48" s="284"/>
      <c r="I48" s="288"/>
      <c r="K48" s="288"/>
    </row>
    <row r="49" spans="1:11" ht="19.5" customHeight="1" thickBot="1">
      <c r="F49" s="284" t="s">
        <v>52</v>
      </c>
      <c r="H49" s="264" t="s">
        <v>172</v>
      </c>
      <c r="I49" s="289">
        <f>I35+I47</f>
        <v>544256467</v>
      </c>
      <c r="K49" s="289">
        <f>K35+K47</f>
        <v>562918897</v>
      </c>
    </row>
    <row r="50" spans="1:11" ht="12.75" customHeight="1" thickTop="1">
      <c r="A50" s="290"/>
      <c r="J50" s="263"/>
    </row>
    <row r="51" spans="1:11" ht="12.95" customHeight="1">
      <c r="A51" s="263" t="s">
        <v>954</v>
      </c>
      <c r="I51" s="260"/>
      <c r="J51" s="263"/>
    </row>
    <row r="52" spans="1:11" ht="12.95" customHeight="1">
      <c r="I52" s="291"/>
    </row>
    <row r="53" spans="1:11" ht="12.95" customHeight="1">
      <c r="I53" s="292"/>
    </row>
    <row r="54" spans="1:11" ht="12.95" customHeight="1">
      <c r="E54" s="307" t="s">
        <v>1246</v>
      </c>
      <c r="F54" s="308"/>
      <c r="G54" s="308"/>
      <c r="I54" s="261"/>
      <c r="K54" s="293"/>
    </row>
    <row r="55" spans="1:11" ht="12.95" customHeight="1">
      <c r="E55" s="307" t="s">
        <v>1238</v>
      </c>
      <c r="F55" s="308"/>
      <c r="G55" s="309"/>
      <c r="K55" s="261"/>
    </row>
    <row r="56" spans="1:11" ht="12.95" customHeight="1">
      <c r="I56" s="261"/>
    </row>
  </sheetData>
  <mergeCells count="4">
    <mergeCell ref="A1:K1"/>
    <mergeCell ref="A2:K2"/>
    <mergeCell ref="A3:K3"/>
    <mergeCell ref="A4:K4"/>
  </mergeCells>
  <pageMargins left="0.8" right="0.7" top="1" bottom="0.8" header="0.5" footer="0.5"/>
  <pageSetup scale="87" firstPageNumber="13" fitToHeight="0" orientation="portrait" blackAndWhite="1" useFirstPageNumber="1" r:id="rId1"/>
  <headerFooter scaleWithDoc="0" alignWithMargins="0">
    <oddFooter>&amp;C&amp;P&amp;R(Continued)</oddFooter>
  </headerFooter>
  <legacy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79">
    <tabColor theme="9"/>
  </sheetPr>
  <dimension ref="A1:O74"/>
  <sheetViews>
    <sheetView workbookViewId="0"/>
  </sheetViews>
  <sheetFormatPr defaultColWidth="10.140625" defaultRowHeight="12.95" customHeight="1"/>
  <cols>
    <col min="1" max="1" width="4" style="4" customWidth="1"/>
    <col min="2" max="6" width="2.28515625" style="4" customWidth="1"/>
    <col min="7" max="7" width="75.710937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2.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2.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2.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2.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2.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2.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2.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2.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2.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2.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2.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2.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2.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2.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2.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2.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2.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2.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2.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2.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2.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2.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2.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2.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2.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2.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2.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2.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2.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2.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2.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2.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2.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2.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2.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2.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2.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2.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2.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2.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2.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2.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2.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2.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2.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2.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2.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2.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2.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2.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2.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2.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2.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2.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2.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2.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2.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2.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2.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2.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2.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2.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2.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587</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564</v>
      </c>
      <c r="J5" s="17"/>
      <c r="K5" s="17"/>
      <c r="L5" s="17"/>
      <c r="M5" s="17"/>
      <c r="N5" s="17"/>
      <c r="O5" s="17"/>
    </row>
    <row r="6" spans="1:15" ht="12.95" customHeight="1">
      <c r="I6" s="51" t="s">
        <v>626</v>
      </c>
      <c r="J6" s="52"/>
      <c r="K6" s="52"/>
      <c r="M6" s="51" t="s">
        <v>627</v>
      </c>
      <c r="N6" s="51"/>
      <c r="O6" s="51"/>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2"/>
      <c r="K9" s="19" t="s">
        <v>15</v>
      </c>
      <c r="M9" s="2"/>
      <c r="O9" s="19" t="s">
        <v>15</v>
      </c>
    </row>
    <row r="10" spans="1:15" ht="20.100000000000001" customHeight="1">
      <c r="A10" s="54" t="s">
        <v>690</v>
      </c>
    </row>
    <row r="11" spans="1:15" ht="12.95" customHeight="1">
      <c r="B11" s="54" t="s">
        <v>568</v>
      </c>
      <c r="I11" s="106">
        <v>1</v>
      </c>
      <c r="J11" s="19" t="s">
        <v>172</v>
      </c>
      <c r="K11" s="106">
        <v>11</v>
      </c>
      <c r="M11" s="106">
        <v>1</v>
      </c>
      <c r="N11" s="19" t="s">
        <v>172</v>
      </c>
      <c r="O11" s="106">
        <v>3</v>
      </c>
    </row>
    <row r="12" spans="1:15" ht="12.95" customHeight="1">
      <c r="B12" s="54" t="s">
        <v>569</v>
      </c>
      <c r="I12" s="106">
        <v>0</v>
      </c>
      <c r="J12" s="19"/>
      <c r="K12" s="106">
        <v>0</v>
      </c>
      <c r="M12" s="106">
        <v>0</v>
      </c>
      <c r="N12" s="19"/>
      <c r="O12" s="106">
        <v>0</v>
      </c>
    </row>
    <row r="13" spans="1:15" ht="12.95" customHeight="1">
      <c r="B13" s="54" t="s">
        <v>938</v>
      </c>
      <c r="I13" s="106">
        <v>0</v>
      </c>
      <c r="J13" s="19"/>
      <c r="K13" s="106">
        <v>0</v>
      </c>
      <c r="M13" s="106">
        <v>0</v>
      </c>
      <c r="N13" s="19"/>
      <c r="O13" s="106">
        <v>0</v>
      </c>
    </row>
    <row r="14" spans="1:15" ht="12.95" customHeight="1">
      <c r="B14" s="54" t="s">
        <v>571</v>
      </c>
      <c r="I14" s="106">
        <v>34</v>
      </c>
      <c r="J14" s="19"/>
      <c r="K14" s="106">
        <v>585</v>
      </c>
      <c r="M14" s="106">
        <v>0</v>
      </c>
      <c r="N14" s="19"/>
      <c r="O14" s="106">
        <v>0</v>
      </c>
    </row>
    <row r="15" spans="1:15" ht="12.95" customHeight="1">
      <c r="B15" s="4" t="s">
        <v>572</v>
      </c>
      <c r="I15" s="106">
        <v>126</v>
      </c>
      <c r="J15" s="19"/>
      <c r="K15" s="106">
        <v>1381</v>
      </c>
      <c r="M15" s="106">
        <v>105</v>
      </c>
      <c r="N15" s="19"/>
      <c r="O15" s="106">
        <v>317</v>
      </c>
    </row>
    <row r="16" spans="1:15" ht="12.95" customHeight="1">
      <c r="B16" s="4" t="s">
        <v>573</v>
      </c>
      <c r="I16" s="106">
        <v>0</v>
      </c>
      <c r="J16" s="19"/>
      <c r="K16" s="106">
        <v>0</v>
      </c>
      <c r="M16" s="106">
        <v>0</v>
      </c>
      <c r="N16" s="19"/>
      <c r="O16" s="106">
        <v>0</v>
      </c>
    </row>
    <row r="17" spans="1:15" ht="20.100000000000001" customHeight="1">
      <c r="F17" s="4" t="s">
        <v>500</v>
      </c>
      <c r="I17" s="101">
        <f>SUM(I11:I16)</f>
        <v>161</v>
      </c>
      <c r="J17" s="19"/>
      <c r="K17" s="101">
        <f>SUM(K11:K16)</f>
        <v>1977</v>
      </c>
      <c r="M17" s="101">
        <f>SUM(M11:M16)</f>
        <v>106</v>
      </c>
      <c r="N17" s="19"/>
      <c r="O17" s="101">
        <f>SUM(O11:O16)</f>
        <v>320</v>
      </c>
    </row>
    <row r="18" spans="1:15" ht="20.100000000000001" customHeight="1">
      <c r="A18" s="54" t="s">
        <v>691</v>
      </c>
      <c r="I18" s="106"/>
      <c r="J18" s="19"/>
      <c r="K18" s="106"/>
      <c r="M18" s="106"/>
      <c r="N18" s="19"/>
      <c r="O18" s="106"/>
    </row>
    <row r="19" spans="1:15" ht="12.95" customHeight="1">
      <c r="B19" s="54" t="s">
        <v>574</v>
      </c>
      <c r="I19" s="106">
        <v>366</v>
      </c>
      <c r="J19" s="19"/>
      <c r="K19" s="106">
        <v>2460</v>
      </c>
      <c r="M19" s="106">
        <v>0</v>
      </c>
      <c r="N19" s="19"/>
      <c r="O19" s="106">
        <v>0</v>
      </c>
    </row>
    <row r="20" spans="1:15" ht="12.95" customHeight="1">
      <c r="B20" s="54" t="s">
        <v>575</v>
      </c>
      <c r="I20" s="106">
        <v>69</v>
      </c>
      <c r="J20" s="19"/>
      <c r="K20" s="106">
        <v>307</v>
      </c>
      <c r="M20" s="106">
        <v>0</v>
      </c>
      <c r="N20" s="19"/>
      <c r="O20" s="106">
        <v>0</v>
      </c>
    </row>
    <row r="21" spans="1:15" ht="12.95" customHeight="1">
      <c r="B21" s="54" t="s">
        <v>576</v>
      </c>
      <c r="I21" s="106">
        <v>224</v>
      </c>
      <c r="J21" s="19"/>
      <c r="K21" s="106">
        <v>2143</v>
      </c>
      <c r="M21" s="106">
        <v>474</v>
      </c>
      <c r="N21" s="19"/>
      <c r="O21" s="106">
        <v>378</v>
      </c>
    </row>
    <row r="22" spans="1:15" ht="12.95" customHeight="1">
      <c r="B22" s="54" t="s">
        <v>577</v>
      </c>
      <c r="I22" s="106">
        <v>2</v>
      </c>
      <c r="J22" s="19"/>
      <c r="K22" s="106">
        <v>33</v>
      </c>
      <c r="M22" s="106">
        <v>0</v>
      </c>
      <c r="N22" s="19"/>
      <c r="O22" s="106">
        <v>0</v>
      </c>
    </row>
    <row r="23" spans="1:15" ht="12.95" customHeight="1">
      <c r="B23" s="54" t="s">
        <v>578</v>
      </c>
      <c r="I23" s="106">
        <v>40</v>
      </c>
      <c r="J23" s="19"/>
      <c r="K23" s="106">
        <v>590</v>
      </c>
      <c r="M23" s="106">
        <v>40</v>
      </c>
      <c r="N23" s="19"/>
      <c r="O23" s="106">
        <v>54</v>
      </c>
    </row>
    <row r="24" spans="1:15" ht="12.95" customHeight="1">
      <c r="B24" s="54" t="s">
        <v>580</v>
      </c>
      <c r="I24" s="106">
        <v>147</v>
      </c>
      <c r="J24" s="19"/>
      <c r="K24" s="106">
        <v>714</v>
      </c>
      <c r="M24" s="106">
        <v>30</v>
      </c>
      <c r="N24" s="19"/>
      <c r="O24" s="106">
        <v>9</v>
      </c>
    </row>
    <row r="25" spans="1:15" ht="12.95" customHeight="1">
      <c r="B25" s="54" t="s">
        <v>581</v>
      </c>
      <c r="I25" s="106">
        <v>3522</v>
      </c>
      <c r="J25" s="19"/>
      <c r="K25" s="106">
        <v>71161</v>
      </c>
      <c r="M25" s="106">
        <v>3386</v>
      </c>
      <c r="N25" s="19"/>
      <c r="O25" s="106">
        <v>4454</v>
      </c>
    </row>
    <row r="26" spans="1:15" ht="12.95" customHeight="1">
      <c r="B26" s="54" t="s">
        <v>582</v>
      </c>
      <c r="I26" s="106">
        <v>2612</v>
      </c>
      <c r="J26" s="19"/>
      <c r="K26" s="106">
        <v>46209</v>
      </c>
      <c r="M26" s="106">
        <v>2611</v>
      </c>
      <c r="N26" s="19"/>
      <c r="O26" s="106">
        <v>3412</v>
      </c>
    </row>
    <row r="27" spans="1:15" ht="12.95" customHeight="1">
      <c r="B27" s="4" t="s">
        <v>583</v>
      </c>
      <c r="I27" s="106">
        <v>1335</v>
      </c>
      <c r="J27" s="19"/>
      <c r="K27" s="106">
        <v>13541</v>
      </c>
      <c r="M27" s="106">
        <v>1303</v>
      </c>
      <c r="N27" s="19"/>
      <c r="O27" s="106">
        <v>1136</v>
      </c>
    </row>
    <row r="28" spans="1:15" ht="12.95" customHeight="1">
      <c r="B28" s="54" t="s">
        <v>584</v>
      </c>
      <c r="I28" s="106">
        <v>50</v>
      </c>
      <c r="J28" s="19"/>
      <c r="K28" s="106">
        <v>408</v>
      </c>
      <c r="M28" s="106">
        <v>5</v>
      </c>
      <c r="N28" s="19"/>
      <c r="O28" s="106">
        <v>1</v>
      </c>
    </row>
    <row r="29" spans="1:15" ht="12.95" customHeight="1">
      <c r="B29" s="54" t="s">
        <v>788</v>
      </c>
      <c r="I29" s="106">
        <v>4</v>
      </c>
      <c r="J29" s="19"/>
      <c r="K29" s="106">
        <v>12</v>
      </c>
      <c r="M29" s="106">
        <v>0</v>
      </c>
      <c r="N29" s="19"/>
      <c r="O29" s="106">
        <v>0</v>
      </c>
    </row>
    <row r="30" spans="1:15" ht="12.95" customHeight="1">
      <c r="B30" s="4" t="s">
        <v>588</v>
      </c>
      <c r="I30" s="106">
        <v>142</v>
      </c>
      <c r="J30" s="19"/>
      <c r="K30" s="106">
        <v>3634</v>
      </c>
      <c r="M30" s="106">
        <v>142</v>
      </c>
      <c r="N30" s="19"/>
      <c r="O30" s="106">
        <v>90</v>
      </c>
    </row>
    <row r="31" spans="1:15" ht="12.95" customHeight="1">
      <c r="B31" s="4" t="s">
        <v>589</v>
      </c>
      <c r="I31" s="106">
        <v>1180</v>
      </c>
      <c r="J31" s="19"/>
      <c r="K31" s="106">
        <v>26110</v>
      </c>
      <c r="M31" s="106">
        <v>1283</v>
      </c>
      <c r="N31" s="19"/>
      <c r="O31" s="106">
        <v>1804</v>
      </c>
    </row>
    <row r="32" spans="1:15" ht="12.95" customHeight="1">
      <c r="B32" s="4" t="s">
        <v>573</v>
      </c>
      <c r="I32" s="106">
        <v>-2149</v>
      </c>
      <c r="J32" s="19"/>
      <c r="K32" s="106">
        <v>0</v>
      </c>
      <c r="M32" s="106">
        <v>-2343</v>
      </c>
      <c r="N32" s="19"/>
      <c r="O32" s="106">
        <v>0</v>
      </c>
    </row>
    <row r="33" spans="1:15" ht="20.100000000000001" customHeight="1">
      <c r="F33" s="4" t="s">
        <v>500</v>
      </c>
      <c r="I33" s="101">
        <f>SUM(I19:I32)</f>
        <v>7544</v>
      </c>
      <c r="J33" s="19"/>
      <c r="K33" s="101">
        <f>SUM(K19:K32)</f>
        <v>167322</v>
      </c>
      <c r="M33" s="101">
        <f>SUM(M19:M32)</f>
        <v>6931</v>
      </c>
      <c r="N33" s="19"/>
      <c r="O33" s="101">
        <f>SUM(O19:O32)</f>
        <v>11338</v>
      </c>
    </row>
    <row r="34" spans="1:15" ht="20.100000000000001" customHeight="1" thickBot="1">
      <c r="F34" s="54" t="s">
        <v>22</v>
      </c>
      <c r="H34" s="19"/>
      <c r="I34" s="152">
        <f>+I17+I33</f>
        <v>7705</v>
      </c>
      <c r="J34" s="19" t="s">
        <v>172</v>
      </c>
      <c r="K34" s="152">
        <f>+K17+K33</f>
        <v>169299</v>
      </c>
      <c r="M34" s="152">
        <f>+M17+M33</f>
        <v>7037</v>
      </c>
      <c r="N34" s="19" t="s">
        <v>172</v>
      </c>
      <c r="O34" s="152">
        <f>+O17+O33</f>
        <v>11658</v>
      </c>
    </row>
    <row r="35" spans="1:15" ht="20.100000000000001" customHeight="1" thickTop="1">
      <c r="A35" s="4" t="s">
        <v>338</v>
      </c>
      <c r="B35" s="4" t="s">
        <v>585</v>
      </c>
      <c r="J35" s="19"/>
      <c r="N35" s="19"/>
    </row>
    <row r="36" spans="1:15" ht="20.100000000000001" customHeight="1">
      <c r="A36" s="4" t="s">
        <v>344</v>
      </c>
      <c r="B36" s="4" t="s">
        <v>731</v>
      </c>
      <c r="J36" s="19"/>
      <c r="N36" s="19"/>
    </row>
    <row r="37" spans="1:15" ht="12.95" customHeight="1">
      <c r="B37" s="4" t="s">
        <v>729</v>
      </c>
      <c r="J37" s="19"/>
      <c r="N37" s="19"/>
    </row>
    <row r="38" spans="1:15" ht="20.100000000000001" customHeight="1">
      <c r="A38" s="40" t="s">
        <v>370</v>
      </c>
      <c r="B38" s="54" t="s">
        <v>590</v>
      </c>
      <c r="J38" s="19"/>
      <c r="N38" s="19"/>
    </row>
    <row r="39" spans="1:15" ht="12.95" customHeight="1">
      <c r="A39" s="1" t="s">
        <v>496</v>
      </c>
      <c r="B39" s="2"/>
      <c r="C39" s="2"/>
      <c r="D39" s="2"/>
      <c r="E39" s="2"/>
      <c r="F39" s="2"/>
      <c r="G39" s="2"/>
      <c r="H39" s="2"/>
      <c r="I39" s="2"/>
      <c r="J39" s="2"/>
      <c r="K39" s="2"/>
      <c r="L39" s="2"/>
      <c r="M39" s="2"/>
      <c r="N39" s="2"/>
      <c r="O39" s="2"/>
    </row>
    <row r="40" spans="1:15" ht="20.100000000000001" customHeight="1">
      <c r="A40" s="2" t="s">
        <v>587</v>
      </c>
      <c r="B40" s="2"/>
      <c r="C40" s="2"/>
      <c r="D40" s="2"/>
      <c r="E40" s="2"/>
      <c r="F40" s="2"/>
      <c r="G40" s="2"/>
      <c r="H40" s="2"/>
      <c r="I40" s="2"/>
      <c r="J40" s="2"/>
      <c r="K40" s="2"/>
      <c r="L40" s="2"/>
      <c r="M40" s="2"/>
      <c r="N40" s="2"/>
      <c r="O40" s="2"/>
    </row>
    <row r="41" spans="1:15" ht="20.100000000000001" customHeight="1">
      <c r="A41" s="2" t="s">
        <v>1116</v>
      </c>
      <c r="B41" s="2"/>
      <c r="C41" s="2"/>
      <c r="D41" s="2"/>
      <c r="E41" s="2"/>
      <c r="F41" s="2"/>
      <c r="G41" s="2"/>
      <c r="H41" s="2"/>
      <c r="I41" s="2"/>
      <c r="J41" s="2"/>
      <c r="K41" s="2"/>
      <c r="L41" s="2"/>
      <c r="M41" s="2"/>
      <c r="N41" s="2"/>
      <c r="O41" s="2"/>
    </row>
    <row r="42" spans="1:15" ht="20.100000000000001" customHeight="1">
      <c r="A42" s="2" t="s">
        <v>361</v>
      </c>
      <c r="B42" s="2"/>
      <c r="C42" s="2"/>
      <c r="D42" s="2"/>
      <c r="E42" s="2"/>
      <c r="F42" s="2"/>
      <c r="G42" s="2"/>
      <c r="H42" s="2"/>
      <c r="I42" s="2"/>
      <c r="J42" s="2"/>
      <c r="K42" s="2"/>
      <c r="L42" s="2"/>
      <c r="M42" s="2"/>
      <c r="N42" s="2"/>
      <c r="O42" s="2"/>
    </row>
    <row r="43" spans="1:15" ht="39" customHeight="1">
      <c r="I43" s="17" t="s">
        <v>106</v>
      </c>
      <c r="J43" s="17"/>
      <c r="K43" s="17"/>
      <c r="L43" s="17"/>
      <c r="M43" s="17"/>
      <c r="N43" s="17"/>
      <c r="O43" s="17"/>
    </row>
    <row r="44" spans="1:15" ht="12.95" customHeight="1">
      <c r="I44" s="51" t="s">
        <v>626</v>
      </c>
      <c r="J44" s="52"/>
      <c r="K44" s="52"/>
      <c r="M44" s="51" t="s">
        <v>627</v>
      </c>
      <c r="N44" s="51"/>
      <c r="O44" s="51"/>
    </row>
    <row r="45" spans="1:15" ht="12.95" customHeight="1">
      <c r="I45" s="3" t="s">
        <v>565</v>
      </c>
      <c r="K45" s="3" t="s">
        <v>566</v>
      </c>
      <c r="M45" s="3" t="s">
        <v>565</v>
      </c>
      <c r="O45" s="3" t="s">
        <v>566</v>
      </c>
    </row>
    <row r="46" spans="1:15" ht="12.95" customHeight="1">
      <c r="I46" s="5" t="s">
        <v>567</v>
      </c>
      <c r="K46" s="5" t="s">
        <v>625</v>
      </c>
      <c r="M46" s="5" t="s">
        <v>567</v>
      </c>
      <c r="O46" s="5" t="s">
        <v>625</v>
      </c>
    </row>
    <row r="47" spans="1:15" ht="12.95" customHeight="1">
      <c r="I47" s="2"/>
      <c r="K47" s="19" t="s">
        <v>15</v>
      </c>
      <c r="M47" s="2"/>
      <c r="O47" s="19" t="s">
        <v>15</v>
      </c>
    </row>
    <row r="48" spans="1:15" ht="20.100000000000001" customHeight="1">
      <c r="A48" s="54" t="s">
        <v>690</v>
      </c>
      <c r="J48" s="19"/>
      <c r="N48" s="19"/>
    </row>
    <row r="49" spans="1:15" ht="12.95" customHeight="1">
      <c r="B49" s="54" t="s">
        <v>568</v>
      </c>
      <c r="I49" s="106">
        <v>16</v>
      </c>
      <c r="J49" s="19" t="s">
        <v>172</v>
      </c>
      <c r="K49" s="106">
        <v>117</v>
      </c>
      <c r="M49" s="106">
        <v>16</v>
      </c>
      <c r="N49" s="19" t="s">
        <v>172</v>
      </c>
      <c r="O49" s="106">
        <v>40</v>
      </c>
    </row>
    <row r="50" spans="1:15" ht="12.95" customHeight="1">
      <c r="B50" s="54" t="s">
        <v>569</v>
      </c>
      <c r="I50" s="106">
        <v>1</v>
      </c>
      <c r="J50" s="19"/>
      <c r="K50" s="106">
        <v>46</v>
      </c>
      <c r="M50" s="106">
        <v>0</v>
      </c>
      <c r="N50" s="19"/>
      <c r="O50" s="106">
        <v>0</v>
      </c>
    </row>
    <row r="51" spans="1:15" ht="12.95" customHeight="1">
      <c r="B51" s="54" t="s">
        <v>810</v>
      </c>
      <c r="I51" s="106">
        <v>0</v>
      </c>
      <c r="J51" s="19"/>
      <c r="K51" s="106">
        <v>0</v>
      </c>
      <c r="M51" s="106">
        <v>0</v>
      </c>
      <c r="N51" s="19"/>
      <c r="O51" s="106">
        <v>0</v>
      </c>
    </row>
    <row r="52" spans="1:15" ht="12.95" customHeight="1">
      <c r="B52" s="54" t="s">
        <v>130</v>
      </c>
      <c r="I52" s="106">
        <v>1</v>
      </c>
      <c r="J52" s="19"/>
      <c r="K52" s="106">
        <v>14</v>
      </c>
      <c r="M52" s="106">
        <v>0</v>
      </c>
      <c r="N52" s="19"/>
      <c r="O52" s="106">
        <v>0</v>
      </c>
    </row>
    <row r="53" spans="1:15" ht="12.95" customHeight="1">
      <c r="B53" s="54" t="s">
        <v>571</v>
      </c>
      <c r="I53" s="106">
        <v>18</v>
      </c>
      <c r="J53" s="19"/>
      <c r="K53" s="106">
        <v>397</v>
      </c>
      <c r="M53" s="106">
        <v>0</v>
      </c>
      <c r="N53" s="19"/>
      <c r="O53" s="106">
        <v>0</v>
      </c>
    </row>
    <row r="54" spans="1:15" ht="12.75" customHeight="1">
      <c r="B54" s="4" t="s">
        <v>572</v>
      </c>
      <c r="I54" s="106">
        <v>165</v>
      </c>
      <c r="J54" s="19"/>
      <c r="K54" s="106">
        <v>2344</v>
      </c>
      <c r="M54" s="106">
        <v>0</v>
      </c>
      <c r="N54" s="19"/>
      <c r="O54" s="106">
        <v>0</v>
      </c>
    </row>
    <row r="55" spans="1:15" ht="20.100000000000001" customHeight="1">
      <c r="F55" s="4" t="s">
        <v>500</v>
      </c>
      <c r="I55" s="101">
        <f>SUM(I49:I54)</f>
        <v>201</v>
      </c>
      <c r="J55" s="19"/>
      <c r="K55" s="101">
        <f>SUM(K49:K54)</f>
        <v>2918</v>
      </c>
      <c r="M55" s="101">
        <f>SUM(M49:M54)</f>
        <v>16</v>
      </c>
      <c r="N55" s="19"/>
      <c r="O55" s="101">
        <f>SUM(O49:O54)</f>
        <v>40</v>
      </c>
    </row>
    <row r="56" spans="1:15" ht="20.100000000000001" customHeight="1">
      <c r="A56" s="54" t="s">
        <v>691</v>
      </c>
      <c r="I56" s="106"/>
      <c r="J56" s="19"/>
      <c r="K56" s="106"/>
      <c r="M56" s="106"/>
      <c r="N56" s="19"/>
      <c r="O56" s="106"/>
    </row>
    <row r="57" spans="1:15" ht="12.95" customHeight="1">
      <c r="B57" s="54" t="s">
        <v>574</v>
      </c>
      <c r="I57" s="106">
        <v>441</v>
      </c>
      <c r="J57" s="19"/>
      <c r="K57" s="106">
        <v>3391</v>
      </c>
      <c r="M57" s="106">
        <v>354</v>
      </c>
      <c r="N57" s="19"/>
      <c r="O57" s="106">
        <v>653</v>
      </c>
    </row>
    <row r="58" spans="1:15" ht="12.95" customHeight="1">
      <c r="B58" s="54" t="s">
        <v>575</v>
      </c>
      <c r="I58" s="106">
        <v>202</v>
      </c>
      <c r="J58" s="19"/>
      <c r="K58" s="106">
        <v>1468</v>
      </c>
      <c r="M58" s="106">
        <v>161</v>
      </c>
      <c r="N58" s="19"/>
      <c r="O58" s="106">
        <v>318</v>
      </c>
    </row>
    <row r="59" spans="1:15" ht="12.95" customHeight="1">
      <c r="B59" s="54" t="s">
        <v>576</v>
      </c>
      <c r="I59" s="106">
        <v>85</v>
      </c>
      <c r="J59" s="19"/>
      <c r="K59" s="106">
        <v>3589</v>
      </c>
      <c r="M59" s="106">
        <v>17</v>
      </c>
      <c r="N59" s="19"/>
      <c r="O59" s="106">
        <v>2</v>
      </c>
    </row>
    <row r="60" spans="1:15" ht="12.95" customHeight="1">
      <c r="B60" s="54" t="s">
        <v>577</v>
      </c>
      <c r="I60" s="106">
        <v>0</v>
      </c>
      <c r="J60" s="19"/>
      <c r="K60" s="106">
        <v>0</v>
      </c>
      <c r="M60" s="106">
        <v>0</v>
      </c>
      <c r="N60" s="19"/>
      <c r="O60" s="106">
        <v>0</v>
      </c>
    </row>
    <row r="61" spans="1:15" ht="12.95" customHeight="1">
      <c r="B61" s="54" t="s">
        <v>580</v>
      </c>
      <c r="I61" s="106">
        <v>43</v>
      </c>
      <c r="J61" s="19"/>
      <c r="K61" s="106">
        <v>160</v>
      </c>
      <c r="M61" s="106">
        <v>42</v>
      </c>
      <c r="N61" s="19"/>
      <c r="O61" s="106">
        <v>13</v>
      </c>
    </row>
    <row r="62" spans="1:15" ht="12.95" customHeight="1">
      <c r="B62" s="54" t="s">
        <v>581</v>
      </c>
      <c r="I62" s="106">
        <v>1028</v>
      </c>
      <c r="J62" s="19"/>
      <c r="K62" s="106">
        <v>14490</v>
      </c>
      <c r="M62" s="106">
        <v>1027</v>
      </c>
      <c r="N62" s="19"/>
      <c r="O62" s="106">
        <v>1724</v>
      </c>
    </row>
    <row r="63" spans="1:15" ht="12.95" customHeight="1">
      <c r="B63" s="54" t="s">
        <v>582</v>
      </c>
      <c r="I63" s="106">
        <v>1318</v>
      </c>
      <c r="J63" s="19"/>
      <c r="K63" s="106">
        <v>19786</v>
      </c>
      <c r="M63" s="106">
        <v>1315</v>
      </c>
      <c r="N63" s="19"/>
      <c r="O63" s="106">
        <v>2227</v>
      </c>
    </row>
    <row r="64" spans="1:15" ht="12.95" customHeight="1">
      <c r="B64" s="4" t="s">
        <v>583</v>
      </c>
      <c r="I64" s="106">
        <v>639</v>
      </c>
      <c r="J64" s="19"/>
      <c r="K64" s="106">
        <v>9483</v>
      </c>
      <c r="M64" s="106">
        <v>1398</v>
      </c>
      <c r="N64" s="19"/>
      <c r="O64" s="106">
        <v>1174</v>
      </c>
    </row>
    <row r="65" spans="1:15" ht="12.95" customHeight="1">
      <c r="B65" s="4" t="s">
        <v>584</v>
      </c>
      <c r="I65" s="106">
        <v>2</v>
      </c>
      <c r="J65" s="19"/>
      <c r="K65" s="106">
        <v>16</v>
      </c>
      <c r="M65" s="106">
        <v>2</v>
      </c>
      <c r="N65" s="19"/>
      <c r="O65" s="106">
        <v>4</v>
      </c>
    </row>
    <row r="66" spans="1:15" ht="12.95" customHeight="1">
      <c r="B66" s="54" t="s">
        <v>788</v>
      </c>
      <c r="I66" s="106">
        <v>7</v>
      </c>
      <c r="J66" s="19"/>
      <c r="K66" s="106">
        <v>29</v>
      </c>
      <c r="M66" s="106">
        <v>7</v>
      </c>
      <c r="N66" s="19"/>
      <c r="O66" s="106">
        <v>12</v>
      </c>
    </row>
    <row r="67" spans="1:15" ht="12.95" customHeight="1">
      <c r="B67" s="4" t="s">
        <v>589</v>
      </c>
      <c r="I67" s="106">
        <v>861</v>
      </c>
      <c r="J67" s="19"/>
      <c r="K67" s="106">
        <v>14821</v>
      </c>
      <c r="M67" s="106">
        <v>838</v>
      </c>
      <c r="N67" s="19"/>
      <c r="O67" s="106">
        <v>1035</v>
      </c>
    </row>
    <row r="68" spans="1:15" ht="12.95" customHeight="1">
      <c r="B68" s="4" t="s">
        <v>573</v>
      </c>
      <c r="I68" s="106">
        <v>-503</v>
      </c>
      <c r="J68" s="19"/>
      <c r="K68" s="106">
        <v>0</v>
      </c>
      <c r="M68" s="106">
        <v>-1258</v>
      </c>
      <c r="N68" s="19"/>
      <c r="O68" s="106">
        <v>0</v>
      </c>
    </row>
    <row r="69" spans="1:15" ht="20.100000000000001" customHeight="1">
      <c r="F69" s="4" t="s">
        <v>500</v>
      </c>
      <c r="I69" s="101">
        <f>SUM(I57:I68)</f>
        <v>4123</v>
      </c>
      <c r="J69" s="19"/>
      <c r="K69" s="101">
        <f>SUM(K57:K68)</f>
        <v>67233</v>
      </c>
      <c r="M69" s="101">
        <f>SUM(M57:M68)</f>
        <v>3903</v>
      </c>
      <c r="N69" s="19"/>
      <c r="O69" s="101">
        <f>SUM(O57:O68)</f>
        <v>7162</v>
      </c>
    </row>
    <row r="70" spans="1:15" ht="20.100000000000001" customHeight="1" thickBot="1">
      <c r="B70" s="54"/>
      <c r="F70" s="54" t="s">
        <v>22</v>
      </c>
      <c r="I70" s="152">
        <f>+I55+I69</f>
        <v>4324</v>
      </c>
      <c r="J70" s="19" t="s">
        <v>172</v>
      </c>
      <c r="K70" s="152">
        <f>+K55+K69</f>
        <v>70151</v>
      </c>
      <c r="M70" s="152">
        <f>+M55+M69</f>
        <v>3919</v>
      </c>
      <c r="N70" s="19" t="s">
        <v>172</v>
      </c>
      <c r="O70" s="152">
        <f>+O55+O69</f>
        <v>7202</v>
      </c>
    </row>
    <row r="71" spans="1:15" ht="20.100000000000001" customHeight="1" thickTop="1">
      <c r="A71" s="4" t="s">
        <v>338</v>
      </c>
      <c r="B71" s="4" t="s">
        <v>585</v>
      </c>
      <c r="J71" s="19"/>
      <c r="N71" s="19"/>
    </row>
    <row r="72" spans="1:15" ht="20.100000000000001" customHeight="1">
      <c r="A72" s="4" t="s">
        <v>344</v>
      </c>
      <c r="B72" s="4" t="s">
        <v>731</v>
      </c>
      <c r="J72" s="19"/>
      <c r="N72" s="19"/>
    </row>
    <row r="73" spans="1:15" ht="12.95" customHeight="1">
      <c r="B73" s="4" t="s">
        <v>729</v>
      </c>
    </row>
    <row r="74" spans="1:15" ht="12.95" customHeight="1">
      <c r="A74" s="40" t="s">
        <v>370</v>
      </c>
      <c r="B74" s="54" t="s">
        <v>590</v>
      </c>
    </row>
  </sheetData>
  <customSheetViews>
    <customSheetView guid="{B5CDDD7D-D7D3-4CB2-966B-9F1E454CC0C9}" topLeftCell="A40">
      <selection activeCell="I72" sqref="I72"/>
      <rowBreaks count="1" manualBreakCount="1">
        <brk id="41" max="16383" man="1"/>
      </rowBreaks>
      <pageMargins left="0.8" right="0.7" top="1" bottom="0.8" header="0.5" footer="0.5"/>
      <printOptions horizontalCentered="1"/>
      <pageSetup scale="75" firstPageNumber="116" orientation="landscape" blackAndWhite="1" useFirstPageNumber="1" r:id="rId1"/>
      <headerFooter alignWithMargins="0">
        <oddHeader xml:space="preserve">&amp;L&amp;"Arial,Bold"&amp;9DRAFT   &amp;D   &amp;T &amp;F </oddHeader>
        <oddFooter xml:space="preserve">&amp;C&amp;P&amp;R
</oddFooter>
      </headerFooter>
    </customSheetView>
    <customSheetView guid="{3FC6D382-0486-4517-8915-5982798F57DA}" topLeftCell="A40">
      <selection activeCell="I72" sqref="I72"/>
      <rowBreaks count="1" manualBreakCount="1">
        <brk id="41" max="16383" man="1"/>
      </rowBreaks>
      <pageMargins left="0.8" right="0.7" top="1" bottom="0.8" header="0.5" footer="0.5"/>
      <printOptions horizontalCentered="1"/>
      <pageSetup scale="75" firstPageNumber="116" orientation="landscape" blackAndWhite="1" useFirstPageNumber="1" r:id="rId2"/>
      <headerFooter alignWithMargins="0">
        <oddHeader xml:space="preserve">&amp;L&amp;"Arial,Bold"&amp;9DRAFT   &amp;D   &amp;T &amp;F </oddHeader>
        <oddFooter xml:space="preserve">&amp;C&amp;P&amp;R
</oddFooter>
      </headerFooter>
    </customSheetView>
    <customSheetView guid="{453F29F3-031A-4FB3-90E6-201613B5F615}" showPageBreaks="1">
      <rowBreaks count="2" manualBreakCount="2">
        <brk id="42" max="16383" man="1"/>
        <brk id="82" max="16383" man="1"/>
      </rowBreaks>
      <pageMargins left="0.8" right="0.7" top="1" bottom="0.8" header="0.5" footer="0.5"/>
      <printOptions horizontalCentered="1"/>
      <pageSetup scale="75" firstPageNumber="113" orientation="landscape" blackAndWhite="1" useFirstPageNumber="1" r:id="rId3"/>
      <headerFooter alignWithMargins="0">
        <oddHeader xml:space="preserve">&amp;L&amp;"Arial,Bold"&amp;9DRAFT   &amp;D   &amp;T &amp;F </oddHeader>
        <oddFooter>&amp;C&amp;"Times New Roman,Regular"&amp;11&amp;P&amp;R&amp;"Times New Roman,Regular"&amp;11(Continued)</oddFooter>
      </headerFooter>
    </customSheetView>
    <customSheetView guid="{156071B9-6493-4A83-A8D8-C27747F8D32C}" scale="75" showPageBreaks="1" topLeftCell="A39">
      <selection activeCell="B51" sqref="B51"/>
      <rowBreaks count="3" manualBreakCount="3">
        <brk id="43" max="16383" man="1"/>
        <brk id="46" max="16383" man="1"/>
        <brk id="82" max="16383" man="1"/>
      </rowBreaks>
      <pageMargins left="0.8" right="0.7" top="1" bottom="0.8" header="0.5" footer="0.5"/>
      <printOptions horizontalCentered="1"/>
      <pageSetup scale="75" firstPageNumber="111" orientation="landscape" blackAndWhite="1" useFirstPageNumber="1" r:id="rId4"/>
      <headerFooter alignWithMargins="0">
        <oddHeader>&amp;L&amp;"Arial,Bold"&amp;12DRAFT   &amp;D   &amp;T</oddHeader>
        <oddFooter>&amp;C&amp;"Times New Roman,Regular"&amp;11&amp;P&amp;R&amp;"Times New Roman,Regular"&amp;11(Continued)</oddFooter>
      </headerFooter>
    </customSheetView>
    <customSheetView guid="{EE587DEA-904F-4CCD-A62D-0772B4572A2B}" scale="75" topLeftCell="A39">
      <selection activeCell="B51" sqref="B51"/>
      <rowBreaks count="3" manualBreakCount="3">
        <brk id="43" max="16383" man="1"/>
        <brk id="46" max="16383" man="1"/>
        <brk id="82" max="16383" man="1"/>
      </rowBreaks>
      <pageMargins left="0.8" right="0.7" top="1" bottom="0.8" header="0.5" footer="0.5"/>
      <printOptions horizontalCentered="1"/>
      <pageSetup scale="75" firstPageNumber="111" orientation="landscape" blackAndWhite="1" useFirstPageNumber="1" r:id="rId5"/>
      <headerFooter alignWithMargins="0">
        <oddHeader>&amp;L&amp;"Arial,Bold"&amp;12DRAFT   &amp;D   &amp;T</oddHeader>
        <oddFooter>&amp;C&amp;"Times New Roman,Regular"&amp;11&amp;P&amp;R&amp;"Times New Roman,Regular"&amp;11(Continued)</oddFooter>
      </headerFooter>
    </customSheetView>
    <customSheetView guid="{F7A50A1A-A029-4D6C-B11F-716424AF5F60}" showPageBreaks="1" topLeftCell="A52">
      <selection activeCell="I42" sqref="I42"/>
      <rowBreaks count="4" manualBreakCount="4">
        <brk id="43" max="16383" man="1"/>
        <brk id="45" max="16383" man="1"/>
        <brk id="80" max="16383" man="1"/>
        <brk id="120" max="16383" man="1"/>
      </rowBreaks>
      <pageMargins left="0.8" right="0.7" top="1" bottom="0.8" header="0.5" footer="0.5"/>
      <printOptions horizontalCentered="1"/>
      <pageSetup scale="75" firstPageNumber="111" orientation="landscape" blackAndWhite="1" useFirstPageNumber="1" r:id="rId6"/>
      <headerFooter alignWithMargins="0">
        <oddHeader>&amp;L&amp;"Arial,Bold"&amp;12DRAFT   &amp;D   &amp;T</oddHeader>
        <oddFooter>&amp;C&amp;"Times New Roman,Regular"&amp;11&amp;P&amp;R&amp;"Times New Roman,Regular"&amp;11(Continued)</oddFooter>
      </headerFooter>
    </customSheetView>
    <customSheetView guid="{315D65B5-6F13-4260-BB1D-E2FA280C16D9}" scale="75" showRuler="0" topLeftCell="A39">
      <selection activeCell="B51" sqref="B51"/>
      <rowBreaks count="3" manualBreakCount="3">
        <brk id="43" max="16383" man="1"/>
        <brk id="46" max="16383" man="1"/>
        <brk id="82" max="16383" man="1"/>
      </rowBreaks>
      <pageMargins left="0.8" right="0.7" top="1" bottom="0.8" header="0.5" footer="0.5"/>
      <printOptions horizontalCentered="1"/>
      <pageSetup scale="75" firstPageNumber="111" orientation="landscape" blackAndWhite="1" useFirstPageNumber="1" r:id="rId7"/>
      <headerFooter alignWithMargins="0">
        <oddHeader>&amp;L&amp;"Arial,Bold"&amp;12DRAFT   &amp;D   &amp;T</oddHeader>
        <oddFooter>&amp;C&amp;"Times New Roman,Regular"&amp;11&amp;P&amp;R&amp;"Times New Roman,Regular"&amp;11(Continued)</oddFooter>
      </headerFooter>
    </customSheetView>
    <customSheetView guid="{4753D522-7508-4FC0-B0FE-7A03D677C443}" scale="75" showPageBreaks="1" topLeftCell="A39">
      <selection activeCell="B51" sqref="B51"/>
      <rowBreaks count="4" manualBreakCount="4">
        <brk id="42" max="16383" man="1"/>
        <brk id="43" max="16383" man="1"/>
        <brk id="46" max="16383" man="1"/>
        <brk id="82" max="16383" man="1"/>
      </rowBreaks>
      <pageMargins left="0.8" right="0.7" top="1" bottom="0.8" header="0.5" footer="0.5"/>
      <printOptions horizontalCentered="1"/>
      <pageSetup scale="75" firstPageNumber="111" orientation="landscape" blackAndWhite="1" useFirstPageNumber="1" r:id="rId8"/>
      <headerFooter alignWithMargins="0">
        <oddHeader>&amp;L&amp;"Arial,Bold"&amp;12DRAFT   &amp;D   &amp;T</oddHeader>
        <oddFooter>&amp;C&amp;"Times New Roman,Regular"&amp;11&amp;P&amp;R&amp;"Times New Roman,Regular"&amp;11(Continued)</oddFooter>
      </headerFooter>
    </customSheetView>
    <customSheetView guid="{0E26C343-6E53-43B0-8984-A8A5BAB40ADF}" showPageBreaks="1" topLeftCell="A40">
      <selection activeCell="J42" sqref="J42"/>
      <rowBreaks count="1" manualBreakCount="1">
        <brk id="41" max="16383" man="1"/>
      </rowBreaks>
      <pageMargins left="0.8" right="0.7" top="1" bottom="0.8" header="0.5" footer="0.5"/>
      <printOptions horizontalCentered="1"/>
      <pageSetup scale="75" firstPageNumber="112" orientation="landscape" blackAndWhite="1" useFirstPageNumber="1" r:id="rId9"/>
      <headerFooter alignWithMargins="0">
        <oddHeader xml:space="preserve">&amp;L&amp;"Arial,Bold"&amp;9DRAFT   &amp;D   &amp;T &amp;F </oddHeader>
        <oddFooter xml:space="preserve">&amp;C&amp;P&amp;R
</oddFooter>
      </headerFooter>
    </customSheetView>
  </customSheetViews>
  <phoneticPr fontId="16" type="noConversion"/>
  <pageMargins left="0.8" right="0.7" top="1" bottom="0.8" header="0.5" footer="0.5"/>
  <pageSetup scale="78" firstPageNumber="106" orientation="landscape" blackAndWhite="1" useFirstPageNumber="1" r:id="rId10"/>
  <headerFooter scaleWithDoc="0" alignWithMargins="0">
    <oddFooter>&amp;C&amp;"Times New Roman,Regular"&amp;11&amp;P</oddFooter>
  </headerFooter>
  <rowBreaks count="1" manualBreakCount="1">
    <brk id="38" max="16383"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80">
    <tabColor theme="9"/>
  </sheetPr>
  <dimension ref="A1:O35"/>
  <sheetViews>
    <sheetView workbookViewId="0"/>
  </sheetViews>
  <sheetFormatPr defaultColWidth="10.140625" defaultRowHeight="12.95" customHeight="1"/>
  <cols>
    <col min="1" max="1" width="2.85546875" style="4" customWidth="1"/>
    <col min="2" max="6" width="2.28515625" style="4" customWidth="1"/>
    <col min="7" max="7" width="96.5703125" style="4" customWidth="1"/>
    <col min="8" max="8" width="2.42578125" style="4" customWidth="1"/>
    <col min="9" max="9" width="13.85546875" style="4" customWidth="1"/>
    <col min="10" max="10" width="2.42578125" style="4" customWidth="1"/>
    <col min="11" max="11" width="13.85546875" style="4" customWidth="1"/>
    <col min="12" max="12" width="2.42578125" style="4" customWidth="1"/>
    <col min="13" max="13" width="13.85546875" style="4" customWidth="1"/>
    <col min="14" max="14" width="2.42578125" style="4" customWidth="1"/>
    <col min="15" max="15" width="13.85546875" style="4" customWidth="1"/>
    <col min="16" max="18" width="10.140625" style="4"/>
    <col min="19" max="19" width="10.140625" style="4" customWidth="1"/>
    <col min="20" max="256" width="10.140625" style="4"/>
    <col min="257" max="257" width="3" style="4" customWidth="1"/>
    <col min="258" max="262" width="2.28515625" style="4" customWidth="1"/>
    <col min="263" max="263" width="82.5703125" style="4" customWidth="1"/>
    <col min="264" max="264" width="2.42578125" style="4" customWidth="1"/>
    <col min="265" max="265" width="13.85546875" style="4" customWidth="1"/>
    <col min="266" max="266" width="2.42578125" style="4" customWidth="1"/>
    <col min="267" max="267" width="13.85546875" style="4" customWidth="1"/>
    <col min="268" max="268" width="2.42578125" style="4" customWidth="1"/>
    <col min="269" max="269" width="13.85546875" style="4" customWidth="1"/>
    <col min="270" max="270" width="2.42578125" style="4" customWidth="1"/>
    <col min="271" max="271" width="13.85546875" style="4" customWidth="1"/>
    <col min="272" max="274" width="10.140625" style="4"/>
    <col min="275" max="275" width="10.140625" style="4" customWidth="1"/>
    <col min="276" max="512" width="10.140625" style="4"/>
    <col min="513" max="513" width="3" style="4" customWidth="1"/>
    <col min="514" max="518" width="2.28515625" style="4" customWidth="1"/>
    <col min="519" max="519" width="82.5703125" style="4" customWidth="1"/>
    <col min="520" max="520" width="2.42578125" style="4" customWidth="1"/>
    <col min="521" max="521" width="13.85546875" style="4" customWidth="1"/>
    <col min="522" max="522" width="2.42578125" style="4" customWidth="1"/>
    <col min="523" max="523" width="13.85546875" style="4" customWidth="1"/>
    <col min="524" max="524" width="2.42578125" style="4" customWidth="1"/>
    <col min="525" max="525" width="13.85546875" style="4" customWidth="1"/>
    <col min="526" max="526" width="2.42578125" style="4" customWidth="1"/>
    <col min="527" max="527" width="13.85546875" style="4" customWidth="1"/>
    <col min="528" max="530" width="10.140625" style="4"/>
    <col min="531" max="531" width="10.140625" style="4" customWidth="1"/>
    <col min="532" max="768" width="10.140625" style="4"/>
    <col min="769" max="769" width="3" style="4" customWidth="1"/>
    <col min="770" max="774" width="2.28515625" style="4" customWidth="1"/>
    <col min="775" max="775" width="82.5703125" style="4" customWidth="1"/>
    <col min="776" max="776" width="2.42578125" style="4" customWidth="1"/>
    <col min="777" max="777" width="13.85546875" style="4" customWidth="1"/>
    <col min="778" max="778" width="2.42578125" style="4" customWidth="1"/>
    <col min="779" max="779" width="13.85546875" style="4" customWidth="1"/>
    <col min="780" max="780" width="2.42578125" style="4" customWidth="1"/>
    <col min="781" max="781" width="13.85546875" style="4" customWidth="1"/>
    <col min="782" max="782" width="2.42578125" style="4" customWidth="1"/>
    <col min="783" max="783" width="13.85546875" style="4" customWidth="1"/>
    <col min="784" max="786" width="10.140625" style="4"/>
    <col min="787" max="787" width="10.140625" style="4" customWidth="1"/>
    <col min="788" max="1024" width="10.140625" style="4"/>
    <col min="1025" max="1025" width="3" style="4" customWidth="1"/>
    <col min="1026" max="1030" width="2.28515625" style="4" customWidth="1"/>
    <col min="1031" max="1031" width="82.5703125" style="4" customWidth="1"/>
    <col min="1032" max="1032" width="2.42578125" style="4" customWidth="1"/>
    <col min="1033" max="1033" width="13.85546875" style="4" customWidth="1"/>
    <col min="1034" max="1034" width="2.42578125" style="4" customWidth="1"/>
    <col min="1035" max="1035" width="13.85546875" style="4" customWidth="1"/>
    <col min="1036" max="1036" width="2.42578125" style="4" customWidth="1"/>
    <col min="1037" max="1037" width="13.85546875" style="4" customWidth="1"/>
    <col min="1038" max="1038" width="2.42578125" style="4" customWidth="1"/>
    <col min="1039" max="1039" width="13.85546875" style="4" customWidth="1"/>
    <col min="1040" max="1042" width="10.140625" style="4"/>
    <col min="1043" max="1043" width="10.140625" style="4" customWidth="1"/>
    <col min="1044" max="1280" width="10.140625" style="4"/>
    <col min="1281" max="1281" width="3" style="4" customWidth="1"/>
    <col min="1282" max="1286" width="2.28515625" style="4" customWidth="1"/>
    <col min="1287" max="1287" width="82.5703125" style="4" customWidth="1"/>
    <col min="1288" max="1288" width="2.42578125" style="4" customWidth="1"/>
    <col min="1289" max="1289" width="13.85546875" style="4" customWidth="1"/>
    <col min="1290" max="1290" width="2.42578125" style="4" customWidth="1"/>
    <col min="1291" max="1291" width="13.85546875" style="4" customWidth="1"/>
    <col min="1292" max="1292" width="2.42578125" style="4" customWidth="1"/>
    <col min="1293" max="1293" width="13.85546875" style="4" customWidth="1"/>
    <col min="1294" max="1294" width="2.42578125" style="4" customWidth="1"/>
    <col min="1295" max="1295" width="13.85546875" style="4" customWidth="1"/>
    <col min="1296" max="1298" width="10.140625" style="4"/>
    <col min="1299" max="1299" width="10.140625" style="4" customWidth="1"/>
    <col min="1300" max="1536" width="10.140625" style="4"/>
    <col min="1537" max="1537" width="3" style="4" customWidth="1"/>
    <col min="1538" max="1542" width="2.28515625" style="4" customWidth="1"/>
    <col min="1543" max="1543" width="82.5703125" style="4" customWidth="1"/>
    <col min="1544" max="1544" width="2.42578125" style="4" customWidth="1"/>
    <col min="1545" max="1545" width="13.85546875" style="4" customWidth="1"/>
    <col min="1546" max="1546" width="2.42578125" style="4" customWidth="1"/>
    <col min="1547" max="1547" width="13.85546875" style="4" customWidth="1"/>
    <col min="1548" max="1548" width="2.42578125" style="4" customWidth="1"/>
    <col min="1549" max="1549" width="13.85546875" style="4" customWidth="1"/>
    <col min="1550" max="1550" width="2.42578125" style="4" customWidth="1"/>
    <col min="1551" max="1551" width="13.85546875" style="4" customWidth="1"/>
    <col min="1552" max="1554" width="10.140625" style="4"/>
    <col min="1555" max="1555" width="10.140625" style="4" customWidth="1"/>
    <col min="1556" max="1792" width="10.140625" style="4"/>
    <col min="1793" max="1793" width="3" style="4" customWidth="1"/>
    <col min="1794" max="1798" width="2.28515625" style="4" customWidth="1"/>
    <col min="1799" max="1799" width="82.5703125" style="4" customWidth="1"/>
    <col min="1800" max="1800" width="2.42578125" style="4" customWidth="1"/>
    <col min="1801" max="1801" width="13.85546875" style="4" customWidth="1"/>
    <col min="1802" max="1802" width="2.42578125" style="4" customWidth="1"/>
    <col min="1803" max="1803" width="13.85546875" style="4" customWidth="1"/>
    <col min="1804" max="1804" width="2.42578125" style="4" customWidth="1"/>
    <col min="1805" max="1805" width="13.85546875" style="4" customWidth="1"/>
    <col min="1806" max="1806" width="2.42578125" style="4" customWidth="1"/>
    <col min="1807" max="1807" width="13.85546875" style="4" customWidth="1"/>
    <col min="1808" max="1810" width="10.140625" style="4"/>
    <col min="1811" max="1811" width="10.140625" style="4" customWidth="1"/>
    <col min="1812" max="2048" width="10.140625" style="4"/>
    <col min="2049" max="2049" width="3" style="4" customWidth="1"/>
    <col min="2050" max="2054" width="2.28515625" style="4" customWidth="1"/>
    <col min="2055" max="2055" width="82.5703125" style="4" customWidth="1"/>
    <col min="2056" max="2056" width="2.42578125" style="4" customWidth="1"/>
    <col min="2057" max="2057" width="13.85546875" style="4" customWidth="1"/>
    <col min="2058" max="2058" width="2.42578125" style="4" customWidth="1"/>
    <col min="2059" max="2059" width="13.85546875" style="4" customWidth="1"/>
    <col min="2060" max="2060" width="2.42578125" style="4" customWidth="1"/>
    <col min="2061" max="2061" width="13.85546875" style="4" customWidth="1"/>
    <col min="2062" max="2062" width="2.42578125" style="4" customWidth="1"/>
    <col min="2063" max="2063" width="13.85546875" style="4" customWidth="1"/>
    <col min="2064" max="2066" width="10.140625" style="4"/>
    <col min="2067" max="2067" width="10.140625" style="4" customWidth="1"/>
    <col min="2068" max="2304" width="10.140625" style="4"/>
    <col min="2305" max="2305" width="3" style="4" customWidth="1"/>
    <col min="2306" max="2310" width="2.28515625" style="4" customWidth="1"/>
    <col min="2311" max="2311" width="82.5703125" style="4" customWidth="1"/>
    <col min="2312" max="2312" width="2.42578125" style="4" customWidth="1"/>
    <col min="2313" max="2313" width="13.85546875" style="4" customWidth="1"/>
    <col min="2314" max="2314" width="2.42578125" style="4" customWidth="1"/>
    <col min="2315" max="2315" width="13.85546875" style="4" customWidth="1"/>
    <col min="2316" max="2316" width="2.42578125" style="4" customWidth="1"/>
    <col min="2317" max="2317" width="13.85546875" style="4" customWidth="1"/>
    <col min="2318" max="2318" width="2.42578125" style="4" customWidth="1"/>
    <col min="2319" max="2319" width="13.85546875" style="4" customWidth="1"/>
    <col min="2320" max="2322" width="10.140625" style="4"/>
    <col min="2323" max="2323" width="10.140625" style="4" customWidth="1"/>
    <col min="2324" max="2560" width="10.140625" style="4"/>
    <col min="2561" max="2561" width="3" style="4" customWidth="1"/>
    <col min="2562" max="2566" width="2.28515625" style="4" customWidth="1"/>
    <col min="2567" max="2567" width="82.5703125" style="4" customWidth="1"/>
    <col min="2568" max="2568" width="2.42578125" style="4" customWidth="1"/>
    <col min="2569" max="2569" width="13.85546875" style="4" customWidth="1"/>
    <col min="2570" max="2570" width="2.42578125" style="4" customWidth="1"/>
    <col min="2571" max="2571" width="13.85546875" style="4" customWidth="1"/>
    <col min="2572" max="2572" width="2.42578125" style="4" customWidth="1"/>
    <col min="2573" max="2573" width="13.85546875" style="4" customWidth="1"/>
    <col min="2574" max="2574" width="2.42578125" style="4" customWidth="1"/>
    <col min="2575" max="2575" width="13.85546875" style="4" customWidth="1"/>
    <col min="2576" max="2578" width="10.140625" style="4"/>
    <col min="2579" max="2579" width="10.140625" style="4" customWidth="1"/>
    <col min="2580" max="2816" width="10.140625" style="4"/>
    <col min="2817" max="2817" width="3" style="4" customWidth="1"/>
    <col min="2818" max="2822" width="2.28515625" style="4" customWidth="1"/>
    <col min="2823" max="2823" width="82.5703125" style="4" customWidth="1"/>
    <col min="2824" max="2824" width="2.42578125" style="4" customWidth="1"/>
    <col min="2825" max="2825" width="13.85546875" style="4" customWidth="1"/>
    <col min="2826" max="2826" width="2.42578125" style="4" customWidth="1"/>
    <col min="2827" max="2827" width="13.85546875" style="4" customWidth="1"/>
    <col min="2828" max="2828" width="2.42578125" style="4" customWidth="1"/>
    <col min="2829" max="2829" width="13.85546875" style="4" customWidth="1"/>
    <col min="2830" max="2830" width="2.42578125" style="4" customWidth="1"/>
    <col min="2831" max="2831" width="13.85546875" style="4" customWidth="1"/>
    <col min="2832" max="2834" width="10.140625" style="4"/>
    <col min="2835" max="2835" width="10.140625" style="4" customWidth="1"/>
    <col min="2836" max="3072" width="10.140625" style="4"/>
    <col min="3073" max="3073" width="3" style="4" customWidth="1"/>
    <col min="3074" max="3078" width="2.28515625" style="4" customWidth="1"/>
    <col min="3079" max="3079" width="82.5703125" style="4" customWidth="1"/>
    <col min="3080" max="3080" width="2.42578125" style="4" customWidth="1"/>
    <col min="3081" max="3081" width="13.85546875" style="4" customWidth="1"/>
    <col min="3082" max="3082" width="2.42578125" style="4" customWidth="1"/>
    <col min="3083" max="3083" width="13.85546875" style="4" customWidth="1"/>
    <col min="3084" max="3084" width="2.42578125" style="4" customWidth="1"/>
    <col min="3085" max="3085" width="13.85546875" style="4" customWidth="1"/>
    <col min="3086" max="3086" width="2.42578125" style="4" customWidth="1"/>
    <col min="3087" max="3087" width="13.85546875" style="4" customWidth="1"/>
    <col min="3088" max="3090" width="10.140625" style="4"/>
    <col min="3091" max="3091" width="10.140625" style="4" customWidth="1"/>
    <col min="3092" max="3328" width="10.140625" style="4"/>
    <col min="3329" max="3329" width="3" style="4" customWidth="1"/>
    <col min="3330" max="3334" width="2.28515625" style="4" customWidth="1"/>
    <col min="3335" max="3335" width="82.5703125" style="4" customWidth="1"/>
    <col min="3336" max="3336" width="2.42578125" style="4" customWidth="1"/>
    <col min="3337" max="3337" width="13.85546875" style="4" customWidth="1"/>
    <col min="3338" max="3338" width="2.42578125" style="4" customWidth="1"/>
    <col min="3339" max="3339" width="13.85546875" style="4" customWidth="1"/>
    <col min="3340" max="3340" width="2.42578125" style="4" customWidth="1"/>
    <col min="3341" max="3341" width="13.85546875" style="4" customWidth="1"/>
    <col min="3342" max="3342" width="2.42578125" style="4" customWidth="1"/>
    <col min="3343" max="3343" width="13.85546875" style="4" customWidth="1"/>
    <col min="3344" max="3346" width="10.140625" style="4"/>
    <col min="3347" max="3347" width="10.140625" style="4" customWidth="1"/>
    <col min="3348" max="3584" width="10.140625" style="4"/>
    <col min="3585" max="3585" width="3" style="4" customWidth="1"/>
    <col min="3586" max="3590" width="2.28515625" style="4" customWidth="1"/>
    <col min="3591" max="3591" width="82.5703125" style="4" customWidth="1"/>
    <col min="3592" max="3592" width="2.42578125" style="4" customWidth="1"/>
    <col min="3593" max="3593" width="13.85546875" style="4" customWidth="1"/>
    <col min="3594" max="3594" width="2.42578125" style="4" customWidth="1"/>
    <col min="3595" max="3595" width="13.85546875" style="4" customWidth="1"/>
    <col min="3596" max="3596" width="2.42578125" style="4" customWidth="1"/>
    <col min="3597" max="3597" width="13.85546875" style="4" customWidth="1"/>
    <col min="3598" max="3598" width="2.42578125" style="4" customWidth="1"/>
    <col min="3599" max="3599" width="13.85546875" style="4" customWidth="1"/>
    <col min="3600" max="3602" width="10.140625" style="4"/>
    <col min="3603" max="3603" width="10.140625" style="4" customWidth="1"/>
    <col min="3604" max="3840" width="10.140625" style="4"/>
    <col min="3841" max="3841" width="3" style="4" customWidth="1"/>
    <col min="3842" max="3846" width="2.28515625" style="4" customWidth="1"/>
    <col min="3847" max="3847" width="82.5703125" style="4" customWidth="1"/>
    <col min="3848" max="3848" width="2.42578125" style="4" customWidth="1"/>
    <col min="3849" max="3849" width="13.85546875" style="4" customWidth="1"/>
    <col min="3850" max="3850" width="2.42578125" style="4" customWidth="1"/>
    <col min="3851" max="3851" width="13.85546875" style="4" customWidth="1"/>
    <col min="3852" max="3852" width="2.42578125" style="4" customWidth="1"/>
    <col min="3853" max="3853" width="13.85546875" style="4" customWidth="1"/>
    <col min="3854" max="3854" width="2.42578125" style="4" customWidth="1"/>
    <col min="3855" max="3855" width="13.85546875" style="4" customWidth="1"/>
    <col min="3856" max="3858" width="10.140625" style="4"/>
    <col min="3859" max="3859" width="10.140625" style="4" customWidth="1"/>
    <col min="3860" max="4096" width="10.140625" style="4"/>
    <col min="4097" max="4097" width="3" style="4" customWidth="1"/>
    <col min="4098" max="4102" width="2.28515625" style="4" customWidth="1"/>
    <col min="4103" max="4103" width="82.5703125" style="4" customWidth="1"/>
    <col min="4104" max="4104" width="2.42578125" style="4" customWidth="1"/>
    <col min="4105" max="4105" width="13.85546875" style="4" customWidth="1"/>
    <col min="4106" max="4106" width="2.42578125" style="4" customWidth="1"/>
    <col min="4107" max="4107" width="13.85546875" style="4" customWidth="1"/>
    <col min="4108" max="4108" width="2.42578125" style="4" customWidth="1"/>
    <col min="4109" max="4109" width="13.85546875" style="4" customWidth="1"/>
    <col min="4110" max="4110" width="2.42578125" style="4" customWidth="1"/>
    <col min="4111" max="4111" width="13.85546875" style="4" customWidth="1"/>
    <col min="4112" max="4114" width="10.140625" style="4"/>
    <col min="4115" max="4115" width="10.140625" style="4" customWidth="1"/>
    <col min="4116" max="4352" width="10.140625" style="4"/>
    <col min="4353" max="4353" width="3" style="4" customWidth="1"/>
    <col min="4354" max="4358" width="2.28515625" style="4" customWidth="1"/>
    <col min="4359" max="4359" width="82.5703125" style="4" customWidth="1"/>
    <col min="4360" max="4360" width="2.42578125" style="4" customWidth="1"/>
    <col min="4361" max="4361" width="13.85546875" style="4" customWidth="1"/>
    <col min="4362" max="4362" width="2.42578125" style="4" customWidth="1"/>
    <col min="4363" max="4363" width="13.85546875" style="4" customWidth="1"/>
    <col min="4364" max="4364" width="2.42578125" style="4" customWidth="1"/>
    <col min="4365" max="4365" width="13.85546875" style="4" customWidth="1"/>
    <col min="4366" max="4366" width="2.42578125" style="4" customWidth="1"/>
    <col min="4367" max="4367" width="13.85546875" style="4" customWidth="1"/>
    <col min="4368" max="4370" width="10.140625" style="4"/>
    <col min="4371" max="4371" width="10.140625" style="4" customWidth="1"/>
    <col min="4372" max="4608" width="10.140625" style="4"/>
    <col min="4609" max="4609" width="3" style="4" customWidth="1"/>
    <col min="4610" max="4614" width="2.28515625" style="4" customWidth="1"/>
    <col min="4615" max="4615" width="82.5703125" style="4" customWidth="1"/>
    <col min="4616" max="4616" width="2.42578125" style="4" customWidth="1"/>
    <col min="4617" max="4617" width="13.85546875" style="4" customWidth="1"/>
    <col min="4618" max="4618" width="2.42578125" style="4" customWidth="1"/>
    <col min="4619" max="4619" width="13.85546875" style="4" customWidth="1"/>
    <col min="4620" max="4620" width="2.42578125" style="4" customWidth="1"/>
    <col min="4621" max="4621" width="13.85546875" style="4" customWidth="1"/>
    <col min="4622" max="4622" width="2.42578125" style="4" customWidth="1"/>
    <col min="4623" max="4623" width="13.85546875" style="4" customWidth="1"/>
    <col min="4624" max="4626" width="10.140625" style="4"/>
    <col min="4627" max="4627" width="10.140625" style="4" customWidth="1"/>
    <col min="4628" max="4864" width="10.140625" style="4"/>
    <col min="4865" max="4865" width="3" style="4" customWidth="1"/>
    <col min="4866" max="4870" width="2.28515625" style="4" customWidth="1"/>
    <col min="4871" max="4871" width="82.5703125" style="4" customWidth="1"/>
    <col min="4872" max="4872" width="2.42578125" style="4" customWidth="1"/>
    <col min="4873" max="4873" width="13.85546875" style="4" customWidth="1"/>
    <col min="4874" max="4874" width="2.42578125" style="4" customWidth="1"/>
    <col min="4875" max="4875" width="13.85546875" style="4" customWidth="1"/>
    <col min="4876" max="4876" width="2.42578125" style="4" customWidth="1"/>
    <col min="4877" max="4877" width="13.85546875" style="4" customWidth="1"/>
    <col min="4878" max="4878" width="2.42578125" style="4" customWidth="1"/>
    <col min="4879" max="4879" width="13.85546875" style="4" customWidth="1"/>
    <col min="4880" max="4882" width="10.140625" style="4"/>
    <col min="4883" max="4883" width="10.140625" style="4" customWidth="1"/>
    <col min="4884" max="5120" width="10.140625" style="4"/>
    <col min="5121" max="5121" width="3" style="4" customWidth="1"/>
    <col min="5122" max="5126" width="2.28515625" style="4" customWidth="1"/>
    <col min="5127" max="5127" width="82.5703125" style="4" customWidth="1"/>
    <col min="5128" max="5128" width="2.42578125" style="4" customWidth="1"/>
    <col min="5129" max="5129" width="13.85546875" style="4" customWidth="1"/>
    <col min="5130" max="5130" width="2.42578125" style="4" customWidth="1"/>
    <col min="5131" max="5131" width="13.85546875" style="4" customWidth="1"/>
    <col min="5132" max="5132" width="2.42578125" style="4" customWidth="1"/>
    <col min="5133" max="5133" width="13.85546875" style="4" customWidth="1"/>
    <col min="5134" max="5134" width="2.42578125" style="4" customWidth="1"/>
    <col min="5135" max="5135" width="13.85546875" style="4" customWidth="1"/>
    <col min="5136" max="5138" width="10.140625" style="4"/>
    <col min="5139" max="5139" width="10.140625" style="4" customWidth="1"/>
    <col min="5140" max="5376" width="10.140625" style="4"/>
    <col min="5377" max="5377" width="3" style="4" customWidth="1"/>
    <col min="5378" max="5382" width="2.28515625" style="4" customWidth="1"/>
    <col min="5383" max="5383" width="82.5703125" style="4" customWidth="1"/>
    <col min="5384" max="5384" width="2.42578125" style="4" customWidth="1"/>
    <col min="5385" max="5385" width="13.85546875" style="4" customWidth="1"/>
    <col min="5386" max="5386" width="2.42578125" style="4" customWidth="1"/>
    <col min="5387" max="5387" width="13.85546875" style="4" customWidth="1"/>
    <col min="5388" max="5388" width="2.42578125" style="4" customWidth="1"/>
    <col min="5389" max="5389" width="13.85546875" style="4" customWidth="1"/>
    <col min="5390" max="5390" width="2.42578125" style="4" customWidth="1"/>
    <col min="5391" max="5391" width="13.85546875" style="4" customWidth="1"/>
    <col min="5392" max="5394" width="10.140625" style="4"/>
    <col min="5395" max="5395" width="10.140625" style="4" customWidth="1"/>
    <col min="5396" max="5632" width="10.140625" style="4"/>
    <col min="5633" max="5633" width="3" style="4" customWidth="1"/>
    <col min="5634" max="5638" width="2.28515625" style="4" customWidth="1"/>
    <col min="5639" max="5639" width="82.5703125" style="4" customWidth="1"/>
    <col min="5640" max="5640" width="2.42578125" style="4" customWidth="1"/>
    <col min="5641" max="5641" width="13.85546875" style="4" customWidth="1"/>
    <col min="5642" max="5642" width="2.42578125" style="4" customWidth="1"/>
    <col min="5643" max="5643" width="13.85546875" style="4" customWidth="1"/>
    <col min="5644" max="5644" width="2.42578125" style="4" customWidth="1"/>
    <col min="5645" max="5645" width="13.85546875" style="4" customWidth="1"/>
    <col min="5646" max="5646" width="2.42578125" style="4" customWidth="1"/>
    <col min="5647" max="5647" width="13.85546875" style="4" customWidth="1"/>
    <col min="5648" max="5650" width="10.140625" style="4"/>
    <col min="5651" max="5651" width="10.140625" style="4" customWidth="1"/>
    <col min="5652" max="5888" width="10.140625" style="4"/>
    <col min="5889" max="5889" width="3" style="4" customWidth="1"/>
    <col min="5890" max="5894" width="2.28515625" style="4" customWidth="1"/>
    <col min="5895" max="5895" width="82.5703125" style="4" customWidth="1"/>
    <col min="5896" max="5896" width="2.42578125" style="4" customWidth="1"/>
    <col min="5897" max="5897" width="13.85546875" style="4" customWidth="1"/>
    <col min="5898" max="5898" width="2.42578125" style="4" customWidth="1"/>
    <col min="5899" max="5899" width="13.85546875" style="4" customWidth="1"/>
    <col min="5900" max="5900" width="2.42578125" style="4" customWidth="1"/>
    <col min="5901" max="5901" width="13.85546875" style="4" customWidth="1"/>
    <col min="5902" max="5902" width="2.42578125" style="4" customWidth="1"/>
    <col min="5903" max="5903" width="13.85546875" style="4" customWidth="1"/>
    <col min="5904" max="5906" width="10.140625" style="4"/>
    <col min="5907" max="5907" width="10.140625" style="4" customWidth="1"/>
    <col min="5908" max="6144" width="10.140625" style="4"/>
    <col min="6145" max="6145" width="3" style="4" customWidth="1"/>
    <col min="6146" max="6150" width="2.28515625" style="4" customWidth="1"/>
    <col min="6151" max="6151" width="82.5703125" style="4" customWidth="1"/>
    <col min="6152" max="6152" width="2.42578125" style="4" customWidth="1"/>
    <col min="6153" max="6153" width="13.85546875" style="4" customWidth="1"/>
    <col min="6154" max="6154" width="2.42578125" style="4" customWidth="1"/>
    <col min="6155" max="6155" width="13.85546875" style="4" customWidth="1"/>
    <col min="6156" max="6156" width="2.42578125" style="4" customWidth="1"/>
    <col min="6157" max="6157" width="13.85546875" style="4" customWidth="1"/>
    <col min="6158" max="6158" width="2.42578125" style="4" customWidth="1"/>
    <col min="6159" max="6159" width="13.85546875" style="4" customWidth="1"/>
    <col min="6160" max="6162" width="10.140625" style="4"/>
    <col min="6163" max="6163" width="10.140625" style="4" customWidth="1"/>
    <col min="6164" max="6400" width="10.140625" style="4"/>
    <col min="6401" max="6401" width="3" style="4" customWidth="1"/>
    <col min="6402" max="6406" width="2.28515625" style="4" customWidth="1"/>
    <col min="6407" max="6407" width="82.5703125" style="4" customWidth="1"/>
    <col min="6408" max="6408" width="2.42578125" style="4" customWidth="1"/>
    <col min="6409" max="6409" width="13.85546875" style="4" customWidth="1"/>
    <col min="6410" max="6410" width="2.42578125" style="4" customWidth="1"/>
    <col min="6411" max="6411" width="13.85546875" style="4" customWidth="1"/>
    <col min="6412" max="6412" width="2.42578125" style="4" customWidth="1"/>
    <col min="6413" max="6413" width="13.85546875" style="4" customWidth="1"/>
    <col min="6414" max="6414" width="2.42578125" style="4" customWidth="1"/>
    <col min="6415" max="6415" width="13.85546875" style="4" customWidth="1"/>
    <col min="6416" max="6418" width="10.140625" style="4"/>
    <col min="6419" max="6419" width="10.140625" style="4" customWidth="1"/>
    <col min="6420" max="6656" width="10.140625" style="4"/>
    <col min="6657" max="6657" width="3" style="4" customWidth="1"/>
    <col min="6658" max="6662" width="2.28515625" style="4" customWidth="1"/>
    <col min="6663" max="6663" width="82.5703125" style="4" customWidth="1"/>
    <col min="6664" max="6664" width="2.42578125" style="4" customWidth="1"/>
    <col min="6665" max="6665" width="13.85546875" style="4" customWidth="1"/>
    <col min="6666" max="6666" width="2.42578125" style="4" customWidth="1"/>
    <col min="6667" max="6667" width="13.85546875" style="4" customWidth="1"/>
    <col min="6668" max="6668" width="2.42578125" style="4" customWidth="1"/>
    <col min="6669" max="6669" width="13.85546875" style="4" customWidth="1"/>
    <col min="6670" max="6670" width="2.42578125" style="4" customWidth="1"/>
    <col min="6671" max="6671" width="13.85546875" style="4" customWidth="1"/>
    <col min="6672" max="6674" width="10.140625" style="4"/>
    <col min="6675" max="6675" width="10.140625" style="4" customWidth="1"/>
    <col min="6676" max="6912" width="10.140625" style="4"/>
    <col min="6913" max="6913" width="3" style="4" customWidth="1"/>
    <col min="6914" max="6918" width="2.28515625" style="4" customWidth="1"/>
    <col min="6919" max="6919" width="82.5703125" style="4" customWidth="1"/>
    <col min="6920" max="6920" width="2.42578125" style="4" customWidth="1"/>
    <col min="6921" max="6921" width="13.85546875" style="4" customWidth="1"/>
    <col min="6922" max="6922" width="2.42578125" style="4" customWidth="1"/>
    <col min="6923" max="6923" width="13.85546875" style="4" customWidth="1"/>
    <col min="6924" max="6924" width="2.42578125" style="4" customWidth="1"/>
    <col min="6925" max="6925" width="13.85546875" style="4" customWidth="1"/>
    <col min="6926" max="6926" width="2.42578125" style="4" customWidth="1"/>
    <col min="6927" max="6927" width="13.85546875" style="4" customWidth="1"/>
    <col min="6928" max="6930" width="10.140625" style="4"/>
    <col min="6931" max="6931" width="10.140625" style="4" customWidth="1"/>
    <col min="6932" max="7168" width="10.140625" style="4"/>
    <col min="7169" max="7169" width="3" style="4" customWidth="1"/>
    <col min="7170" max="7174" width="2.28515625" style="4" customWidth="1"/>
    <col min="7175" max="7175" width="82.5703125" style="4" customWidth="1"/>
    <col min="7176" max="7176" width="2.42578125" style="4" customWidth="1"/>
    <col min="7177" max="7177" width="13.85546875" style="4" customWidth="1"/>
    <col min="7178" max="7178" width="2.42578125" style="4" customWidth="1"/>
    <col min="7179" max="7179" width="13.85546875" style="4" customWidth="1"/>
    <col min="7180" max="7180" width="2.42578125" style="4" customWidth="1"/>
    <col min="7181" max="7181" width="13.85546875" style="4" customWidth="1"/>
    <col min="7182" max="7182" width="2.42578125" style="4" customWidth="1"/>
    <col min="7183" max="7183" width="13.85546875" style="4" customWidth="1"/>
    <col min="7184" max="7186" width="10.140625" style="4"/>
    <col min="7187" max="7187" width="10.140625" style="4" customWidth="1"/>
    <col min="7188" max="7424" width="10.140625" style="4"/>
    <col min="7425" max="7425" width="3" style="4" customWidth="1"/>
    <col min="7426" max="7430" width="2.28515625" style="4" customWidth="1"/>
    <col min="7431" max="7431" width="82.5703125" style="4" customWidth="1"/>
    <col min="7432" max="7432" width="2.42578125" style="4" customWidth="1"/>
    <col min="7433" max="7433" width="13.85546875" style="4" customWidth="1"/>
    <col min="7434" max="7434" width="2.42578125" style="4" customWidth="1"/>
    <col min="7435" max="7435" width="13.85546875" style="4" customWidth="1"/>
    <col min="7436" max="7436" width="2.42578125" style="4" customWidth="1"/>
    <col min="7437" max="7437" width="13.85546875" style="4" customWidth="1"/>
    <col min="7438" max="7438" width="2.42578125" style="4" customWidth="1"/>
    <col min="7439" max="7439" width="13.85546875" style="4" customWidth="1"/>
    <col min="7440" max="7442" width="10.140625" style="4"/>
    <col min="7443" max="7443" width="10.140625" style="4" customWidth="1"/>
    <col min="7444" max="7680" width="10.140625" style="4"/>
    <col min="7681" max="7681" width="3" style="4" customWidth="1"/>
    <col min="7682" max="7686" width="2.28515625" style="4" customWidth="1"/>
    <col min="7687" max="7687" width="82.5703125" style="4" customWidth="1"/>
    <col min="7688" max="7688" width="2.42578125" style="4" customWidth="1"/>
    <col min="7689" max="7689" width="13.85546875" style="4" customWidth="1"/>
    <col min="7690" max="7690" width="2.42578125" style="4" customWidth="1"/>
    <col min="7691" max="7691" width="13.85546875" style="4" customWidth="1"/>
    <col min="7692" max="7692" width="2.42578125" style="4" customWidth="1"/>
    <col min="7693" max="7693" width="13.85546875" style="4" customWidth="1"/>
    <col min="7694" max="7694" width="2.42578125" style="4" customWidth="1"/>
    <col min="7695" max="7695" width="13.85546875" style="4" customWidth="1"/>
    <col min="7696" max="7698" width="10.140625" style="4"/>
    <col min="7699" max="7699" width="10.140625" style="4" customWidth="1"/>
    <col min="7700" max="7936" width="10.140625" style="4"/>
    <col min="7937" max="7937" width="3" style="4" customWidth="1"/>
    <col min="7938" max="7942" width="2.28515625" style="4" customWidth="1"/>
    <col min="7943" max="7943" width="82.5703125" style="4" customWidth="1"/>
    <col min="7944" max="7944" width="2.42578125" style="4" customWidth="1"/>
    <col min="7945" max="7945" width="13.85546875" style="4" customWidth="1"/>
    <col min="7946" max="7946" width="2.42578125" style="4" customWidth="1"/>
    <col min="7947" max="7947" width="13.85546875" style="4" customWidth="1"/>
    <col min="7948" max="7948" width="2.42578125" style="4" customWidth="1"/>
    <col min="7949" max="7949" width="13.85546875" style="4" customWidth="1"/>
    <col min="7950" max="7950" width="2.42578125" style="4" customWidth="1"/>
    <col min="7951" max="7951" width="13.85546875" style="4" customWidth="1"/>
    <col min="7952" max="7954" width="10.140625" style="4"/>
    <col min="7955" max="7955" width="10.140625" style="4" customWidth="1"/>
    <col min="7956" max="8192" width="10.140625" style="4"/>
    <col min="8193" max="8193" width="3" style="4" customWidth="1"/>
    <col min="8194" max="8198" width="2.28515625" style="4" customWidth="1"/>
    <col min="8199" max="8199" width="82.5703125" style="4" customWidth="1"/>
    <col min="8200" max="8200" width="2.42578125" style="4" customWidth="1"/>
    <col min="8201" max="8201" width="13.85546875" style="4" customWidth="1"/>
    <col min="8202" max="8202" width="2.42578125" style="4" customWidth="1"/>
    <col min="8203" max="8203" width="13.85546875" style="4" customWidth="1"/>
    <col min="8204" max="8204" width="2.42578125" style="4" customWidth="1"/>
    <col min="8205" max="8205" width="13.85546875" style="4" customWidth="1"/>
    <col min="8206" max="8206" width="2.42578125" style="4" customWidth="1"/>
    <col min="8207" max="8207" width="13.85546875" style="4" customWidth="1"/>
    <col min="8208" max="8210" width="10.140625" style="4"/>
    <col min="8211" max="8211" width="10.140625" style="4" customWidth="1"/>
    <col min="8212" max="8448" width="10.140625" style="4"/>
    <col min="8449" max="8449" width="3" style="4" customWidth="1"/>
    <col min="8450" max="8454" width="2.28515625" style="4" customWidth="1"/>
    <col min="8455" max="8455" width="82.5703125" style="4" customWidth="1"/>
    <col min="8456" max="8456" width="2.42578125" style="4" customWidth="1"/>
    <col min="8457" max="8457" width="13.85546875" style="4" customWidth="1"/>
    <col min="8458" max="8458" width="2.42578125" style="4" customWidth="1"/>
    <col min="8459" max="8459" width="13.85546875" style="4" customWidth="1"/>
    <col min="8460" max="8460" width="2.42578125" style="4" customWidth="1"/>
    <col min="8461" max="8461" width="13.85546875" style="4" customWidth="1"/>
    <col min="8462" max="8462" width="2.42578125" style="4" customWidth="1"/>
    <col min="8463" max="8463" width="13.85546875" style="4" customWidth="1"/>
    <col min="8464" max="8466" width="10.140625" style="4"/>
    <col min="8467" max="8467" width="10.140625" style="4" customWidth="1"/>
    <col min="8468" max="8704" width="10.140625" style="4"/>
    <col min="8705" max="8705" width="3" style="4" customWidth="1"/>
    <col min="8706" max="8710" width="2.28515625" style="4" customWidth="1"/>
    <col min="8711" max="8711" width="82.5703125" style="4" customWidth="1"/>
    <col min="8712" max="8712" width="2.42578125" style="4" customWidth="1"/>
    <col min="8713" max="8713" width="13.85546875" style="4" customWidth="1"/>
    <col min="8714" max="8714" width="2.42578125" style="4" customWidth="1"/>
    <col min="8715" max="8715" width="13.85546875" style="4" customWidth="1"/>
    <col min="8716" max="8716" width="2.42578125" style="4" customWidth="1"/>
    <col min="8717" max="8717" width="13.85546875" style="4" customWidth="1"/>
    <col min="8718" max="8718" width="2.42578125" style="4" customWidth="1"/>
    <col min="8719" max="8719" width="13.85546875" style="4" customWidth="1"/>
    <col min="8720" max="8722" width="10.140625" style="4"/>
    <col min="8723" max="8723" width="10.140625" style="4" customWidth="1"/>
    <col min="8724" max="8960" width="10.140625" style="4"/>
    <col min="8961" max="8961" width="3" style="4" customWidth="1"/>
    <col min="8962" max="8966" width="2.28515625" style="4" customWidth="1"/>
    <col min="8967" max="8967" width="82.5703125" style="4" customWidth="1"/>
    <col min="8968" max="8968" width="2.42578125" style="4" customWidth="1"/>
    <col min="8969" max="8969" width="13.85546875" style="4" customWidth="1"/>
    <col min="8970" max="8970" width="2.42578125" style="4" customWidth="1"/>
    <col min="8971" max="8971" width="13.85546875" style="4" customWidth="1"/>
    <col min="8972" max="8972" width="2.42578125" style="4" customWidth="1"/>
    <col min="8973" max="8973" width="13.85546875" style="4" customWidth="1"/>
    <col min="8974" max="8974" width="2.42578125" style="4" customWidth="1"/>
    <col min="8975" max="8975" width="13.85546875" style="4" customWidth="1"/>
    <col min="8976" max="8978" width="10.140625" style="4"/>
    <col min="8979" max="8979" width="10.140625" style="4" customWidth="1"/>
    <col min="8980" max="9216" width="10.140625" style="4"/>
    <col min="9217" max="9217" width="3" style="4" customWidth="1"/>
    <col min="9218" max="9222" width="2.28515625" style="4" customWidth="1"/>
    <col min="9223" max="9223" width="82.5703125" style="4" customWidth="1"/>
    <col min="9224" max="9224" width="2.42578125" style="4" customWidth="1"/>
    <col min="9225" max="9225" width="13.85546875" style="4" customWidth="1"/>
    <col min="9226" max="9226" width="2.42578125" style="4" customWidth="1"/>
    <col min="9227" max="9227" width="13.85546875" style="4" customWidth="1"/>
    <col min="9228" max="9228" width="2.42578125" style="4" customWidth="1"/>
    <col min="9229" max="9229" width="13.85546875" style="4" customWidth="1"/>
    <col min="9230" max="9230" width="2.42578125" style="4" customWidth="1"/>
    <col min="9231" max="9231" width="13.85546875" style="4" customWidth="1"/>
    <col min="9232" max="9234" width="10.140625" style="4"/>
    <col min="9235" max="9235" width="10.140625" style="4" customWidth="1"/>
    <col min="9236" max="9472" width="10.140625" style="4"/>
    <col min="9473" max="9473" width="3" style="4" customWidth="1"/>
    <col min="9474" max="9478" width="2.28515625" style="4" customWidth="1"/>
    <col min="9479" max="9479" width="82.5703125" style="4" customWidth="1"/>
    <col min="9480" max="9480" width="2.42578125" style="4" customWidth="1"/>
    <col min="9481" max="9481" width="13.85546875" style="4" customWidth="1"/>
    <col min="9482" max="9482" width="2.42578125" style="4" customWidth="1"/>
    <col min="9483" max="9483" width="13.85546875" style="4" customWidth="1"/>
    <col min="9484" max="9484" width="2.42578125" style="4" customWidth="1"/>
    <col min="9485" max="9485" width="13.85546875" style="4" customWidth="1"/>
    <col min="9486" max="9486" width="2.42578125" style="4" customWidth="1"/>
    <col min="9487" max="9487" width="13.85546875" style="4" customWidth="1"/>
    <col min="9488" max="9490" width="10.140625" style="4"/>
    <col min="9491" max="9491" width="10.140625" style="4" customWidth="1"/>
    <col min="9492" max="9728" width="10.140625" style="4"/>
    <col min="9729" max="9729" width="3" style="4" customWidth="1"/>
    <col min="9730" max="9734" width="2.28515625" style="4" customWidth="1"/>
    <col min="9735" max="9735" width="82.5703125" style="4" customWidth="1"/>
    <col min="9736" max="9736" width="2.42578125" style="4" customWidth="1"/>
    <col min="9737" max="9737" width="13.85546875" style="4" customWidth="1"/>
    <col min="9738" max="9738" width="2.42578125" style="4" customWidth="1"/>
    <col min="9739" max="9739" width="13.85546875" style="4" customWidth="1"/>
    <col min="9740" max="9740" width="2.42578125" style="4" customWidth="1"/>
    <col min="9741" max="9741" width="13.85546875" style="4" customWidth="1"/>
    <col min="9742" max="9742" width="2.42578125" style="4" customWidth="1"/>
    <col min="9743" max="9743" width="13.85546875" style="4" customWidth="1"/>
    <col min="9744" max="9746" width="10.140625" style="4"/>
    <col min="9747" max="9747" width="10.140625" style="4" customWidth="1"/>
    <col min="9748" max="9984" width="10.140625" style="4"/>
    <col min="9985" max="9985" width="3" style="4" customWidth="1"/>
    <col min="9986" max="9990" width="2.28515625" style="4" customWidth="1"/>
    <col min="9991" max="9991" width="82.5703125" style="4" customWidth="1"/>
    <col min="9992" max="9992" width="2.42578125" style="4" customWidth="1"/>
    <col min="9993" max="9993" width="13.85546875" style="4" customWidth="1"/>
    <col min="9994" max="9994" width="2.42578125" style="4" customWidth="1"/>
    <col min="9995" max="9995" width="13.85546875" style="4" customWidth="1"/>
    <col min="9996" max="9996" width="2.42578125" style="4" customWidth="1"/>
    <col min="9997" max="9997" width="13.85546875" style="4" customWidth="1"/>
    <col min="9998" max="9998" width="2.42578125" style="4" customWidth="1"/>
    <col min="9999" max="9999" width="13.85546875" style="4" customWidth="1"/>
    <col min="10000" max="10002" width="10.140625" style="4"/>
    <col min="10003" max="10003" width="10.140625" style="4" customWidth="1"/>
    <col min="10004" max="10240" width="10.140625" style="4"/>
    <col min="10241" max="10241" width="3" style="4" customWidth="1"/>
    <col min="10242" max="10246" width="2.28515625" style="4" customWidth="1"/>
    <col min="10247" max="10247" width="82.5703125" style="4" customWidth="1"/>
    <col min="10248" max="10248" width="2.42578125" style="4" customWidth="1"/>
    <col min="10249" max="10249" width="13.85546875" style="4" customWidth="1"/>
    <col min="10250" max="10250" width="2.42578125" style="4" customWidth="1"/>
    <col min="10251" max="10251" width="13.85546875" style="4" customWidth="1"/>
    <col min="10252" max="10252" width="2.42578125" style="4" customWidth="1"/>
    <col min="10253" max="10253" width="13.85546875" style="4" customWidth="1"/>
    <col min="10254" max="10254" width="2.42578125" style="4" customWidth="1"/>
    <col min="10255" max="10255" width="13.85546875" style="4" customWidth="1"/>
    <col min="10256" max="10258" width="10.140625" style="4"/>
    <col min="10259" max="10259" width="10.140625" style="4" customWidth="1"/>
    <col min="10260" max="10496" width="10.140625" style="4"/>
    <col min="10497" max="10497" width="3" style="4" customWidth="1"/>
    <col min="10498" max="10502" width="2.28515625" style="4" customWidth="1"/>
    <col min="10503" max="10503" width="82.5703125" style="4" customWidth="1"/>
    <col min="10504" max="10504" width="2.42578125" style="4" customWidth="1"/>
    <col min="10505" max="10505" width="13.85546875" style="4" customWidth="1"/>
    <col min="10506" max="10506" width="2.42578125" style="4" customWidth="1"/>
    <col min="10507" max="10507" width="13.85546875" style="4" customWidth="1"/>
    <col min="10508" max="10508" width="2.42578125" style="4" customWidth="1"/>
    <col min="10509" max="10509" width="13.85546875" style="4" customWidth="1"/>
    <col min="10510" max="10510" width="2.42578125" style="4" customWidth="1"/>
    <col min="10511" max="10511" width="13.85546875" style="4" customWidth="1"/>
    <col min="10512" max="10514" width="10.140625" style="4"/>
    <col min="10515" max="10515" width="10.140625" style="4" customWidth="1"/>
    <col min="10516" max="10752" width="10.140625" style="4"/>
    <col min="10753" max="10753" width="3" style="4" customWidth="1"/>
    <col min="10754" max="10758" width="2.28515625" style="4" customWidth="1"/>
    <col min="10759" max="10759" width="82.5703125" style="4" customWidth="1"/>
    <col min="10760" max="10760" width="2.42578125" style="4" customWidth="1"/>
    <col min="10761" max="10761" width="13.85546875" style="4" customWidth="1"/>
    <col min="10762" max="10762" width="2.42578125" style="4" customWidth="1"/>
    <col min="10763" max="10763" width="13.85546875" style="4" customWidth="1"/>
    <col min="10764" max="10764" width="2.42578125" style="4" customWidth="1"/>
    <col min="10765" max="10765" width="13.85546875" style="4" customWidth="1"/>
    <col min="10766" max="10766" width="2.42578125" style="4" customWidth="1"/>
    <col min="10767" max="10767" width="13.85546875" style="4" customWidth="1"/>
    <col min="10768" max="10770" width="10.140625" style="4"/>
    <col min="10771" max="10771" width="10.140625" style="4" customWidth="1"/>
    <col min="10772" max="11008" width="10.140625" style="4"/>
    <col min="11009" max="11009" width="3" style="4" customWidth="1"/>
    <col min="11010" max="11014" width="2.28515625" style="4" customWidth="1"/>
    <col min="11015" max="11015" width="82.5703125" style="4" customWidth="1"/>
    <col min="11016" max="11016" width="2.42578125" style="4" customWidth="1"/>
    <col min="11017" max="11017" width="13.85546875" style="4" customWidth="1"/>
    <col min="11018" max="11018" width="2.42578125" style="4" customWidth="1"/>
    <col min="11019" max="11019" width="13.85546875" style="4" customWidth="1"/>
    <col min="11020" max="11020" width="2.42578125" style="4" customWidth="1"/>
    <col min="11021" max="11021" width="13.85546875" style="4" customWidth="1"/>
    <col min="11022" max="11022" width="2.42578125" style="4" customWidth="1"/>
    <col min="11023" max="11023" width="13.85546875" style="4" customWidth="1"/>
    <col min="11024" max="11026" width="10.140625" style="4"/>
    <col min="11027" max="11027" width="10.140625" style="4" customWidth="1"/>
    <col min="11028" max="11264" width="10.140625" style="4"/>
    <col min="11265" max="11265" width="3" style="4" customWidth="1"/>
    <col min="11266" max="11270" width="2.28515625" style="4" customWidth="1"/>
    <col min="11271" max="11271" width="82.5703125" style="4" customWidth="1"/>
    <col min="11272" max="11272" width="2.42578125" style="4" customWidth="1"/>
    <col min="11273" max="11273" width="13.85546875" style="4" customWidth="1"/>
    <col min="11274" max="11274" width="2.42578125" style="4" customWidth="1"/>
    <col min="11275" max="11275" width="13.85546875" style="4" customWidth="1"/>
    <col min="11276" max="11276" width="2.42578125" style="4" customWidth="1"/>
    <col min="11277" max="11277" width="13.85546875" style="4" customWidth="1"/>
    <col min="11278" max="11278" width="2.42578125" style="4" customWidth="1"/>
    <col min="11279" max="11279" width="13.85546875" style="4" customWidth="1"/>
    <col min="11280" max="11282" width="10.140625" style="4"/>
    <col min="11283" max="11283" width="10.140625" style="4" customWidth="1"/>
    <col min="11284" max="11520" width="10.140625" style="4"/>
    <col min="11521" max="11521" width="3" style="4" customWidth="1"/>
    <col min="11522" max="11526" width="2.28515625" style="4" customWidth="1"/>
    <col min="11527" max="11527" width="82.5703125" style="4" customWidth="1"/>
    <col min="11528" max="11528" width="2.42578125" style="4" customWidth="1"/>
    <col min="11529" max="11529" width="13.85546875" style="4" customWidth="1"/>
    <col min="11530" max="11530" width="2.42578125" style="4" customWidth="1"/>
    <col min="11531" max="11531" width="13.85546875" style="4" customWidth="1"/>
    <col min="11532" max="11532" width="2.42578125" style="4" customWidth="1"/>
    <col min="11533" max="11533" width="13.85546875" style="4" customWidth="1"/>
    <col min="11534" max="11534" width="2.42578125" style="4" customWidth="1"/>
    <col min="11535" max="11535" width="13.85546875" style="4" customWidth="1"/>
    <col min="11536" max="11538" width="10.140625" style="4"/>
    <col min="11539" max="11539" width="10.140625" style="4" customWidth="1"/>
    <col min="11540" max="11776" width="10.140625" style="4"/>
    <col min="11777" max="11777" width="3" style="4" customWidth="1"/>
    <col min="11778" max="11782" width="2.28515625" style="4" customWidth="1"/>
    <col min="11783" max="11783" width="82.5703125" style="4" customWidth="1"/>
    <col min="11784" max="11784" width="2.42578125" style="4" customWidth="1"/>
    <col min="11785" max="11785" width="13.85546875" style="4" customWidth="1"/>
    <col min="11786" max="11786" width="2.42578125" style="4" customWidth="1"/>
    <col min="11787" max="11787" width="13.85546875" style="4" customWidth="1"/>
    <col min="11788" max="11788" width="2.42578125" style="4" customWidth="1"/>
    <col min="11789" max="11789" width="13.85546875" style="4" customWidth="1"/>
    <col min="11790" max="11790" width="2.42578125" style="4" customWidth="1"/>
    <col min="11791" max="11791" width="13.85546875" style="4" customWidth="1"/>
    <col min="11792" max="11794" width="10.140625" style="4"/>
    <col min="11795" max="11795" width="10.140625" style="4" customWidth="1"/>
    <col min="11796" max="12032" width="10.140625" style="4"/>
    <col min="12033" max="12033" width="3" style="4" customWidth="1"/>
    <col min="12034" max="12038" width="2.28515625" style="4" customWidth="1"/>
    <col min="12039" max="12039" width="82.5703125" style="4" customWidth="1"/>
    <col min="12040" max="12040" width="2.42578125" style="4" customWidth="1"/>
    <col min="12041" max="12041" width="13.85546875" style="4" customWidth="1"/>
    <col min="12042" max="12042" width="2.42578125" style="4" customWidth="1"/>
    <col min="12043" max="12043" width="13.85546875" style="4" customWidth="1"/>
    <col min="12044" max="12044" width="2.42578125" style="4" customWidth="1"/>
    <col min="12045" max="12045" width="13.85546875" style="4" customWidth="1"/>
    <col min="12046" max="12046" width="2.42578125" style="4" customWidth="1"/>
    <col min="12047" max="12047" width="13.85546875" style="4" customWidth="1"/>
    <col min="12048" max="12050" width="10.140625" style="4"/>
    <col min="12051" max="12051" width="10.140625" style="4" customWidth="1"/>
    <col min="12052" max="12288" width="10.140625" style="4"/>
    <col min="12289" max="12289" width="3" style="4" customWidth="1"/>
    <col min="12290" max="12294" width="2.28515625" style="4" customWidth="1"/>
    <col min="12295" max="12295" width="82.5703125" style="4" customWidth="1"/>
    <col min="12296" max="12296" width="2.42578125" style="4" customWidth="1"/>
    <col min="12297" max="12297" width="13.85546875" style="4" customWidth="1"/>
    <col min="12298" max="12298" width="2.42578125" style="4" customWidth="1"/>
    <col min="12299" max="12299" width="13.85546875" style="4" customWidth="1"/>
    <col min="12300" max="12300" width="2.42578125" style="4" customWidth="1"/>
    <col min="12301" max="12301" width="13.85546875" style="4" customWidth="1"/>
    <col min="12302" max="12302" width="2.42578125" style="4" customWidth="1"/>
    <col min="12303" max="12303" width="13.85546875" style="4" customWidth="1"/>
    <col min="12304" max="12306" width="10.140625" style="4"/>
    <col min="12307" max="12307" width="10.140625" style="4" customWidth="1"/>
    <col min="12308" max="12544" width="10.140625" style="4"/>
    <col min="12545" max="12545" width="3" style="4" customWidth="1"/>
    <col min="12546" max="12550" width="2.28515625" style="4" customWidth="1"/>
    <col min="12551" max="12551" width="82.5703125" style="4" customWidth="1"/>
    <col min="12552" max="12552" width="2.42578125" style="4" customWidth="1"/>
    <col min="12553" max="12553" width="13.85546875" style="4" customWidth="1"/>
    <col min="12554" max="12554" width="2.42578125" style="4" customWidth="1"/>
    <col min="12555" max="12555" width="13.85546875" style="4" customWidth="1"/>
    <col min="12556" max="12556" width="2.42578125" style="4" customWidth="1"/>
    <col min="12557" max="12557" width="13.85546875" style="4" customWidth="1"/>
    <col min="12558" max="12558" width="2.42578125" style="4" customWidth="1"/>
    <col min="12559" max="12559" width="13.85546875" style="4" customWidth="1"/>
    <col min="12560" max="12562" width="10.140625" style="4"/>
    <col min="12563" max="12563" width="10.140625" style="4" customWidth="1"/>
    <col min="12564" max="12800" width="10.140625" style="4"/>
    <col min="12801" max="12801" width="3" style="4" customWidth="1"/>
    <col min="12802" max="12806" width="2.28515625" style="4" customWidth="1"/>
    <col min="12807" max="12807" width="82.5703125" style="4" customWidth="1"/>
    <col min="12808" max="12808" width="2.42578125" style="4" customWidth="1"/>
    <col min="12809" max="12809" width="13.85546875" style="4" customWidth="1"/>
    <col min="12810" max="12810" width="2.42578125" style="4" customWidth="1"/>
    <col min="12811" max="12811" width="13.85546875" style="4" customWidth="1"/>
    <col min="12812" max="12812" width="2.42578125" style="4" customWidth="1"/>
    <col min="12813" max="12813" width="13.85546875" style="4" customWidth="1"/>
    <col min="12814" max="12814" width="2.42578125" style="4" customWidth="1"/>
    <col min="12815" max="12815" width="13.85546875" style="4" customWidth="1"/>
    <col min="12816" max="12818" width="10.140625" style="4"/>
    <col min="12819" max="12819" width="10.140625" style="4" customWidth="1"/>
    <col min="12820" max="13056" width="10.140625" style="4"/>
    <col min="13057" max="13057" width="3" style="4" customWidth="1"/>
    <col min="13058" max="13062" width="2.28515625" style="4" customWidth="1"/>
    <col min="13063" max="13063" width="82.5703125" style="4" customWidth="1"/>
    <col min="13064" max="13064" width="2.42578125" style="4" customWidth="1"/>
    <col min="13065" max="13065" width="13.85546875" style="4" customWidth="1"/>
    <col min="13066" max="13066" width="2.42578125" style="4" customWidth="1"/>
    <col min="13067" max="13067" width="13.85546875" style="4" customWidth="1"/>
    <col min="13068" max="13068" width="2.42578125" style="4" customWidth="1"/>
    <col min="13069" max="13069" width="13.85546875" style="4" customWidth="1"/>
    <col min="13070" max="13070" width="2.42578125" style="4" customWidth="1"/>
    <col min="13071" max="13071" width="13.85546875" style="4" customWidth="1"/>
    <col min="13072" max="13074" width="10.140625" style="4"/>
    <col min="13075" max="13075" width="10.140625" style="4" customWidth="1"/>
    <col min="13076" max="13312" width="10.140625" style="4"/>
    <col min="13313" max="13313" width="3" style="4" customWidth="1"/>
    <col min="13314" max="13318" width="2.28515625" style="4" customWidth="1"/>
    <col min="13319" max="13319" width="82.5703125" style="4" customWidth="1"/>
    <col min="13320" max="13320" width="2.42578125" style="4" customWidth="1"/>
    <col min="13321" max="13321" width="13.85546875" style="4" customWidth="1"/>
    <col min="13322" max="13322" width="2.42578125" style="4" customWidth="1"/>
    <col min="13323" max="13323" width="13.85546875" style="4" customWidth="1"/>
    <col min="13324" max="13324" width="2.42578125" style="4" customWidth="1"/>
    <col min="13325" max="13325" width="13.85546875" style="4" customWidth="1"/>
    <col min="13326" max="13326" width="2.42578125" style="4" customWidth="1"/>
    <col min="13327" max="13327" width="13.85546875" style="4" customWidth="1"/>
    <col min="13328" max="13330" width="10.140625" style="4"/>
    <col min="13331" max="13331" width="10.140625" style="4" customWidth="1"/>
    <col min="13332" max="13568" width="10.140625" style="4"/>
    <col min="13569" max="13569" width="3" style="4" customWidth="1"/>
    <col min="13570" max="13574" width="2.28515625" style="4" customWidth="1"/>
    <col min="13575" max="13575" width="82.5703125" style="4" customWidth="1"/>
    <col min="13576" max="13576" width="2.42578125" style="4" customWidth="1"/>
    <col min="13577" max="13577" width="13.85546875" style="4" customWidth="1"/>
    <col min="13578" max="13578" width="2.42578125" style="4" customWidth="1"/>
    <col min="13579" max="13579" width="13.85546875" style="4" customWidth="1"/>
    <col min="13580" max="13580" width="2.42578125" style="4" customWidth="1"/>
    <col min="13581" max="13581" width="13.85546875" style="4" customWidth="1"/>
    <col min="13582" max="13582" width="2.42578125" style="4" customWidth="1"/>
    <col min="13583" max="13583" width="13.85546875" style="4" customWidth="1"/>
    <col min="13584" max="13586" width="10.140625" style="4"/>
    <col min="13587" max="13587" width="10.140625" style="4" customWidth="1"/>
    <col min="13588" max="13824" width="10.140625" style="4"/>
    <col min="13825" max="13825" width="3" style="4" customWidth="1"/>
    <col min="13826" max="13830" width="2.28515625" style="4" customWidth="1"/>
    <col min="13831" max="13831" width="82.5703125" style="4" customWidth="1"/>
    <col min="13832" max="13832" width="2.42578125" style="4" customWidth="1"/>
    <col min="13833" max="13833" width="13.85546875" style="4" customWidth="1"/>
    <col min="13834" max="13834" width="2.42578125" style="4" customWidth="1"/>
    <col min="13835" max="13835" width="13.85546875" style="4" customWidth="1"/>
    <col min="13836" max="13836" width="2.42578125" style="4" customWidth="1"/>
    <col min="13837" max="13837" width="13.85546875" style="4" customWidth="1"/>
    <col min="13838" max="13838" width="2.42578125" style="4" customWidth="1"/>
    <col min="13839" max="13839" width="13.85546875" style="4" customWidth="1"/>
    <col min="13840" max="13842" width="10.140625" style="4"/>
    <col min="13843" max="13843" width="10.140625" style="4" customWidth="1"/>
    <col min="13844" max="14080" width="10.140625" style="4"/>
    <col min="14081" max="14081" width="3" style="4" customWidth="1"/>
    <col min="14082" max="14086" width="2.28515625" style="4" customWidth="1"/>
    <col min="14087" max="14087" width="82.5703125" style="4" customWidth="1"/>
    <col min="14088" max="14088" width="2.42578125" style="4" customWidth="1"/>
    <col min="14089" max="14089" width="13.85546875" style="4" customWidth="1"/>
    <col min="14090" max="14090" width="2.42578125" style="4" customWidth="1"/>
    <col min="14091" max="14091" width="13.85546875" style="4" customWidth="1"/>
    <col min="14092" max="14092" width="2.42578125" style="4" customWidth="1"/>
    <col min="14093" max="14093" width="13.85546875" style="4" customWidth="1"/>
    <col min="14094" max="14094" width="2.42578125" style="4" customWidth="1"/>
    <col min="14095" max="14095" width="13.85546875" style="4" customWidth="1"/>
    <col min="14096" max="14098" width="10.140625" style="4"/>
    <col min="14099" max="14099" width="10.140625" style="4" customWidth="1"/>
    <col min="14100" max="14336" width="10.140625" style="4"/>
    <col min="14337" max="14337" width="3" style="4" customWidth="1"/>
    <col min="14338" max="14342" width="2.28515625" style="4" customWidth="1"/>
    <col min="14343" max="14343" width="82.5703125" style="4" customWidth="1"/>
    <col min="14344" max="14344" width="2.42578125" style="4" customWidth="1"/>
    <col min="14345" max="14345" width="13.85546875" style="4" customWidth="1"/>
    <col min="14346" max="14346" width="2.42578125" style="4" customWidth="1"/>
    <col min="14347" max="14347" width="13.85546875" style="4" customWidth="1"/>
    <col min="14348" max="14348" width="2.42578125" style="4" customWidth="1"/>
    <col min="14349" max="14349" width="13.85546875" style="4" customWidth="1"/>
    <col min="14350" max="14350" width="2.42578125" style="4" customWidth="1"/>
    <col min="14351" max="14351" width="13.85546875" style="4" customWidth="1"/>
    <col min="14352" max="14354" width="10.140625" style="4"/>
    <col min="14355" max="14355" width="10.140625" style="4" customWidth="1"/>
    <col min="14356" max="14592" width="10.140625" style="4"/>
    <col min="14593" max="14593" width="3" style="4" customWidth="1"/>
    <col min="14594" max="14598" width="2.28515625" style="4" customWidth="1"/>
    <col min="14599" max="14599" width="82.5703125" style="4" customWidth="1"/>
    <col min="14600" max="14600" width="2.42578125" style="4" customWidth="1"/>
    <col min="14601" max="14601" width="13.85546875" style="4" customWidth="1"/>
    <col min="14602" max="14602" width="2.42578125" style="4" customWidth="1"/>
    <col min="14603" max="14603" width="13.85546875" style="4" customWidth="1"/>
    <col min="14604" max="14604" width="2.42578125" style="4" customWidth="1"/>
    <col min="14605" max="14605" width="13.85546875" style="4" customWidth="1"/>
    <col min="14606" max="14606" width="2.42578125" style="4" customWidth="1"/>
    <col min="14607" max="14607" width="13.85546875" style="4" customWidth="1"/>
    <col min="14608" max="14610" width="10.140625" style="4"/>
    <col min="14611" max="14611" width="10.140625" style="4" customWidth="1"/>
    <col min="14612" max="14848" width="10.140625" style="4"/>
    <col min="14849" max="14849" width="3" style="4" customWidth="1"/>
    <col min="14850" max="14854" width="2.28515625" style="4" customWidth="1"/>
    <col min="14855" max="14855" width="82.5703125" style="4" customWidth="1"/>
    <col min="14856" max="14856" width="2.42578125" style="4" customWidth="1"/>
    <col min="14857" max="14857" width="13.85546875" style="4" customWidth="1"/>
    <col min="14858" max="14858" width="2.42578125" style="4" customWidth="1"/>
    <col min="14859" max="14859" width="13.85546875" style="4" customWidth="1"/>
    <col min="14860" max="14860" width="2.42578125" style="4" customWidth="1"/>
    <col min="14861" max="14861" width="13.85546875" style="4" customWidth="1"/>
    <col min="14862" max="14862" width="2.42578125" style="4" customWidth="1"/>
    <col min="14863" max="14863" width="13.85546875" style="4" customWidth="1"/>
    <col min="14864" max="14866" width="10.140625" style="4"/>
    <col min="14867" max="14867" width="10.140625" style="4" customWidth="1"/>
    <col min="14868" max="15104" width="10.140625" style="4"/>
    <col min="15105" max="15105" width="3" style="4" customWidth="1"/>
    <col min="15106" max="15110" width="2.28515625" style="4" customWidth="1"/>
    <col min="15111" max="15111" width="82.5703125" style="4" customWidth="1"/>
    <col min="15112" max="15112" width="2.42578125" style="4" customWidth="1"/>
    <col min="15113" max="15113" width="13.85546875" style="4" customWidth="1"/>
    <col min="15114" max="15114" width="2.42578125" style="4" customWidth="1"/>
    <col min="15115" max="15115" width="13.85546875" style="4" customWidth="1"/>
    <col min="15116" max="15116" width="2.42578125" style="4" customWidth="1"/>
    <col min="15117" max="15117" width="13.85546875" style="4" customWidth="1"/>
    <col min="15118" max="15118" width="2.42578125" style="4" customWidth="1"/>
    <col min="15119" max="15119" width="13.85546875" style="4" customWidth="1"/>
    <col min="15120" max="15122" width="10.140625" style="4"/>
    <col min="15123" max="15123" width="10.140625" style="4" customWidth="1"/>
    <col min="15124" max="15360" width="10.140625" style="4"/>
    <col min="15361" max="15361" width="3" style="4" customWidth="1"/>
    <col min="15362" max="15366" width="2.28515625" style="4" customWidth="1"/>
    <col min="15367" max="15367" width="82.5703125" style="4" customWidth="1"/>
    <col min="15368" max="15368" width="2.42578125" style="4" customWidth="1"/>
    <col min="15369" max="15369" width="13.85546875" style="4" customWidth="1"/>
    <col min="15370" max="15370" width="2.42578125" style="4" customWidth="1"/>
    <col min="15371" max="15371" width="13.85546875" style="4" customWidth="1"/>
    <col min="15372" max="15372" width="2.42578125" style="4" customWidth="1"/>
    <col min="15373" max="15373" width="13.85546875" style="4" customWidth="1"/>
    <col min="15374" max="15374" width="2.42578125" style="4" customWidth="1"/>
    <col min="15375" max="15375" width="13.85546875" style="4" customWidth="1"/>
    <col min="15376" max="15378" width="10.140625" style="4"/>
    <col min="15379" max="15379" width="10.140625" style="4" customWidth="1"/>
    <col min="15380" max="15616" width="10.140625" style="4"/>
    <col min="15617" max="15617" width="3" style="4" customWidth="1"/>
    <col min="15618" max="15622" width="2.28515625" style="4" customWidth="1"/>
    <col min="15623" max="15623" width="82.5703125" style="4" customWidth="1"/>
    <col min="15624" max="15624" width="2.42578125" style="4" customWidth="1"/>
    <col min="15625" max="15625" width="13.85546875" style="4" customWidth="1"/>
    <col min="15626" max="15626" width="2.42578125" style="4" customWidth="1"/>
    <col min="15627" max="15627" width="13.85546875" style="4" customWidth="1"/>
    <col min="15628" max="15628" width="2.42578125" style="4" customWidth="1"/>
    <col min="15629" max="15629" width="13.85546875" style="4" customWidth="1"/>
    <col min="15630" max="15630" width="2.42578125" style="4" customWidth="1"/>
    <col min="15631" max="15631" width="13.85546875" style="4" customWidth="1"/>
    <col min="15632" max="15634" width="10.140625" style="4"/>
    <col min="15635" max="15635" width="10.140625" style="4" customWidth="1"/>
    <col min="15636" max="15872" width="10.140625" style="4"/>
    <col min="15873" max="15873" width="3" style="4" customWidth="1"/>
    <col min="15874" max="15878" width="2.28515625" style="4" customWidth="1"/>
    <col min="15879" max="15879" width="82.5703125" style="4" customWidth="1"/>
    <col min="15880" max="15880" width="2.42578125" style="4" customWidth="1"/>
    <col min="15881" max="15881" width="13.85546875" style="4" customWidth="1"/>
    <col min="15882" max="15882" width="2.42578125" style="4" customWidth="1"/>
    <col min="15883" max="15883" width="13.85546875" style="4" customWidth="1"/>
    <col min="15884" max="15884" width="2.42578125" style="4" customWidth="1"/>
    <col min="15885" max="15885" width="13.85546875" style="4" customWidth="1"/>
    <col min="15886" max="15886" width="2.42578125" style="4" customWidth="1"/>
    <col min="15887" max="15887" width="13.85546875" style="4" customWidth="1"/>
    <col min="15888" max="15890" width="10.140625" style="4"/>
    <col min="15891" max="15891" width="10.140625" style="4" customWidth="1"/>
    <col min="15892" max="16128" width="10.140625" style="4"/>
    <col min="16129" max="16129" width="3" style="4" customWidth="1"/>
    <col min="16130" max="16134" width="2.28515625" style="4" customWidth="1"/>
    <col min="16135" max="16135" width="82.5703125" style="4" customWidth="1"/>
    <col min="16136" max="16136" width="2.42578125" style="4" customWidth="1"/>
    <col min="16137" max="16137" width="13.85546875" style="4" customWidth="1"/>
    <col min="16138" max="16138" width="2.42578125" style="4" customWidth="1"/>
    <col min="16139" max="16139" width="13.85546875" style="4" customWidth="1"/>
    <col min="16140" max="16140" width="2.42578125" style="4" customWidth="1"/>
    <col min="16141" max="16141" width="13.85546875" style="4" customWidth="1"/>
    <col min="16142" max="16142" width="2.42578125" style="4" customWidth="1"/>
    <col min="16143" max="16143" width="13.85546875" style="4" customWidth="1"/>
    <col min="16144" max="16146" width="10.140625" style="4"/>
    <col min="16147" max="16147" width="10.140625" style="4" customWidth="1"/>
    <col min="16148" max="16384" width="10.140625" style="4"/>
  </cols>
  <sheetData>
    <row r="1" spans="1:15" ht="12.95" customHeight="1">
      <c r="A1" s="1" t="s">
        <v>496</v>
      </c>
      <c r="B1" s="2"/>
      <c r="C1" s="2"/>
      <c r="D1" s="2"/>
      <c r="E1" s="2"/>
      <c r="F1" s="2"/>
      <c r="G1" s="2"/>
      <c r="H1" s="2"/>
      <c r="I1" s="2"/>
      <c r="J1" s="2"/>
      <c r="K1" s="2"/>
      <c r="L1" s="2"/>
      <c r="M1" s="2"/>
      <c r="N1" s="2"/>
      <c r="O1" s="2"/>
    </row>
    <row r="2" spans="1:15" ht="20.100000000000001" customHeight="1">
      <c r="A2" s="2" t="s">
        <v>587</v>
      </c>
      <c r="B2" s="2"/>
      <c r="C2" s="2"/>
      <c r="D2" s="2"/>
      <c r="E2" s="2"/>
      <c r="F2" s="2"/>
      <c r="G2" s="2"/>
      <c r="H2" s="2"/>
      <c r="I2" s="2"/>
      <c r="J2" s="2"/>
      <c r="K2" s="2"/>
      <c r="L2" s="2"/>
      <c r="M2" s="2"/>
      <c r="N2" s="2"/>
      <c r="O2" s="2"/>
    </row>
    <row r="3" spans="1:15" ht="20.100000000000001" customHeight="1">
      <c r="A3" s="2" t="s">
        <v>1116</v>
      </c>
      <c r="B3" s="2"/>
      <c r="C3" s="2"/>
      <c r="D3" s="2"/>
      <c r="E3" s="2"/>
      <c r="F3" s="2"/>
      <c r="G3" s="2"/>
      <c r="H3" s="2"/>
      <c r="I3" s="2"/>
      <c r="J3" s="2"/>
      <c r="K3" s="2"/>
      <c r="L3" s="2"/>
      <c r="M3" s="2"/>
      <c r="N3" s="2"/>
      <c r="O3" s="2"/>
    </row>
    <row r="4" spans="1:15" ht="20.100000000000001" customHeight="1">
      <c r="A4" s="2" t="s">
        <v>361</v>
      </c>
      <c r="B4" s="2"/>
      <c r="C4" s="2"/>
      <c r="D4" s="2"/>
      <c r="E4" s="2"/>
      <c r="F4" s="2"/>
      <c r="G4" s="2"/>
      <c r="H4" s="2"/>
      <c r="I4" s="2"/>
      <c r="J4" s="2"/>
      <c r="K4" s="2"/>
      <c r="L4" s="2"/>
      <c r="M4" s="2"/>
      <c r="N4" s="2"/>
      <c r="O4" s="2"/>
    </row>
    <row r="5" spans="1:15" ht="39" customHeight="1">
      <c r="I5" s="17" t="s">
        <v>630</v>
      </c>
      <c r="J5" s="17"/>
      <c r="K5" s="17"/>
      <c r="L5" s="17"/>
      <c r="M5" s="17"/>
      <c r="N5" s="17"/>
      <c r="O5" s="17"/>
    </row>
    <row r="6" spans="1:15" ht="12.95" customHeight="1">
      <c r="I6" s="51" t="s">
        <v>626</v>
      </c>
      <c r="J6" s="52"/>
      <c r="K6" s="52"/>
      <c r="M6" s="51" t="s">
        <v>627</v>
      </c>
      <c r="N6" s="51"/>
      <c r="O6" s="51"/>
    </row>
    <row r="7" spans="1:15" ht="12.95" customHeight="1">
      <c r="I7" s="3" t="s">
        <v>565</v>
      </c>
      <c r="K7" s="3" t="s">
        <v>566</v>
      </c>
      <c r="M7" s="3" t="s">
        <v>565</v>
      </c>
      <c r="O7" s="3" t="s">
        <v>566</v>
      </c>
    </row>
    <row r="8" spans="1:15" ht="12.95" customHeight="1">
      <c r="I8" s="5" t="s">
        <v>567</v>
      </c>
      <c r="K8" s="5" t="s">
        <v>625</v>
      </c>
      <c r="M8" s="5" t="s">
        <v>567</v>
      </c>
      <c r="O8" s="5" t="s">
        <v>625</v>
      </c>
    </row>
    <row r="9" spans="1:15" ht="12.95" customHeight="1">
      <c r="I9" s="2"/>
      <c r="K9" s="19" t="s">
        <v>15</v>
      </c>
      <c r="M9" s="2"/>
      <c r="O9" s="19" t="s">
        <v>15</v>
      </c>
    </row>
    <row r="10" spans="1:15" ht="20.100000000000001" customHeight="1">
      <c r="A10" s="54" t="s">
        <v>690</v>
      </c>
      <c r="J10" s="19"/>
      <c r="N10" s="19"/>
    </row>
    <row r="11" spans="1:15" ht="12.95" customHeight="1">
      <c r="B11" s="54" t="s">
        <v>569</v>
      </c>
      <c r="I11" s="106">
        <v>0</v>
      </c>
      <c r="J11" s="19" t="s">
        <v>172</v>
      </c>
      <c r="K11" s="106">
        <v>0</v>
      </c>
      <c r="M11" s="106">
        <v>0</v>
      </c>
      <c r="N11" s="19" t="s">
        <v>172</v>
      </c>
      <c r="O11" s="106">
        <v>0</v>
      </c>
    </row>
    <row r="12" spans="1:15" ht="12.95" customHeight="1">
      <c r="B12" s="54" t="s">
        <v>1119</v>
      </c>
      <c r="I12" s="106">
        <v>2</v>
      </c>
      <c r="J12" s="19"/>
      <c r="K12" s="106">
        <v>15</v>
      </c>
      <c r="M12" s="106">
        <v>0</v>
      </c>
      <c r="N12" s="19"/>
      <c r="O12" s="106">
        <v>0</v>
      </c>
    </row>
    <row r="13" spans="1:15" ht="12.95" customHeight="1">
      <c r="B13" s="54" t="s">
        <v>571</v>
      </c>
      <c r="I13" s="106">
        <v>26</v>
      </c>
      <c r="J13" s="19"/>
      <c r="K13" s="106">
        <v>130</v>
      </c>
      <c r="M13" s="106">
        <v>0</v>
      </c>
      <c r="N13" s="19"/>
      <c r="O13" s="106">
        <v>0</v>
      </c>
    </row>
    <row r="14" spans="1:15" ht="12.95" customHeight="1">
      <c r="B14" s="4" t="s">
        <v>572</v>
      </c>
      <c r="I14" s="106">
        <v>131</v>
      </c>
      <c r="J14" s="19"/>
      <c r="K14" s="106">
        <v>539</v>
      </c>
      <c r="M14" s="106">
        <v>0</v>
      </c>
      <c r="N14" s="19"/>
      <c r="O14" s="106">
        <v>0</v>
      </c>
    </row>
    <row r="15" spans="1:15" ht="20.100000000000001" customHeight="1">
      <c r="F15" s="4" t="s">
        <v>500</v>
      </c>
      <c r="I15" s="101">
        <f>SUM(I11:I14)</f>
        <v>159</v>
      </c>
      <c r="J15" s="19"/>
      <c r="K15" s="101">
        <f>SUM(K11:K14)</f>
        <v>684</v>
      </c>
      <c r="M15" s="101">
        <f>SUM(M11:M14)</f>
        <v>0</v>
      </c>
      <c r="N15" s="19"/>
      <c r="O15" s="101">
        <f>SUM(O11:O14)</f>
        <v>0</v>
      </c>
    </row>
    <row r="16" spans="1:15" ht="20.100000000000001" customHeight="1">
      <c r="A16" s="54" t="s">
        <v>691</v>
      </c>
      <c r="I16" s="106"/>
      <c r="J16" s="19"/>
      <c r="K16" s="106"/>
      <c r="M16" s="106"/>
      <c r="N16" s="19"/>
      <c r="O16" s="106"/>
    </row>
    <row r="17" spans="1:15" ht="12.95" customHeight="1">
      <c r="B17" s="54" t="s">
        <v>574</v>
      </c>
      <c r="I17" s="106">
        <v>129</v>
      </c>
      <c r="J17" s="19"/>
      <c r="K17" s="106">
        <v>398</v>
      </c>
      <c r="M17" s="106">
        <v>129</v>
      </c>
      <c r="N17" s="19"/>
      <c r="O17" s="106">
        <v>64</v>
      </c>
    </row>
    <row r="18" spans="1:15" ht="12.95" customHeight="1">
      <c r="B18" s="54" t="s">
        <v>575</v>
      </c>
      <c r="I18" s="106">
        <v>73</v>
      </c>
      <c r="J18" s="19"/>
      <c r="K18" s="106">
        <v>249</v>
      </c>
      <c r="M18" s="106">
        <v>74</v>
      </c>
      <c r="N18" s="19"/>
      <c r="O18" s="106">
        <v>43</v>
      </c>
    </row>
    <row r="19" spans="1:15" ht="12.95" customHeight="1">
      <c r="B19" s="54" t="s">
        <v>576</v>
      </c>
      <c r="I19" s="106">
        <v>10</v>
      </c>
      <c r="J19" s="19"/>
      <c r="K19" s="106">
        <v>68</v>
      </c>
      <c r="M19" s="106">
        <v>0</v>
      </c>
      <c r="N19" s="19"/>
      <c r="O19" s="106">
        <v>0</v>
      </c>
    </row>
    <row r="20" spans="1:15" ht="12.95" customHeight="1">
      <c r="B20" s="54" t="s">
        <v>580</v>
      </c>
      <c r="I20" s="106">
        <v>9</v>
      </c>
      <c r="J20" s="19"/>
      <c r="K20" s="106">
        <v>14</v>
      </c>
      <c r="M20" s="106">
        <v>9</v>
      </c>
      <c r="N20" s="19"/>
      <c r="O20" s="106">
        <v>1</v>
      </c>
    </row>
    <row r="21" spans="1:15" ht="12.95" customHeight="1">
      <c r="B21" s="54" t="s">
        <v>581</v>
      </c>
      <c r="I21" s="106">
        <v>8</v>
      </c>
      <c r="J21" s="19"/>
      <c r="K21" s="106">
        <v>68</v>
      </c>
      <c r="M21" s="106">
        <v>8</v>
      </c>
      <c r="N21" s="19"/>
      <c r="O21" s="106">
        <v>5</v>
      </c>
    </row>
    <row r="22" spans="1:15" ht="12.95" customHeight="1">
      <c r="B22" s="54" t="s">
        <v>582</v>
      </c>
      <c r="I22" s="106">
        <v>10</v>
      </c>
      <c r="J22" s="19"/>
      <c r="K22" s="106">
        <v>52</v>
      </c>
      <c r="M22" s="106">
        <v>10</v>
      </c>
      <c r="N22" s="19"/>
      <c r="O22" s="106">
        <v>6</v>
      </c>
    </row>
    <row r="23" spans="1:15" ht="12.95" customHeight="1">
      <c r="B23" s="4" t="s">
        <v>583</v>
      </c>
      <c r="I23" s="106">
        <v>147</v>
      </c>
      <c r="J23" s="19"/>
      <c r="K23" s="106">
        <v>968</v>
      </c>
      <c r="M23" s="106">
        <v>65</v>
      </c>
      <c r="N23" s="19"/>
      <c r="O23" s="106">
        <v>44</v>
      </c>
    </row>
    <row r="24" spans="1:15" ht="12.95" customHeight="1">
      <c r="B24" s="54" t="s">
        <v>584</v>
      </c>
      <c r="I24" s="106">
        <v>26</v>
      </c>
      <c r="J24" s="19"/>
      <c r="K24" s="106">
        <v>66</v>
      </c>
      <c r="M24" s="106">
        <v>2</v>
      </c>
      <c r="N24" s="19"/>
      <c r="O24" s="106">
        <v>1</v>
      </c>
    </row>
    <row r="25" spans="1:15" ht="12.95" customHeight="1">
      <c r="B25" s="54" t="s">
        <v>788</v>
      </c>
      <c r="I25" s="106">
        <v>3</v>
      </c>
      <c r="J25" s="19"/>
      <c r="K25" s="106">
        <v>4</v>
      </c>
      <c r="M25" s="106">
        <v>3</v>
      </c>
      <c r="N25" s="19"/>
      <c r="O25" s="106">
        <v>1</v>
      </c>
    </row>
    <row r="26" spans="1:15" ht="12.95" customHeight="1">
      <c r="B26" s="4" t="s">
        <v>573</v>
      </c>
      <c r="I26" s="106">
        <v>-5</v>
      </c>
      <c r="J26" s="19"/>
      <c r="K26" s="106">
        <v>0</v>
      </c>
      <c r="M26" s="106">
        <v>-4</v>
      </c>
      <c r="N26" s="19"/>
      <c r="O26" s="106">
        <v>0</v>
      </c>
    </row>
    <row r="27" spans="1:15" ht="20.100000000000001" customHeight="1">
      <c r="F27" s="4" t="s">
        <v>500</v>
      </c>
      <c r="I27" s="101">
        <f>SUM(I17:I26)</f>
        <v>410</v>
      </c>
      <c r="J27" s="19"/>
      <c r="K27" s="101">
        <f>SUM(K17:K26)</f>
        <v>1887</v>
      </c>
      <c r="M27" s="101">
        <f>SUM(M17:M26)</f>
        <v>296</v>
      </c>
      <c r="N27" s="19"/>
      <c r="O27" s="101">
        <f>SUM(O17:O26)</f>
        <v>165</v>
      </c>
    </row>
    <row r="28" spans="1:15" ht="20.100000000000001" customHeight="1" thickBot="1">
      <c r="B28" s="54"/>
      <c r="F28" s="54" t="s">
        <v>22</v>
      </c>
      <c r="I28" s="152">
        <f>+I15+I27</f>
        <v>569</v>
      </c>
      <c r="J28" s="19" t="s">
        <v>172</v>
      </c>
      <c r="K28" s="152">
        <f>+K15+K27</f>
        <v>2571</v>
      </c>
      <c r="M28" s="152">
        <f>+M15+M27</f>
        <v>296</v>
      </c>
      <c r="N28" s="19" t="s">
        <v>172</v>
      </c>
      <c r="O28" s="152">
        <f>+O15+O27</f>
        <v>165</v>
      </c>
    </row>
    <row r="29" spans="1:15" ht="20.100000000000001" customHeight="1" thickTop="1">
      <c r="A29" s="4" t="s">
        <v>338</v>
      </c>
      <c r="B29" s="4" t="s">
        <v>585</v>
      </c>
    </row>
    <row r="30" spans="1:15" ht="20.100000000000001" customHeight="1">
      <c r="A30" s="4" t="s">
        <v>344</v>
      </c>
      <c r="B30" s="4" t="s">
        <v>708</v>
      </c>
    </row>
    <row r="31" spans="1:15" ht="12.95" customHeight="1">
      <c r="B31" s="4" t="s">
        <v>592</v>
      </c>
    </row>
    <row r="32" spans="1:15" ht="20.100000000000001" customHeight="1">
      <c r="A32" s="40" t="s">
        <v>370</v>
      </c>
      <c r="B32" s="54" t="s">
        <v>590</v>
      </c>
    </row>
    <row r="33" spans="2:10" ht="20.100000000000001" customHeight="1"/>
    <row r="35" spans="2:10" ht="12.95" customHeight="1">
      <c r="B35" s="2"/>
      <c r="C35" s="2"/>
      <c r="D35" s="2"/>
      <c r="E35" s="2"/>
      <c r="F35" s="2"/>
      <c r="G35" s="2"/>
      <c r="H35" s="2"/>
      <c r="I35" s="2"/>
      <c r="J35" s="2"/>
    </row>
  </sheetData>
  <customSheetViews>
    <customSheetView guid="{B5CDDD7D-D7D3-4CB2-966B-9F1E454CC0C9}">
      <pageMargins left="0.8" right="0.7" top="1" bottom="0.8" header="0.5" footer="0.5"/>
      <printOptions horizontalCentered="1"/>
      <pageSetup scale="75" firstPageNumber="118" orientation="landscape" blackAndWhite="1" useFirstPageNumber="1" r:id="rId1"/>
      <headerFooter alignWithMargins="0">
        <oddHeader xml:space="preserve">&amp;L&amp;"Arial,Bold"&amp;9DRAFT   &amp;D   &amp;T &amp;F </oddHeader>
        <oddFooter>&amp;C&amp;"Times New Roman,Regular"&amp;11&amp;P</oddFooter>
      </headerFooter>
    </customSheetView>
    <customSheetView guid="{3FC6D382-0486-4517-8915-5982798F57DA}">
      <pageMargins left="0.8" right="0.7" top="1" bottom="0.8" header="0.5" footer="0.5"/>
      <printOptions horizontalCentered="1"/>
      <pageSetup scale="75" firstPageNumber="118" orientation="landscape" blackAndWhite="1" useFirstPageNumber="1" r:id="rId2"/>
      <headerFooter alignWithMargins="0">
        <oddHeader xml:space="preserve">&amp;L&amp;"Arial,Bold"&amp;9DRAFT   &amp;D   &amp;T &amp;F </oddHeader>
        <oddFooter>&amp;C&amp;"Times New Roman,Regular"&amp;11&amp;P</oddFooter>
      </headerFooter>
    </customSheetView>
    <customSheetView guid="{453F29F3-031A-4FB3-90E6-201613B5F615}" showPageBreaks="1">
      <pageMargins left="0.8" right="0.7" top="1" bottom="0.8" header="0.5" footer="0.5"/>
      <printOptions horizontalCentered="1"/>
      <pageSetup scale="75" firstPageNumber="115" orientation="landscape" blackAndWhite="1" useFirstPageNumber="1" r:id="rId3"/>
      <headerFooter alignWithMargins="0">
        <oddHeader xml:space="preserve">&amp;L&amp;"Arial,Bold"&amp;9DRAFT   &amp;D   &amp;T &amp;F </oddHeader>
        <oddFooter>&amp;C&amp;"Times New Roman,Regular"&amp;11&amp;P</oddFooter>
      </headerFooter>
    </customSheetView>
    <customSheetView guid="{156071B9-6493-4A83-A8D8-C27747F8D32C}" showPageBreaks="1">
      <selection activeCell="I6" sqref="I6"/>
      <pageMargins left="0.8" right="0.7" top="1" bottom="0.8" header="0.5" footer="0.5"/>
      <printOptions horizontalCentered="1"/>
      <pageSetup scale="75" firstPageNumber="113" orientation="landscape" blackAndWhite="1" useFirstPageNumber="1" r:id="rId4"/>
      <headerFooter alignWithMargins="0">
        <oddHeader>&amp;L&amp;"Arial,Bold"&amp;12DRAFT   &amp;D   &amp;T</oddHeader>
        <oddFooter>&amp;C&amp;"Times New Roman,Regular"&amp;11&amp;P</oddFooter>
      </headerFooter>
    </customSheetView>
    <customSheetView guid="{EE587DEA-904F-4CCD-A62D-0772B4572A2B}">
      <selection activeCell="I6" sqref="I6"/>
      <pageMargins left="0.8" right="0.7" top="1" bottom="0.8" header="0.5" footer="0.5"/>
      <printOptions horizontalCentered="1"/>
      <pageSetup scale="75" firstPageNumber="113" orientation="landscape" blackAndWhite="1" useFirstPageNumber="1" r:id="rId5"/>
      <headerFooter alignWithMargins="0">
        <oddHeader>&amp;L&amp;"Arial,Bold"&amp;12DRAFT   &amp;D   &amp;T</oddHeader>
        <oddFooter>&amp;C&amp;"Times New Roman,Regular"&amp;11&amp;P</oddFooter>
      </headerFooter>
    </customSheetView>
    <customSheetView guid="{F7A50A1A-A029-4D6C-B11F-716424AF5F60}" showPageBreaks="1">
      <selection activeCell="I6" sqref="I6"/>
      <pageMargins left="0.8" right="0.7" top="1" bottom="0.8" header="0.5" footer="0.5"/>
      <printOptions horizontalCentered="1"/>
      <pageSetup scale="75" firstPageNumber="113" orientation="landscape" blackAndWhite="1" useFirstPageNumber="1" r:id="rId6"/>
      <headerFooter alignWithMargins="0">
        <oddHeader>&amp;L&amp;"Arial,Bold"&amp;12DRAFT   &amp;D   &amp;T</oddHeader>
        <oddFooter>&amp;C&amp;"Times New Roman,Regular"&amp;11&amp;P</oddFooter>
      </headerFooter>
    </customSheetView>
    <customSheetView guid="{315D65B5-6F13-4260-BB1D-E2FA280C16D9}" showRuler="0">
      <selection activeCell="I6" sqref="I6"/>
      <pageMargins left="0.8" right="0.7" top="1" bottom="0.8" header="0.5" footer="0.5"/>
      <printOptions horizontalCentered="1"/>
      <pageSetup scale="75" firstPageNumber="113" orientation="landscape" blackAndWhite="1" useFirstPageNumber="1" r:id="rId7"/>
      <headerFooter alignWithMargins="0">
        <oddHeader>&amp;L&amp;"Arial,Bold"&amp;12DRAFT   &amp;D   &amp;T</oddHeader>
        <oddFooter>&amp;C&amp;"Times New Roman,Regular"&amp;11&amp;P</oddFooter>
      </headerFooter>
    </customSheetView>
    <customSheetView guid="{4753D522-7508-4FC0-B0FE-7A03D677C443}">
      <selection activeCell="I6" sqref="I6"/>
      <pageMargins left="0.8" right="0.7" top="1" bottom="0.8" header="0.5" footer="0.5"/>
      <printOptions horizontalCentered="1"/>
      <pageSetup scale="75" firstPageNumber="113" orientation="landscape" blackAndWhite="1" useFirstPageNumber="1" r:id="rId8"/>
      <headerFooter alignWithMargins="0">
        <oddHeader>&amp;L&amp;"Arial,Bold"&amp;12DRAFT   &amp;D   &amp;T</oddHeader>
        <oddFooter>&amp;C&amp;"Times New Roman,Regular"&amp;11&amp;P</oddFooter>
      </headerFooter>
    </customSheetView>
    <customSheetView guid="{0E26C343-6E53-43B0-8984-A8A5BAB40ADF}" showPageBreaks="1">
      <selection activeCell="J42" sqref="J42"/>
      <pageMargins left="0.8" right="0.7" top="1" bottom="0.8" header="0.5" footer="0.5"/>
      <printOptions horizontalCentered="1"/>
      <pageSetup scale="75" firstPageNumber="114" orientation="landscape" blackAndWhite="1" useFirstPageNumber="1" r:id="rId9"/>
      <headerFooter alignWithMargins="0">
        <oddHeader xml:space="preserve">&amp;L&amp;"Arial,Bold"&amp;9DRAFT   &amp;D   &amp;T &amp;F </oddHeader>
        <oddFooter>&amp;C&amp;"Times New Roman,Regular"&amp;11&amp;P</oddFooter>
      </headerFooter>
    </customSheetView>
  </customSheetViews>
  <phoneticPr fontId="16" type="noConversion"/>
  <pageMargins left="0.8" right="0.7" top="1" bottom="0.8" header="0.5" footer="0.5"/>
  <pageSetup scale="70" firstPageNumber="108" orientation="landscape" blackAndWhite="1" useFirstPageNumber="1" r:id="rId10"/>
  <headerFooter scaleWithDoc="0" alignWithMargins="0">
    <oddFooter>&amp;C&amp;"Times New Roman,Regular"&amp;11&amp;P</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FF33CC"/>
    <pageSetUpPr fitToPage="1"/>
  </sheetPr>
  <dimension ref="A1:R36"/>
  <sheetViews>
    <sheetView zoomScale="118" zoomScaleNormal="118" workbookViewId="0">
      <selection activeCell="I30" sqref="I30"/>
    </sheetView>
  </sheetViews>
  <sheetFormatPr defaultColWidth="10.140625" defaultRowHeight="12.95" customHeight="1"/>
  <cols>
    <col min="1" max="6" width="2.28515625" style="263" customWidth="1"/>
    <col min="7" max="7" width="17.85546875" style="263" customWidth="1"/>
    <col min="8" max="8" width="2.42578125" style="263" customWidth="1"/>
    <col min="9" max="9" width="13.85546875" style="263" customWidth="1"/>
    <col min="10" max="10" width="2.42578125" style="263" customWidth="1"/>
    <col min="11" max="11" width="13.85546875" style="263" customWidth="1"/>
    <col min="12" max="12" width="2.42578125" style="263" customWidth="1"/>
    <col min="13" max="13" width="13.85546875" style="263" customWidth="1"/>
    <col min="14" max="14" width="2.42578125" style="263" customWidth="1"/>
    <col min="15" max="15" width="13.85546875" style="263" customWidth="1"/>
    <col min="16" max="16" width="2.42578125" style="263" hidden="1" customWidth="1"/>
    <col min="17" max="17" width="13.85546875" style="263" hidden="1" customWidth="1"/>
    <col min="18" max="18" width="2.140625" style="263" customWidth="1"/>
    <col min="19" max="255" width="10.140625" style="263"/>
    <col min="256" max="261" width="2.28515625" style="263" customWidth="1"/>
    <col min="262" max="262" width="17.85546875" style="263" customWidth="1"/>
    <col min="263" max="263" width="2.42578125" style="263" customWidth="1"/>
    <col min="264" max="264" width="13.85546875" style="263" customWidth="1"/>
    <col min="265" max="265" width="2.42578125" style="263" customWidth="1"/>
    <col min="266" max="266" width="13.85546875" style="263" customWidth="1"/>
    <col min="267" max="267" width="2.42578125" style="263" customWidth="1"/>
    <col min="268" max="268" width="13.85546875" style="263" customWidth="1"/>
    <col min="269" max="269" width="2.42578125" style="263" customWidth="1"/>
    <col min="270" max="270" width="13.85546875" style="263" customWidth="1"/>
    <col min="271" max="271" width="2.42578125" style="263" customWidth="1"/>
    <col min="272" max="272" width="13.85546875" style="263" customWidth="1"/>
    <col min="273" max="511" width="10.140625" style="263"/>
    <col min="512" max="517" width="2.28515625" style="263" customWidth="1"/>
    <col min="518" max="518" width="17.85546875" style="263" customWidth="1"/>
    <col min="519" max="519" width="2.42578125" style="263" customWidth="1"/>
    <col min="520" max="520" width="13.85546875" style="263" customWidth="1"/>
    <col min="521" max="521" width="2.42578125" style="263" customWidth="1"/>
    <col min="522" max="522" width="13.85546875" style="263" customWidth="1"/>
    <col min="523" max="523" width="2.42578125" style="263" customWidth="1"/>
    <col min="524" max="524" width="13.85546875" style="263" customWidth="1"/>
    <col min="525" max="525" width="2.42578125" style="263" customWidth="1"/>
    <col min="526" max="526" width="13.85546875" style="263" customWidth="1"/>
    <col min="527" max="527" width="2.42578125" style="263" customWidth="1"/>
    <col min="528" max="528" width="13.85546875" style="263" customWidth="1"/>
    <col min="529" max="767" width="10.140625" style="263"/>
    <col min="768" max="773" width="2.28515625" style="263" customWidth="1"/>
    <col min="774" max="774" width="17.85546875" style="263" customWidth="1"/>
    <col min="775" max="775" width="2.42578125" style="263" customWidth="1"/>
    <col min="776" max="776" width="13.85546875" style="263" customWidth="1"/>
    <col min="777" max="777" width="2.42578125" style="263" customWidth="1"/>
    <col min="778" max="778" width="13.85546875" style="263" customWidth="1"/>
    <col min="779" max="779" width="2.42578125" style="263" customWidth="1"/>
    <col min="780" max="780" width="13.85546875" style="263" customWidth="1"/>
    <col min="781" max="781" width="2.42578125" style="263" customWidth="1"/>
    <col min="782" max="782" width="13.85546875" style="263" customWidth="1"/>
    <col min="783" max="783" width="2.42578125" style="263" customWidth="1"/>
    <col min="784" max="784" width="13.85546875" style="263" customWidth="1"/>
    <col min="785" max="1023" width="10.140625" style="263"/>
    <col min="1024" max="1029" width="2.28515625" style="263" customWidth="1"/>
    <col min="1030" max="1030" width="17.85546875" style="263" customWidth="1"/>
    <col min="1031" max="1031" width="2.42578125" style="263" customWidth="1"/>
    <col min="1032" max="1032" width="13.85546875" style="263" customWidth="1"/>
    <col min="1033" max="1033" width="2.42578125" style="263" customWidth="1"/>
    <col min="1034" max="1034" width="13.85546875" style="263" customWidth="1"/>
    <col min="1035" max="1035" width="2.42578125" style="263" customWidth="1"/>
    <col min="1036" max="1036" width="13.85546875" style="263" customWidth="1"/>
    <col min="1037" max="1037" width="2.42578125" style="263" customWidth="1"/>
    <col min="1038" max="1038" width="13.85546875" style="263" customWidth="1"/>
    <col min="1039" max="1039" width="2.42578125" style="263" customWidth="1"/>
    <col min="1040" max="1040" width="13.85546875" style="263" customWidth="1"/>
    <col min="1041" max="1279" width="10.140625" style="263"/>
    <col min="1280" max="1285" width="2.28515625" style="263" customWidth="1"/>
    <col min="1286" max="1286" width="17.85546875" style="263" customWidth="1"/>
    <col min="1287" max="1287" width="2.42578125" style="263" customWidth="1"/>
    <col min="1288" max="1288" width="13.85546875" style="263" customWidth="1"/>
    <col min="1289" max="1289" width="2.42578125" style="263" customWidth="1"/>
    <col min="1290" max="1290" width="13.85546875" style="263" customWidth="1"/>
    <col min="1291" max="1291" width="2.42578125" style="263" customWidth="1"/>
    <col min="1292" max="1292" width="13.85546875" style="263" customWidth="1"/>
    <col min="1293" max="1293" width="2.42578125" style="263" customWidth="1"/>
    <col min="1294" max="1294" width="13.85546875" style="263" customWidth="1"/>
    <col min="1295" max="1295" width="2.42578125" style="263" customWidth="1"/>
    <col min="1296" max="1296" width="13.85546875" style="263" customWidth="1"/>
    <col min="1297" max="1535" width="10.140625" style="263"/>
    <col min="1536" max="1541" width="2.28515625" style="263" customWidth="1"/>
    <col min="1542" max="1542" width="17.85546875" style="263" customWidth="1"/>
    <col min="1543" max="1543" width="2.42578125" style="263" customWidth="1"/>
    <col min="1544" max="1544" width="13.85546875" style="263" customWidth="1"/>
    <col min="1545" max="1545" width="2.42578125" style="263" customWidth="1"/>
    <col min="1546" max="1546" width="13.85546875" style="263" customWidth="1"/>
    <col min="1547" max="1547" width="2.42578125" style="263" customWidth="1"/>
    <col min="1548" max="1548" width="13.85546875" style="263" customWidth="1"/>
    <col min="1549" max="1549" width="2.42578125" style="263" customWidth="1"/>
    <col min="1550" max="1550" width="13.85546875" style="263" customWidth="1"/>
    <col min="1551" max="1551" width="2.42578125" style="263" customWidth="1"/>
    <col min="1552" max="1552" width="13.85546875" style="263" customWidth="1"/>
    <col min="1553" max="1791" width="10.140625" style="263"/>
    <col min="1792" max="1797" width="2.28515625" style="263" customWidth="1"/>
    <col min="1798" max="1798" width="17.85546875" style="263" customWidth="1"/>
    <col min="1799" max="1799" width="2.42578125" style="263" customWidth="1"/>
    <col min="1800" max="1800" width="13.85546875" style="263" customWidth="1"/>
    <col min="1801" max="1801" width="2.42578125" style="263" customWidth="1"/>
    <col min="1802" max="1802" width="13.85546875" style="263" customWidth="1"/>
    <col min="1803" max="1803" width="2.42578125" style="263" customWidth="1"/>
    <col min="1804" max="1804" width="13.85546875" style="263" customWidth="1"/>
    <col min="1805" max="1805" width="2.42578125" style="263" customWidth="1"/>
    <col min="1806" max="1806" width="13.85546875" style="263" customWidth="1"/>
    <col min="1807" max="1807" width="2.42578125" style="263" customWidth="1"/>
    <col min="1808" max="1808" width="13.85546875" style="263" customWidth="1"/>
    <col min="1809" max="2047" width="10.140625" style="263"/>
    <col min="2048" max="2053" width="2.28515625" style="263" customWidth="1"/>
    <col min="2054" max="2054" width="17.85546875" style="263" customWidth="1"/>
    <col min="2055" max="2055" width="2.42578125" style="263" customWidth="1"/>
    <col min="2056" max="2056" width="13.85546875" style="263" customWidth="1"/>
    <col min="2057" max="2057" width="2.42578125" style="263" customWidth="1"/>
    <col min="2058" max="2058" width="13.85546875" style="263" customWidth="1"/>
    <col min="2059" max="2059" width="2.42578125" style="263" customWidth="1"/>
    <col min="2060" max="2060" width="13.85546875" style="263" customWidth="1"/>
    <col min="2061" max="2061" width="2.42578125" style="263" customWidth="1"/>
    <col min="2062" max="2062" width="13.85546875" style="263" customWidth="1"/>
    <col min="2063" max="2063" width="2.42578125" style="263" customWidth="1"/>
    <col min="2064" max="2064" width="13.85546875" style="263" customWidth="1"/>
    <col min="2065" max="2303" width="10.140625" style="263"/>
    <col min="2304" max="2309" width="2.28515625" style="263" customWidth="1"/>
    <col min="2310" max="2310" width="17.85546875" style="263" customWidth="1"/>
    <col min="2311" max="2311" width="2.42578125" style="263" customWidth="1"/>
    <col min="2312" max="2312" width="13.85546875" style="263" customWidth="1"/>
    <col min="2313" max="2313" width="2.42578125" style="263" customWidth="1"/>
    <col min="2314" max="2314" width="13.85546875" style="263" customWidth="1"/>
    <col min="2315" max="2315" width="2.42578125" style="263" customWidth="1"/>
    <col min="2316" max="2316" width="13.85546875" style="263" customWidth="1"/>
    <col min="2317" max="2317" width="2.42578125" style="263" customWidth="1"/>
    <col min="2318" max="2318" width="13.85546875" style="263" customWidth="1"/>
    <col min="2319" max="2319" width="2.42578125" style="263" customWidth="1"/>
    <col min="2320" max="2320" width="13.85546875" style="263" customWidth="1"/>
    <col min="2321" max="2559" width="10.140625" style="263"/>
    <col min="2560" max="2565" width="2.28515625" style="263" customWidth="1"/>
    <col min="2566" max="2566" width="17.85546875" style="263" customWidth="1"/>
    <col min="2567" max="2567" width="2.42578125" style="263" customWidth="1"/>
    <col min="2568" max="2568" width="13.85546875" style="263" customWidth="1"/>
    <col min="2569" max="2569" width="2.42578125" style="263" customWidth="1"/>
    <col min="2570" max="2570" width="13.85546875" style="263" customWidth="1"/>
    <col min="2571" max="2571" width="2.42578125" style="263" customWidth="1"/>
    <col min="2572" max="2572" width="13.85546875" style="263" customWidth="1"/>
    <col min="2573" max="2573" width="2.42578125" style="263" customWidth="1"/>
    <col min="2574" max="2574" width="13.85546875" style="263" customWidth="1"/>
    <col min="2575" max="2575" width="2.42578125" style="263" customWidth="1"/>
    <col min="2576" max="2576" width="13.85546875" style="263" customWidth="1"/>
    <col min="2577" max="2815" width="10.140625" style="263"/>
    <col min="2816" max="2821" width="2.28515625" style="263" customWidth="1"/>
    <col min="2822" max="2822" width="17.85546875" style="263" customWidth="1"/>
    <col min="2823" max="2823" width="2.42578125" style="263" customWidth="1"/>
    <col min="2824" max="2824" width="13.85546875" style="263" customWidth="1"/>
    <col min="2825" max="2825" width="2.42578125" style="263" customWidth="1"/>
    <col min="2826" max="2826" width="13.85546875" style="263" customWidth="1"/>
    <col min="2827" max="2827" width="2.42578125" style="263" customWidth="1"/>
    <col min="2828" max="2828" width="13.85546875" style="263" customWidth="1"/>
    <col min="2829" max="2829" width="2.42578125" style="263" customWidth="1"/>
    <col min="2830" max="2830" width="13.85546875" style="263" customWidth="1"/>
    <col min="2831" max="2831" width="2.42578125" style="263" customWidth="1"/>
    <col min="2832" max="2832" width="13.85546875" style="263" customWidth="1"/>
    <col min="2833" max="3071" width="10.140625" style="263"/>
    <col min="3072" max="3077" width="2.28515625" style="263" customWidth="1"/>
    <col min="3078" max="3078" width="17.85546875" style="263" customWidth="1"/>
    <col min="3079" max="3079" width="2.42578125" style="263" customWidth="1"/>
    <col min="3080" max="3080" width="13.85546875" style="263" customWidth="1"/>
    <col min="3081" max="3081" width="2.42578125" style="263" customWidth="1"/>
    <col min="3082" max="3082" width="13.85546875" style="263" customWidth="1"/>
    <col min="3083" max="3083" width="2.42578125" style="263" customWidth="1"/>
    <col min="3084" max="3084" width="13.85546875" style="263" customWidth="1"/>
    <col min="3085" max="3085" width="2.42578125" style="263" customWidth="1"/>
    <col min="3086" max="3086" width="13.85546875" style="263" customWidth="1"/>
    <col min="3087" max="3087" width="2.42578125" style="263" customWidth="1"/>
    <col min="3088" max="3088" width="13.85546875" style="263" customWidth="1"/>
    <col min="3089" max="3327" width="10.140625" style="263"/>
    <col min="3328" max="3333" width="2.28515625" style="263" customWidth="1"/>
    <col min="3334" max="3334" width="17.85546875" style="263" customWidth="1"/>
    <col min="3335" max="3335" width="2.42578125" style="263" customWidth="1"/>
    <col min="3336" max="3336" width="13.85546875" style="263" customWidth="1"/>
    <col min="3337" max="3337" width="2.42578125" style="263" customWidth="1"/>
    <col min="3338" max="3338" width="13.85546875" style="263" customWidth="1"/>
    <col min="3339" max="3339" width="2.42578125" style="263" customWidth="1"/>
    <col min="3340" max="3340" width="13.85546875" style="263" customWidth="1"/>
    <col min="3341" max="3341" width="2.42578125" style="263" customWidth="1"/>
    <col min="3342" max="3342" width="13.85546875" style="263" customWidth="1"/>
    <col min="3343" max="3343" width="2.42578125" style="263" customWidth="1"/>
    <col min="3344" max="3344" width="13.85546875" style="263" customWidth="1"/>
    <col min="3345" max="3583" width="10.140625" style="263"/>
    <col min="3584" max="3589" width="2.28515625" style="263" customWidth="1"/>
    <col min="3590" max="3590" width="17.85546875" style="263" customWidth="1"/>
    <col min="3591" max="3591" width="2.42578125" style="263" customWidth="1"/>
    <col min="3592" max="3592" width="13.85546875" style="263" customWidth="1"/>
    <col min="3593" max="3593" width="2.42578125" style="263" customWidth="1"/>
    <col min="3594" max="3594" width="13.85546875" style="263" customWidth="1"/>
    <col min="3595" max="3595" width="2.42578125" style="263" customWidth="1"/>
    <col min="3596" max="3596" width="13.85546875" style="263" customWidth="1"/>
    <col min="3597" max="3597" width="2.42578125" style="263" customWidth="1"/>
    <col min="3598" max="3598" width="13.85546875" style="263" customWidth="1"/>
    <col min="3599" max="3599" width="2.42578125" style="263" customWidth="1"/>
    <col min="3600" max="3600" width="13.85546875" style="263" customWidth="1"/>
    <col min="3601" max="3839" width="10.140625" style="263"/>
    <col min="3840" max="3845" width="2.28515625" style="263" customWidth="1"/>
    <col min="3846" max="3846" width="17.85546875" style="263" customWidth="1"/>
    <col min="3847" max="3847" width="2.42578125" style="263" customWidth="1"/>
    <col min="3848" max="3848" width="13.85546875" style="263" customWidth="1"/>
    <col min="3849" max="3849" width="2.42578125" style="263" customWidth="1"/>
    <col min="3850" max="3850" width="13.85546875" style="263" customWidth="1"/>
    <col min="3851" max="3851" width="2.42578125" style="263" customWidth="1"/>
    <col min="3852" max="3852" width="13.85546875" style="263" customWidth="1"/>
    <col min="3853" max="3853" width="2.42578125" style="263" customWidth="1"/>
    <col min="3854" max="3854" width="13.85546875" style="263" customWidth="1"/>
    <col min="3855" max="3855" width="2.42578125" style="263" customWidth="1"/>
    <col min="3856" max="3856" width="13.85546875" style="263" customWidth="1"/>
    <col min="3857" max="4095" width="10.140625" style="263"/>
    <col min="4096" max="4101" width="2.28515625" style="263" customWidth="1"/>
    <col min="4102" max="4102" width="17.85546875" style="263" customWidth="1"/>
    <col min="4103" max="4103" width="2.42578125" style="263" customWidth="1"/>
    <col min="4104" max="4104" width="13.85546875" style="263" customWidth="1"/>
    <col min="4105" max="4105" width="2.42578125" style="263" customWidth="1"/>
    <col min="4106" max="4106" width="13.85546875" style="263" customWidth="1"/>
    <col min="4107" max="4107" width="2.42578125" style="263" customWidth="1"/>
    <col min="4108" max="4108" width="13.85546875" style="263" customWidth="1"/>
    <col min="4109" max="4109" width="2.42578125" style="263" customWidth="1"/>
    <col min="4110" max="4110" width="13.85546875" style="263" customWidth="1"/>
    <col min="4111" max="4111" width="2.42578125" style="263" customWidth="1"/>
    <col min="4112" max="4112" width="13.85546875" style="263" customWidth="1"/>
    <col min="4113" max="4351" width="10.140625" style="263"/>
    <col min="4352" max="4357" width="2.28515625" style="263" customWidth="1"/>
    <col min="4358" max="4358" width="17.85546875" style="263" customWidth="1"/>
    <col min="4359" max="4359" width="2.42578125" style="263" customWidth="1"/>
    <col min="4360" max="4360" width="13.85546875" style="263" customWidth="1"/>
    <col min="4361" max="4361" width="2.42578125" style="263" customWidth="1"/>
    <col min="4362" max="4362" width="13.85546875" style="263" customWidth="1"/>
    <col min="4363" max="4363" width="2.42578125" style="263" customWidth="1"/>
    <col min="4364" max="4364" width="13.85546875" style="263" customWidth="1"/>
    <col min="4365" max="4365" width="2.42578125" style="263" customWidth="1"/>
    <col min="4366" max="4366" width="13.85546875" style="263" customWidth="1"/>
    <col min="4367" max="4367" width="2.42578125" style="263" customWidth="1"/>
    <col min="4368" max="4368" width="13.85546875" style="263" customWidth="1"/>
    <col min="4369" max="4607" width="10.140625" style="263"/>
    <col min="4608" max="4613" width="2.28515625" style="263" customWidth="1"/>
    <col min="4614" max="4614" width="17.85546875" style="263" customWidth="1"/>
    <col min="4615" max="4615" width="2.42578125" style="263" customWidth="1"/>
    <col min="4616" max="4616" width="13.85546875" style="263" customWidth="1"/>
    <col min="4617" max="4617" width="2.42578125" style="263" customWidth="1"/>
    <col min="4618" max="4618" width="13.85546875" style="263" customWidth="1"/>
    <col min="4619" max="4619" width="2.42578125" style="263" customWidth="1"/>
    <col min="4620" max="4620" width="13.85546875" style="263" customWidth="1"/>
    <col min="4621" max="4621" width="2.42578125" style="263" customWidth="1"/>
    <col min="4622" max="4622" width="13.85546875" style="263" customWidth="1"/>
    <col min="4623" max="4623" width="2.42578125" style="263" customWidth="1"/>
    <col min="4624" max="4624" width="13.85546875" style="263" customWidth="1"/>
    <col min="4625" max="4863" width="10.140625" style="263"/>
    <col min="4864" max="4869" width="2.28515625" style="263" customWidth="1"/>
    <col min="4870" max="4870" width="17.85546875" style="263" customWidth="1"/>
    <col min="4871" max="4871" width="2.42578125" style="263" customWidth="1"/>
    <col min="4872" max="4872" width="13.85546875" style="263" customWidth="1"/>
    <col min="4873" max="4873" width="2.42578125" style="263" customWidth="1"/>
    <col min="4874" max="4874" width="13.85546875" style="263" customWidth="1"/>
    <col min="4875" max="4875" width="2.42578125" style="263" customWidth="1"/>
    <col min="4876" max="4876" width="13.85546875" style="263" customWidth="1"/>
    <col min="4877" max="4877" width="2.42578125" style="263" customWidth="1"/>
    <col min="4878" max="4878" width="13.85546875" style="263" customWidth="1"/>
    <col min="4879" max="4879" width="2.42578125" style="263" customWidth="1"/>
    <col min="4880" max="4880" width="13.85546875" style="263" customWidth="1"/>
    <col min="4881" max="5119" width="10.140625" style="263"/>
    <col min="5120" max="5125" width="2.28515625" style="263" customWidth="1"/>
    <col min="5126" max="5126" width="17.85546875" style="263" customWidth="1"/>
    <col min="5127" max="5127" width="2.42578125" style="263" customWidth="1"/>
    <col min="5128" max="5128" width="13.85546875" style="263" customWidth="1"/>
    <col min="5129" max="5129" width="2.42578125" style="263" customWidth="1"/>
    <col min="5130" max="5130" width="13.85546875" style="263" customWidth="1"/>
    <col min="5131" max="5131" width="2.42578125" style="263" customWidth="1"/>
    <col min="5132" max="5132" width="13.85546875" style="263" customWidth="1"/>
    <col min="5133" max="5133" width="2.42578125" style="263" customWidth="1"/>
    <col min="5134" max="5134" width="13.85546875" style="263" customWidth="1"/>
    <col min="5135" max="5135" width="2.42578125" style="263" customWidth="1"/>
    <col min="5136" max="5136" width="13.85546875" style="263" customWidth="1"/>
    <col min="5137" max="5375" width="10.140625" style="263"/>
    <col min="5376" max="5381" width="2.28515625" style="263" customWidth="1"/>
    <col min="5382" max="5382" width="17.85546875" style="263" customWidth="1"/>
    <col min="5383" max="5383" width="2.42578125" style="263" customWidth="1"/>
    <col min="5384" max="5384" width="13.85546875" style="263" customWidth="1"/>
    <col min="5385" max="5385" width="2.42578125" style="263" customWidth="1"/>
    <col min="5386" max="5386" width="13.85546875" style="263" customWidth="1"/>
    <col min="5387" max="5387" width="2.42578125" style="263" customWidth="1"/>
    <col min="5388" max="5388" width="13.85546875" style="263" customWidth="1"/>
    <col min="5389" max="5389" width="2.42578125" style="263" customWidth="1"/>
    <col min="5390" max="5390" width="13.85546875" style="263" customWidth="1"/>
    <col min="5391" max="5391" width="2.42578125" style="263" customWidth="1"/>
    <col min="5392" max="5392" width="13.85546875" style="263" customWidth="1"/>
    <col min="5393" max="5631" width="10.140625" style="263"/>
    <col min="5632" max="5637" width="2.28515625" style="263" customWidth="1"/>
    <col min="5638" max="5638" width="17.85546875" style="263" customWidth="1"/>
    <col min="5639" max="5639" width="2.42578125" style="263" customWidth="1"/>
    <col min="5640" max="5640" width="13.85546875" style="263" customWidth="1"/>
    <col min="5641" max="5641" width="2.42578125" style="263" customWidth="1"/>
    <col min="5642" max="5642" width="13.85546875" style="263" customWidth="1"/>
    <col min="5643" max="5643" width="2.42578125" style="263" customWidth="1"/>
    <col min="5644" max="5644" width="13.85546875" style="263" customWidth="1"/>
    <col min="5645" max="5645" width="2.42578125" style="263" customWidth="1"/>
    <col min="5646" max="5646" width="13.85546875" style="263" customWidth="1"/>
    <col min="5647" max="5647" width="2.42578125" style="263" customWidth="1"/>
    <col min="5648" max="5648" width="13.85546875" style="263" customWidth="1"/>
    <col min="5649" max="5887" width="10.140625" style="263"/>
    <col min="5888" max="5893" width="2.28515625" style="263" customWidth="1"/>
    <col min="5894" max="5894" width="17.85546875" style="263" customWidth="1"/>
    <col min="5895" max="5895" width="2.42578125" style="263" customWidth="1"/>
    <col min="5896" max="5896" width="13.85546875" style="263" customWidth="1"/>
    <col min="5897" max="5897" width="2.42578125" style="263" customWidth="1"/>
    <col min="5898" max="5898" width="13.85546875" style="263" customWidth="1"/>
    <col min="5899" max="5899" width="2.42578125" style="263" customWidth="1"/>
    <col min="5900" max="5900" width="13.85546875" style="263" customWidth="1"/>
    <col min="5901" max="5901" width="2.42578125" style="263" customWidth="1"/>
    <col min="5902" max="5902" width="13.85546875" style="263" customWidth="1"/>
    <col min="5903" max="5903" width="2.42578125" style="263" customWidth="1"/>
    <col min="5904" max="5904" width="13.85546875" style="263" customWidth="1"/>
    <col min="5905" max="6143" width="10.140625" style="263"/>
    <col min="6144" max="6149" width="2.28515625" style="263" customWidth="1"/>
    <col min="6150" max="6150" width="17.85546875" style="263" customWidth="1"/>
    <col min="6151" max="6151" width="2.42578125" style="263" customWidth="1"/>
    <col min="6152" max="6152" width="13.85546875" style="263" customWidth="1"/>
    <col min="6153" max="6153" width="2.42578125" style="263" customWidth="1"/>
    <col min="6154" max="6154" width="13.85546875" style="263" customWidth="1"/>
    <col min="6155" max="6155" width="2.42578125" style="263" customWidth="1"/>
    <col min="6156" max="6156" width="13.85546875" style="263" customWidth="1"/>
    <col min="6157" max="6157" width="2.42578125" style="263" customWidth="1"/>
    <col min="6158" max="6158" width="13.85546875" style="263" customWidth="1"/>
    <col min="6159" max="6159" width="2.42578125" style="263" customWidth="1"/>
    <col min="6160" max="6160" width="13.85546875" style="263" customWidth="1"/>
    <col min="6161" max="6399" width="10.140625" style="263"/>
    <col min="6400" max="6405" width="2.28515625" style="263" customWidth="1"/>
    <col min="6406" max="6406" width="17.85546875" style="263" customWidth="1"/>
    <col min="6407" max="6407" width="2.42578125" style="263" customWidth="1"/>
    <col min="6408" max="6408" width="13.85546875" style="263" customWidth="1"/>
    <col min="6409" max="6409" width="2.42578125" style="263" customWidth="1"/>
    <col min="6410" max="6410" width="13.85546875" style="263" customWidth="1"/>
    <col min="6411" max="6411" width="2.42578125" style="263" customWidth="1"/>
    <col min="6412" max="6412" width="13.85546875" style="263" customWidth="1"/>
    <col min="6413" max="6413" width="2.42578125" style="263" customWidth="1"/>
    <col min="6414" max="6414" width="13.85546875" style="263" customWidth="1"/>
    <col min="6415" max="6415" width="2.42578125" style="263" customWidth="1"/>
    <col min="6416" max="6416" width="13.85546875" style="263" customWidth="1"/>
    <col min="6417" max="6655" width="10.140625" style="263"/>
    <col min="6656" max="6661" width="2.28515625" style="263" customWidth="1"/>
    <col min="6662" max="6662" width="17.85546875" style="263" customWidth="1"/>
    <col min="6663" max="6663" width="2.42578125" style="263" customWidth="1"/>
    <col min="6664" max="6664" width="13.85546875" style="263" customWidth="1"/>
    <col min="6665" max="6665" width="2.42578125" style="263" customWidth="1"/>
    <col min="6666" max="6666" width="13.85546875" style="263" customWidth="1"/>
    <col min="6667" max="6667" width="2.42578125" style="263" customWidth="1"/>
    <col min="6668" max="6668" width="13.85546875" style="263" customWidth="1"/>
    <col min="6669" max="6669" width="2.42578125" style="263" customWidth="1"/>
    <col min="6670" max="6670" width="13.85546875" style="263" customWidth="1"/>
    <col min="6671" max="6671" width="2.42578125" style="263" customWidth="1"/>
    <col min="6672" max="6672" width="13.85546875" style="263" customWidth="1"/>
    <col min="6673" max="6911" width="10.140625" style="263"/>
    <col min="6912" max="6917" width="2.28515625" style="263" customWidth="1"/>
    <col min="6918" max="6918" width="17.85546875" style="263" customWidth="1"/>
    <col min="6919" max="6919" width="2.42578125" style="263" customWidth="1"/>
    <col min="6920" max="6920" width="13.85546875" style="263" customWidth="1"/>
    <col min="6921" max="6921" width="2.42578125" style="263" customWidth="1"/>
    <col min="6922" max="6922" width="13.85546875" style="263" customWidth="1"/>
    <col min="6923" max="6923" width="2.42578125" style="263" customWidth="1"/>
    <col min="6924" max="6924" width="13.85546875" style="263" customWidth="1"/>
    <col min="6925" max="6925" width="2.42578125" style="263" customWidth="1"/>
    <col min="6926" max="6926" width="13.85546875" style="263" customWidth="1"/>
    <col min="6927" max="6927" width="2.42578125" style="263" customWidth="1"/>
    <col min="6928" max="6928" width="13.85546875" style="263" customWidth="1"/>
    <col min="6929" max="7167" width="10.140625" style="263"/>
    <col min="7168" max="7173" width="2.28515625" style="263" customWidth="1"/>
    <col min="7174" max="7174" width="17.85546875" style="263" customWidth="1"/>
    <col min="7175" max="7175" width="2.42578125" style="263" customWidth="1"/>
    <col min="7176" max="7176" width="13.85546875" style="263" customWidth="1"/>
    <col min="7177" max="7177" width="2.42578125" style="263" customWidth="1"/>
    <col min="7178" max="7178" width="13.85546875" style="263" customWidth="1"/>
    <col min="7179" max="7179" width="2.42578125" style="263" customWidth="1"/>
    <col min="7180" max="7180" width="13.85546875" style="263" customWidth="1"/>
    <col min="7181" max="7181" width="2.42578125" style="263" customWidth="1"/>
    <col min="7182" max="7182" width="13.85546875" style="263" customWidth="1"/>
    <col min="7183" max="7183" width="2.42578125" style="263" customWidth="1"/>
    <col min="7184" max="7184" width="13.85546875" style="263" customWidth="1"/>
    <col min="7185" max="7423" width="10.140625" style="263"/>
    <col min="7424" max="7429" width="2.28515625" style="263" customWidth="1"/>
    <col min="7430" max="7430" width="17.85546875" style="263" customWidth="1"/>
    <col min="7431" max="7431" width="2.42578125" style="263" customWidth="1"/>
    <col min="7432" max="7432" width="13.85546875" style="263" customWidth="1"/>
    <col min="7433" max="7433" width="2.42578125" style="263" customWidth="1"/>
    <col min="7434" max="7434" width="13.85546875" style="263" customWidth="1"/>
    <col min="7435" max="7435" width="2.42578125" style="263" customWidth="1"/>
    <col min="7436" max="7436" width="13.85546875" style="263" customWidth="1"/>
    <col min="7437" max="7437" width="2.42578125" style="263" customWidth="1"/>
    <col min="7438" max="7438" width="13.85546875" style="263" customWidth="1"/>
    <col min="7439" max="7439" width="2.42578125" style="263" customWidth="1"/>
    <col min="7440" max="7440" width="13.85546875" style="263" customWidth="1"/>
    <col min="7441" max="7679" width="10.140625" style="263"/>
    <col min="7680" max="7685" width="2.28515625" style="263" customWidth="1"/>
    <col min="7686" max="7686" width="17.85546875" style="263" customWidth="1"/>
    <col min="7687" max="7687" width="2.42578125" style="263" customWidth="1"/>
    <col min="7688" max="7688" width="13.85546875" style="263" customWidth="1"/>
    <col min="7689" max="7689" width="2.42578125" style="263" customWidth="1"/>
    <col min="7690" max="7690" width="13.85546875" style="263" customWidth="1"/>
    <col min="7691" max="7691" width="2.42578125" style="263" customWidth="1"/>
    <col min="7692" max="7692" width="13.85546875" style="263" customWidth="1"/>
    <col min="7693" max="7693" width="2.42578125" style="263" customWidth="1"/>
    <col min="7694" max="7694" width="13.85546875" style="263" customWidth="1"/>
    <col min="7695" max="7695" width="2.42578125" style="263" customWidth="1"/>
    <col min="7696" max="7696" width="13.85546875" style="263" customWidth="1"/>
    <col min="7697" max="7935" width="10.140625" style="263"/>
    <col min="7936" max="7941" width="2.28515625" style="263" customWidth="1"/>
    <col min="7942" max="7942" width="17.85546875" style="263" customWidth="1"/>
    <col min="7943" max="7943" width="2.42578125" style="263" customWidth="1"/>
    <col min="7944" max="7944" width="13.85546875" style="263" customWidth="1"/>
    <col min="7945" max="7945" width="2.42578125" style="263" customWidth="1"/>
    <col min="7946" max="7946" width="13.85546875" style="263" customWidth="1"/>
    <col min="7947" max="7947" width="2.42578125" style="263" customWidth="1"/>
    <col min="7948" max="7948" width="13.85546875" style="263" customWidth="1"/>
    <col min="7949" max="7949" width="2.42578125" style="263" customWidth="1"/>
    <col min="7950" max="7950" width="13.85546875" style="263" customWidth="1"/>
    <col min="7951" max="7951" width="2.42578125" style="263" customWidth="1"/>
    <col min="7952" max="7952" width="13.85546875" style="263" customWidth="1"/>
    <col min="7953" max="8191" width="10.140625" style="263"/>
    <col min="8192" max="8197" width="2.28515625" style="263" customWidth="1"/>
    <col min="8198" max="8198" width="17.85546875" style="263" customWidth="1"/>
    <col min="8199" max="8199" width="2.42578125" style="263" customWidth="1"/>
    <col min="8200" max="8200" width="13.85546875" style="263" customWidth="1"/>
    <col min="8201" max="8201" width="2.42578125" style="263" customWidth="1"/>
    <col min="8202" max="8202" width="13.85546875" style="263" customWidth="1"/>
    <col min="8203" max="8203" width="2.42578125" style="263" customWidth="1"/>
    <col min="8204" max="8204" width="13.85546875" style="263" customWidth="1"/>
    <col min="8205" max="8205" width="2.42578125" style="263" customWidth="1"/>
    <col min="8206" max="8206" width="13.85546875" style="263" customWidth="1"/>
    <col min="8207" max="8207" width="2.42578125" style="263" customWidth="1"/>
    <col min="8208" max="8208" width="13.85546875" style="263" customWidth="1"/>
    <col min="8209" max="8447" width="10.140625" style="263"/>
    <col min="8448" max="8453" width="2.28515625" style="263" customWidth="1"/>
    <col min="8454" max="8454" width="17.85546875" style="263" customWidth="1"/>
    <col min="8455" max="8455" width="2.42578125" style="263" customWidth="1"/>
    <col min="8456" max="8456" width="13.85546875" style="263" customWidth="1"/>
    <col min="8457" max="8457" width="2.42578125" style="263" customWidth="1"/>
    <col min="8458" max="8458" width="13.85546875" style="263" customWidth="1"/>
    <col min="8459" max="8459" width="2.42578125" style="263" customWidth="1"/>
    <col min="8460" max="8460" width="13.85546875" style="263" customWidth="1"/>
    <col min="8461" max="8461" width="2.42578125" style="263" customWidth="1"/>
    <col min="8462" max="8462" width="13.85546875" style="263" customWidth="1"/>
    <col min="8463" max="8463" width="2.42578125" style="263" customWidth="1"/>
    <col min="8464" max="8464" width="13.85546875" style="263" customWidth="1"/>
    <col min="8465" max="8703" width="10.140625" style="263"/>
    <col min="8704" max="8709" width="2.28515625" style="263" customWidth="1"/>
    <col min="8710" max="8710" width="17.85546875" style="263" customWidth="1"/>
    <col min="8711" max="8711" width="2.42578125" style="263" customWidth="1"/>
    <col min="8712" max="8712" width="13.85546875" style="263" customWidth="1"/>
    <col min="8713" max="8713" width="2.42578125" style="263" customWidth="1"/>
    <col min="8714" max="8714" width="13.85546875" style="263" customWidth="1"/>
    <col min="8715" max="8715" width="2.42578125" style="263" customWidth="1"/>
    <col min="8716" max="8716" width="13.85546875" style="263" customWidth="1"/>
    <col min="8717" max="8717" width="2.42578125" style="263" customWidth="1"/>
    <col min="8718" max="8718" width="13.85546875" style="263" customWidth="1"/>
    <col min="8719" max="8719" width="2.42578125" style="263" customWidth="1"/>
    <col min="8720" max="8720" width="13.85546875" style="263" customWidth="1"/>
    <col min="8721" max="8959" width="10.140625" style="263"/>
    <col min="8960" max="8965" width="2.28515625" style="263" customWidth="1"/>
    <col min="8966" max="8966" width="17.85546875" style="263" customWidth="1"/>
    <col min="8967" max="8967" width="2.42578125" style="263" customWidth="1"/>
    <col min="8968" max="8968" width="13.85546875" style="263" customWidth="1"/>
    <col min="8969" max="8969" width="2.42578125" style="263" customWidth="1"/>
    <col min="8970" max="8970" width="13.85546875" style="263" customWidth="1"/>
    <col min="8971" max="8971" width="2.42578125" style="263" customWidth="1"/>
    <col min="8972" max="8972" width="13.85546875" style="263" customWidth="1"/>
    <col min="8973" max="8973" width="2.42578125" style="263" customWidth="1"/>
    <col min="8974" max="8974" width="13.85546875" style="263" customWidth="1"/>
    <col min="8975" max="8975" width="2.42578125" style="263" customWidth="1"/>
    <col min="8976" max="8976" width="13.85546875" style="263" customWidth="1"/>
    <col min="8977" max="9215" width="10.140625" style="263"/>
    <col min="9216" max="9221" width="2.28515625" style="263" customWidth="1"/>
    <col min="9222" max="9222" width="17.85546875" style="263" customWidth="1"/>
    <col min="9223" max="9223" width="2.42578125" style="263" customWidth="1"/>
    <col min="9224" max="9224" width="13.85546875" style="263" customWidth="1"/>
    <col min="9225" max="9225" width="2.42578125" style="263" customWidth="1"/>
    <col min="9226" max="9226" width="13.85546875" style="263" customWidth="1"/>
    <col min="9227" max="9227" width="2.42578125" style="263" customWidth="1"/>
    <col min="9228" max="9228" width="13.85546875" style="263" customWidth="1"/>
    <col min="9229" max="9229" width="2.42578125" style="263" customWidth="1"/>
    <col min="9230" max="9230" width="13.85546875" style="263" customWidth="1"/>
    <col min="9231" max="9231" width="2.42578125" style="263" customWidth="1"/>
    <col min="9232" max="9232" width="13.85546875" style="263" customWidth="1"/>
    <col min="9233" max="9471" width="10.140625" style="263"/>
    <col min="9472" max="9477" width="2.28515625" style="263" customWidth="1"/>
    <col min="9478" max="9478" width="17.85546875" style="263" customWidth="1"/>
    <col min="9479" max="9479" width="2.42578125" style="263" customWidth="1"/>
    <col min="9480" max="9480" width="13.85546875" style="263" customWidth="1"/>
    <col min="9481" max="9481" width="2.42578125" style="263" customWidth="1"/>
    <col min="9482" max="9482" width="13.85546875" style="263" customWidth="1"/>
    <col min="9483" max="9483" width="2.42578125" style="263" customWidth="1"/>
    <col min="9484" max="9484" width="13.85546875" style="263" customWidth="1"/>
    <col min="9485" max="9485" width="2.42578125" style="263" customWidth="1"/>
    <col min="9486" max="9486" width="13.85546875" style="263" customWidth="1"/>
    <col min="9487" max="9487" width="2.42578125" style="263" customWidth="1"/>
    <col min="9488" max="9488" width="13.85546875" style="263" customWidth="1"/>
    <col min="9489" max="9727" width="10.140625" style="263"/>
    <col min="9728" max="9733" width="2.28515625" style="263" customWidth="1"/>
    <col min="9734" max="9734" width="17.85546875" style="263" customWidth="1"/>
    <col min="9735" max="9735" width="2.42578125" style="263" customWidth="1"/>
    <col min="9736" max="9736" width="13.85546875" style="263" customWidth="1"/>
    <col min="9737" max="9737" width="2.42578125" style="263" customWidth="1"/>
    <col min="9738" max="9738" width="13.85546875" style="263" customWidth="1"/>
    <col min="9739" max="9739" width="2.42578125" style="263" customWidth="1"/>
    <col min="9740" max="9740" width="13.85546875" style="263" customWidth="1"/>
    <col min="9741" max="9741" width="2.42578125" style="263" customWidth="1"/>
    <col min="9742" max="9742" width="13.85546875" style="263" customWidth="1"/>
    <col min="9743" max="9743" width="2.42578125" style="263" customWidth="1"/>
    <col min="9744" max="9744" width="13.85546875" style="263" customWidth="1"/>
    <col min="9745" max="9983" width="10.140625" style="263"/>
    <col min="9984" max="9989" width="2.28515625" style="263" customWidth="1"/>
    <col min="9990" max="9990" width="17.85546875" style="263" customWidth="1"/>
    <col min="9991" max="9991" width="2.42578125" style="263" customWidth="1"/>
    <col min="9992" max="9992" width="13.85546875" style="263" customWidth="1"/>
    <col min="9993" max="9993" width="2.42578125" style="263" customWidth="1"/>
    <col min="9994" max="9994" width="13.85546875" style="263" customWidth="1"/>
    <col min="9995" max="9995" width="2.42578125" style="263" customWidth="1"/>
    <col min="9996" max="9996" width="13.85546875" style="263" customWidth="1"/>
    <col min="9997" max="9997" width="2.42578125" style="263" customWidth="1"/>
    <col min="9998" max="9998" width="13.85546875" style="263" customWidth="1"/>
    <col min="9999" max="9999" width="2.42578125" style="263" customWidth="1"/>
    <col min="10000" max="10000" width="13.85546875" style="263" customWidth="1"/>
    <col min="10001" max="10239" width="10.140625" style="263"/>
    <col min="10240" max="10245" width="2.28515625" style="263" customWidth="1"/>
    <col min="10246" max="10246" width="17.85546875" style="263" customWidth="1"/>
    <col min="10247" max="10247" width="2.42578125" style="263" customWidth="1"/>
    <col min="10248" max="10248" width="13.85546875" style="263" customWidth="1"/>
    <col min="10249" max="10249" width="2.42578125" style="263" customWidth="1"/>
    <col min="10250" max="10250" width="13.85546875" style="263" customWidth="1"/>
    <col min="10251" max="10251" width="2.42578125" style="263" customWidth="1"/>
    <col min="10252" max="10252" width="13.85546875" style="263" customWidth="1"/>
    <col min="10253" max="10253" width="2.42578125" style="263" customWidth="1"/>
    <col min="10254" max="10254" width="13.85546875" style="263" customWidth="1"/>
    <col min="10255" max="10255" width="2.42578125" style="263" customWidth="1"/>
    <col min="10256" max="10256" width="13.85546875" style="263" customWidth="1"/>
    <col min="10257" max="10495" width="10.140625" style="263"/>
    <col min="10496" max="10501" width="2.28515625" style="263" customWidth="1"/>
    <col min="10502" max="10502" width="17.85546875" style="263" customWidth="1"/>
    <col min="10503" max="10503" width="2.42578125" style="263" customWidth="1"/>
    <col min="10504" max="10504" width="13.85546875" style="263" customWidth="1"/>
    <col min="10505" max="10505" width="2.42578125" style="263" customWidth="1"/>
    <col min="10506" max="10506" width="13.85546875" style="263" customWidth="1"/>
    <col min="10507" max="10507" width="2.42578125" style="263" customWidth="1"/>
    <col min="10508" max="10508" width="13.85546875" style="263" customWidth="1"/>
    <col min="10509" max="10509" width="2.42578125" style="263" customWidth="1"/>
    <col min="10510" max="10510" width="13.85546875" style="263" customWidth="1"/>
    <col min="10511" max="10511" width="2.42578125" style="263" customWidth="1"/>
    <col min="10512" max="10512" width="13.85546875" style="263" customWidth="1"/>
    <col min="10513" max="10751" width="10.140625" style="263"/>
    <col min="10752" max="10757" width="2.28515625" style="263" customWidth="1"/>
    <col min="10758" max="10758" width="17.85546875" style="263" customWidth="1"/>
    <col min="10759" max="10759" width="2.42578125" style="263" customWidth="1"/>
    <col min="10760" max="10760" width="13.85546875" style="263" customWidth="1"/>
    <col min="10761" max="10761" width="2.42578125" style="263" customWidth="1"/>
    <col min="10762" max="10762" width="13.85546875" style="263" customWidth="1"/>
    <col min="10763" max="10763" width="2.42578125" style="263" customWidth="1"/>
    <col min="10764" max="10764" width="13.85546875" style="263" customWidth="1"/>
    <col min="10765" max="10765" width="2.42578125" style="263" customWidth="1"/>
    <col min="10766" max="10766" width="13.85546875" style="263" customWidth="1"/>
    <col min="10767" max="10767" width="2.42578125" style="263" customWidth="1"/>
    <col min="10768" max="10768" width="13.85546875" style="263" customWidth="1"/>
    <col min="10769" max="11007" width="10.140625" style="263"/>
    <col min="11008" max="11013" width="2.28515625" style="263" customWidth="1"/>
    <col min="11014" max="11014" width="17.85546875" style="263" customWidth="1"/>
    <col min="11015" max="11015" width="2.42578125" style="263" customWidth="1"/>
    <col min="11016" max="11016" width="13.85546875" style="263" customWidth="1"/>
    <col min="11017" max="11017" width="2.42578125" style="263" customWidth="1"/>
    <col min="11018" max="11018" width="13.85546875" style="263" customWidth="1"/>
    <col min="11019" max="11019" width="2.42578125" style="263" customWidth="1"/>
    <col min="11020" max="11020" width="13.85546875" style="263" customWidth="1"/>
    <col min="11021" max="11021" width="2.42578125" style="263" customWidth="1"/>
    <col min="11022" max="11022" width="13.85546875" style="263" customWidth="1"/>
    <col min="11023" max="11023" width="2.42578125" style="263" customWidth="1"/>
    <col min="11024" max="11024" width="13.85546875" style="263" customWidth="1"/>
    <col min="11025" max="11263" width="10.140625" style="263"/>
    <col min="11264" max="11269" width="2.28515625" style="263" customWidth="1"/>
    <col min="11270" max="11270" width="17.85546875" style="263" customWidth="1"/>
    <col min="11271" max="11271" width="2.42578125" style="263" customWidth="1"/>
    <col min="11272" max="11272" width="13.85546875" style="263" customWidth="1"/>
    <col min="11273" max="11273" width="2.42578125" style="263" customWidth="1"/>
    <col min="11274" max="11274" width="13.85546875" style="263" customWidth="1"/>
    <col min="11275" max="11275" width="2.42578125" style="263" customWidth="1"/>
    <col min="11276" max="11276" width="13.85546875" style="263" customWidth="1"/>
    <col min="11277" max="11277" width="2.42578125" style="263" customWidth="1"/>
    <col min="11278" max="11278" width="13.85546875" style="263" customWidth="1"/>
    <col min="11279" max="11279" width="2.42578125" style="263" customWidth="1"/>
    <col min="11280" max="11280" width="13.85546875" style="263" customWidth="1"/>
    <col min="11281" max="11519" width="10.140625" style="263"/>
    <col min="11520" max="11525" width="2.28515625" style="263" customWidth="1"/>
    <col min="11526" max="11526" width="17.85546875" style="263" customWidth="1"/>
    <col min="11527" max="11527" width="2.42578125" style="263" customWidth="1"/>
    <col min="11528" max="11528" width="13.85546875" style="263" customWidth="1"/>
    <col min="11529" max="11529" width="2.42578125" style="263" customWidth="1"/>
    <col min="11530" max="11530" width="13.85546875" style="263" customWidth="1"/>
    <col min="11531" max="11531" width="2.42578125" style="263" customWidth="1"/>
    <col min="11532" max="11532" width="13.85546875" style="263" customWidth="1"/>
    <col min="11533" max="11533" width="2.42578125" style="263" customWidth="1"/>
    <col min="11534" max="11534" width="13.85546875" style="263" customWidth="1"/>
    <col min="11535" max="11535" width="2.42578125" style="263" customWidth="1"/>
    <col min="11536" max="11536" width="13.85546875" style="263" customWidth="1"/>
    <col min="11537" max="11775" width="10.140625" style="263"/>
    <col min="11776" max="11781" width="2.28515625" style="263" customWidth="1"/>
    <col min="11782" max="11782" width="17.85546875" style="263" customWidth="1"/>
    <col min="11783" max="11783" width="2.42578125" style="263" customWidth="1"/>
    <col min="11784" max="11784" width="13.85546875" style="263" customWidth="1"/>
    <col min="11785" max="11785" width="2.42578125" style="263" customWidth="1"/>
    <col min="11786" max="11786" width="13.85546875" style="263" customWidth="1"/>
    <col min="11787" max="11787" width="2.42578125" style="263" customWidth="1"/>
    <col min="11788" max="11788" width="13.85546875" style="263" customWidth="1"/>
    <col min="11789" max="11789" width="2.42578125" style="263" customWidth="1"/>
    <col min="11790" max="11790" width="13.85546875" style="263" customWidth="1"/>
    <col min="11791" max="11791" width="2.42578125" style="263" customWidth="1"/>
    <col min="11792" max="11792" width="13.85546875" style="263" customWidth="1"/>
    <col min="11793" max="12031" width="10.140625" style="263"/>
    <col min="12032" max="12037" width="2.28515625" style="263" customWidth="1"/>
    <col min="12038" max="12038" width="17.85546875" style="263" customWidth="1"/>
    <col min="12039" max="12039" width="2.42578125" style="263" customWidth="1"/>
    <col min="12040" max="12040" width="13.85546875" style="263" customWidth="1"/>
    <col min="12041" max="12041" width="2.42578125" style="263" customWidth="1"/>
    <col min="12042" max="12042" width="13.85546875" style="263" customWidth="1"/>
    <col min="12043" max="12043" width="2.42578125" style="263" customWidth="1"/>
    <col min="12044" max="12044" width="13.85546875" style="263" customWidth="1"/>
    <col min="12045" max="12045" width="2.42578125" style="263" customWidth="1"/>
    <col min="12046" max="12046" width="13.85546875" style="263" customWidth="1"/>
    <col min="12047" max="12047" width="2.42578125" style="263" customWidth="1"/>
    <col min="12048" max="12048" width="13.85546875" style="263" customWidth="1"/>
    <col min="12049" max="12287" width="10.140625" style="263"/>
    <col min="12288" max="12293" width="2.28515625" style="263" customWidth="1"/>
    <col min="12294" max="12294" width="17.85546875" style="263" customWidth="1"/>
    <col min="12295" max="12295" width="2.42578125" style="263" customWidth="1"/>
    <col min="12296" max="12296" width="13.85546875" style="263" customWidth="1"/>
    <col min="12297" max="12297" width="2.42578125" style="263" customWidth="1"/>
    <col min="12298" max="12298" width="13.85546875" style="263" customWidth="1"/>
    <col min="12299" max="12299" width="2.42578125" style="263" customWidth="1"/>
    <col min="12300" max="12300" width="13.85546875" style="263" customWidth="1"/>
    <col min="12301" max="12301" width="2.42578125" style="263" customWidth="1"/>
    <col min="12302" max="12302" width="13.85546875" style="263" customWidth="1"/>
    <col min="12303" max="12303" width="2.42578125" style="263" customWidth="1"/>
    <col min="12304" max="12304" width="13.85546875" style="263" customWidth="1"/>
    <col min="12305" max="12543" width="10.140625" style="263"/>
    <col min="12544" max="12549" width="2.28515625" style="263" customWidth="1"/>
    <col min="12550" max="12550" width="17.85546875" style="263" customWidth="1"/>
    <col min="12551" max="12551" width="2.42578125" style="263" customWidth="1"/>
    <col min="12552" max="12552" width="13.85546875" style="263" customWidth="1"/>
    <col min="12553" max="12553" width="2.42578125" style="263" customWidth="1"/>
    <col min="12554" max="12554" width="13.85546875" style="263" customWidth="1"/>
    <col min="12555" max="12555" width="2.42578125" style="263" customWidth="1"/>
    <col min="12556" max="12556" width="13.85546875" style="263" customWidth="1"/>
    <col min="12557" max="12557" width="2.42578125" style="263" customWidth="1"/>
    <col min="12558" max="12558" width="13.85546875" style="263" customWidth="1"/>
    <col min="12559" max="12559" width="2.42578125" style="263" customWidth="1"/>
    <col min="12560" max="12560" width="13.85546875" style="263" customWidth="1"/>
    <col min="12561" max="12799" width="10.140625" style="263"/>
    <col min="12800" max="12805" width="2.28515625" style="263" customWidth="1"/>
    <col min="12806" max="12806" width="17.85546875" style="263" customWidth="1"/>
    <col min="12807" max="12807" width="2.42578125" style="263" customWidth="1"/>
    <col min="12808" max="12808" width="13.85546875" style="263" customWidth="1"/>
    <col min="12809" max="12809" width="2.42578125" style="263" customWidth="1"/>
    <col min="12810" max="12810" width="13.85546875" style="263" customWidth="1"/>
    <col min="12811" max="12811" width="2.42578125" style="263" customWidth="1"/>
    <col min="12812" max="12812" width="13.85546875" style="263" customWidth="1"/>
    <col min="12813" max="12813" width="2.42578125" style="263" customWidth="1"/>
    <col min="12814" max="12814" width="13.85546875" style="263" customWidth="1"/>
    <col min="12815" max="12815" width="2.42578125" style="263" customWidth="1"/>
    <col min="12816" max="12816" width="13.85546875" style="263" customWidth="1"/>
    <col min="12817" max="13055" width="10.140625" style="263"/>
    <col min="13056" max="13061" width="2.28515625" style="263" customWidth="1"/>
    <col min="13062" max="13062" width="17.85546875" style="263" customWidth="1"/>
    <col min="13063" max="13063" width="2.42578125" style="263" customWidth="1"/>
    <col min="13064" max="13064" width="13.85546875" style="263" customWidth="1"/>
    <col min="13065" max="13065" width="2.42578125" style="263" customWidth="1"/>
    <col min="13066" max="13066" width="13.85546875" style="263" customWidth="1"/>
    <col min="13067" max="13067" width="2.42578125" style="263" customWidth="1"/>
    <col min="13068" max="13068" width="13.85546875" style="263" customWidth="1"/>
    <col min="13069" max="13069" width="2.42578125" style="263" customWidth="1"/>
    <col min="13070" max="13070" width="13.85546875" style="263" customWidth="1"/>
    <col min="13071" max="13071" width="2.42578125" style="263" customWidth="1"/>
    <col min="13072" max="13072" width="13.85546875" style="263" customWidth="1"/>
    <col min="13073" max="13311" width="10.140625" style="263"/>
    <col min="13312" max="13317" width="2.28515625" style="263" customWidth="1"/>
    <col min="13318" max="13318" width="17.85546875" style="263" customWidth="1"/>
    <col min="13319" max="13319" width="2.42578125" style="263" customWidth="1"/>
    <col min="13320" max="13320" width="13.85546875" style="263" customWidth="1"/>
    <col min="13321" max="13321" width="2.42578125" style="263" customWidth="1"/>
    <col min="13322" max="13322" width="13.85546875" style="263" customWidth="1"/>
    <col min="13323" max="13323" width="2.42578125" style="263" customWidth="1"/>
    <col min="13324" max="13324" width="13.85546875" style="263" customWidth="1"/>
    <col min="13325" max="13325" width="2.42578125" style="263" customWidth="1"/>
    <col min="13326" max="13326" width="13.85546875" style="263" customWidth="1"/>
    <col min="13327" max="13327" width="2.42578125" style="263" customWidth="1"/>
    <col min="13328" max="13328" width="13.85546875" style="263" customWidth="1"/>
    <col min="13329" max="13567" width="10.140625" style="263"/>
    <col min="13568" max="13573" width="2.28515625" style="263" customWidth="1"/>
    <col min="13574" max="13574" width="17.85546875" style="263" customWidth="1"/>
    <col min="13575" max="13575" width="2.42578125" style="263" customWidth="1"/>
    <col min="13576" max="13576" width="13.85546875" style="263" customWidth="1"/>
    <col min="13577" max="13577" width="2.42578125" style="263" customWidth="1"/>
    <col min="13578" max="13578" width="13.85546875" style="263" customWidth="1"/>
    <col min="13579" max="13579" width="2.42578125" style="263" customWidth="1"/>
    <col min="13580" max="13580" width="13.85546875" style="263" customWidth="1"/>
    <col min="13581" max="13581" width="2.42578125" style="263" customWidth="1"/>
    <col min="13582" max="13582" width="13.85546875" style="263" customWidth="1"/>
    <col min="13583" max="13583" width="2.42578125" style="263" customWidth="1"/>
    <col min="13584" max="13584" width="13.85546875" style="263" customWidth="1"/>
    <col min="13585" max="13823" width="10.140625" style="263"/>
    <col min="13824" max="13829" width="2.28515625" style="263" customWidth="1"/>
    <col min="13830" max="13830" width="17.85546875" style="263" customWidth="1"/>
    <col min="13831" max="13831" width="2.42578125" style="263" customWidth="1"/>
    <col min="13832" max="13832" width="13.85546875" style="263" customWidth="1"/>
    <col min="13833" max="13833" width="2.42578125" style="263" customWidth="1"/>
    <col min="13834" max="13834" width="13.85546875" style="263" customWidth="1"/>
    <col min="13835" max="13835" width="2.42578125" style="263" customWidth="1"/>
    <col min="13836" max="13836" width="13.85546875" style="263" customWidth="1"/>
    <col min="13837" max="13837" width="2.42578125" style="263" customWidth="1"/>
    <col min="13838" max="13838" width="13.85546875" style="263" customWidth="1"/>
    <col min="13839" max="13839" width="2.42578125" style="263" customWidth="1"/>
    <col min="13840" max="13840" width="13.85546875" style="263" customWidth="1"/>
    <col min="13841" max="14079" width="10.140625" style="263"/>
    <col min="14080" max="14085" width="2.28515625" style="263" customWidth="1"/>
    <col min="14086" max="14086" width="17.85546875" style="263" customWidth="1"/>
    <col min="14087" max="14087" width="2.42578125" style="263" customWidth="1"/>
    <col min="14088" max="14088" width="13.85546875" style="263" customWidth="1"/>
    <col min="14089" max="14089" width="2.42578125" style="263" customWidth="1"/>
    <col min="14090" max="14090" width="13.85546875" style="263" customWidth="1"/>
    <col min="14091" max="14091" width="2.42578125" style="263" customWidth="1"/>
    <col min="14092" max="14092" width="13.85546875" style="263" customWidth="1"/>
    <col min="14093" max="14093" width="2.42578125" style="263" customWidth="1"/>
    <col min="14094" max="14094" width="13.85546875" style="263" customWidth="1"/>
    <col min="14095" max="14095" width="2.42578125" style="263" customWidth="1"/>
    <col min="14096" max="14096" width="13.85546875" style="263" customWidth="1"/>
    <col min="14097" max="14335" width="10.140625" style="263"/>
    <col min="14336" max="14341" width="2.28515625" style="263" customWidth="1"/>
    <col min="14342" max="14342" width="17.85546875" style="263" customWidth="1"/>
    <col min="14343" max="14343" width="2.42578125" style="263" customWidth="1"/>
    <col min="14344" max="14344" width="13.85546875" style="263" customWidth="1"/>
    <col min="14345" max="14345" width="2.42578125" style="263" customWidth="1"/>
    <col min="14346" max="14346" width="13.85546875" style="263" customWidth="1"/>
    <col min="14347" max="14347" width="2.42578125" style="263" customWidth="1"/>
    <col min="14348" max="14348" width="13.85546875" style="263" customWidth="1"/>
    <col min="14349" max="14349" width="2.42578125" style="263" customWidth="1"/>
    <col min="14350" max="14350" width="13.85546875" style="263" customWidth="1"/>
    <col min="14351" max="14351" width="2.42578125" style="263" customWidth="1"/>
    <col min="14352" max="14352" width="13.85546875" style="263" customWidth="1"/>
    <col min="14353" max="14591" width="10.140625" style="263"/>
    <col min="14592" max="14597" width="2.28515625" style="263" customWidth="1"/>
    <col min="14598" max="14598" width="17.85546875" style="263" customWidth="1"/>
    <col min="14599" max="14599" width="2.42578125" style="263" customWidth="1"/>
    <col min="14600" max="14600" width="13.85546875" style="263" customWidth="1"/>
    <col min="14601" max="14601" width="2.42578125" style="263" customWidth="1"/>
    <col min="14602" max="14602" width="13.85546875" style="263" customWidth="1"/>
    <col min="14603" max="14603" width="2.42578125" style="263" customWidth="1"/>
    <col min="14604" max="14604" width="13.85546875" style="263" customWidth="1"/>
    <col min="14605" max="14605" width="2.42578125" style="263" customWidth="1"/>
    <col min="14606" max="14606" width="13.85546875" style="263" customWidth="1"/>
    <col min="14607" max="14607" width="2.42578125" style="263" customWidth="1"/>
    <col min="14608" max="14608" width="13.85546875" style="263" customWidth="1"/>
    <col min="14609" max="14847" width="10.140625" style="263"/>
    <col min="14848" max="14853" width="2.28515625" style="263" customWidth="1"/>
    <col min="14854" max="14854" width="17.85546875" style="263" customWidth="1"/>
    <col min="14855" max="14855" width="2.42578125" style="263" customWidth="1"/>
    <col min="14856" max="14856" width="13.85546875" style="263" customWidth="1"/>
    <col min="14857" max="14857" width="2.42578125" style="263" customWidth="1"/>
    <col min="14858" max="14858" width="13.85546875" style="263" customWidth="1"/>
    <col min="14859" max="14859" width="2.42578125" style="263" customWidth="1"/>
    <col min="14860" max="14860" width="13.85546875" style="263" customWidth="1"/>
    <col min="14861" max="14861" width="2.42578125" style="263" customWidth="1"/>
    <col min="14862" max="14862" width="13.85546875" style="263" customWidth="1"/>
    <col min="14863" max="14863" width="2.42578125" style="263" customWidth="1"/>
    <col min="14864" max="14864" width="13.85546875" style="263" customWidth="1"/>
    <col min="14865" max="15103" width="10.140625" style="263"/>
    <col min="15104" max="15109" width="2.28515625" style="263" customWidth="1"/>
    <col min="15110" max="15110" width="17.85546875" style="263" customWidth="1"/>
    <col min="15111" max="15111" width="2.42578125" style="263" customWidth="1"/>
    <col min="15112" max="15112" width="13.85546875" style="263" customWidth="1"/>
    <col min="15113" max="15113" width="2.42578125" style="263" customWidth="1"/>
    <col min="15114" max="15114" width="13.85546875" style="263" customWidth="1"/>
    <col min="15115" max="15115" width="2.42578125" style="263" customWidth="1"/>
    <col min="15116" max="15116" width="13.85546875" style="263" customWidth="1"/>
    <col min="15117" max="15117" width="2.42578125" style="263" customWidth="1"/>
    <col min="15118" max="15118" width="13.85546875" style="263" customWidth="1"/>
    <col min="15119" max="15119" width="2.42578125" style="263" customWidth="1"/>
    <col min="15120" max="15120" width="13.85546875" style="263" customWidth="1"/>
    <col min="15121" max="15359" width="10.140625" style="263"/>
    <col min="15360" max="15365" width="2.28515625" style="263" customWidth="1"/>
    <col min="15366" max="15366" width="17.85546875" style="263" customWidth="1"/>
    <col min="15367" max="15367" width="2.42578125" style="263" customWidth="1"/>
    <col min="15368" max="15368" width="13.85546875" style="263" customWidth="1"/>
    <col min="15369" max="15369" width="2.42578125" style="263" customWidth="1"/>
    <col min="15370" max="15370" width="13.85546875" style="263" customWidth="1"/>
    <col min="15371" max="15371" width="2.42578125" style="263" customWidth="1"/>
    <col min="15372" max="15372" width="13.85546875" style="263" customWidth="1"/>
    <col min="15373" max="15373" width="2.42578125" style="263" customWidth="1"/>
    <col min="15374" max="15374" width="13.85546875" style="263" customWidth="1"/>
    <col min="15375" max="15375" width="2.42578125" style="263" customWidth="1"/>
    <col min="15376" max="15376" width="13.85546875" style="263" customWidth="1"/>
    <col min="15377" max="15615" width="10.140625" style="263"/>
    <col min="15616" max="15621" width="2.28515625" style="263" customWidth="1"/>
    <col min="15622" max="15622" width="17.85546875" style="263" customWidth="1"/>
    <col min="15623" max="15623" width="2.42578125" style="263" customWidth="1"/>
    <col min="15624" max="15624" width="13.85546875" style="263" customWidth="1"/>
    <col min="15625" max="15625" width="2.42578125" style="263" customWidth="1"/>
    <col min="15626" max="15626" width="13.85546875" style="263" customWidth="1"/>
    <col min="15627" max="15627" width="2.42578125" style="263" customWidth="1"/>
    <col min="15628" max="15628" width="13.85546875" style="263" customWidth="1"/>
    <col min="15629" max="15629" width="2.42578125" style="263" customWidth="1"/>
    <col min="15630" max="15630" width="13.85546875" style="263" customWidth="1"/>
    <col min="15631" max="15631" width="2.42578125" style="263" customWidth="1"/>
    <col min="15632" max="15632" width="13.85546875" style="263" customWidth="1"/>
    <col min="15633" max="15871" width="10.140625" style="263"/>
    <col min="15872" max="15877" width="2.28515625" style="263" customWidth="1"/>
    <col min="15878" max="15878" width="17.85546875" style="263" customWidth="1"/>
    <col min="15879" max="15879" width="2.42578125" style="263" customWidth="1"/>
    <col min="15880" max="15880" width="13.85546875" style="263" customWidth="1"/>
    <col min="15881" max="15881" width="2.42578125" style="263" customWidth="1"/>
    <col min="15882" max="15882" width="13.85546875" style="263" customWidth="1"/>
    <col min="15883" max="15883" width="2.42578125" style="263" customWidth="1"/>
    <col min="15884" max="15884" width="13.85546875" style="263" customWidth="1"/>
    <col min="15885" max="15885" width="2.42578125" style="263" customWidth="1"/>
    <col min="15886" max="15886" width="13.85546875" style="263" customWidth="1"/>
    <col min="15887" max="15887" width="2.42578125" style="263" customWidth="1"/>
    <col min="15888" max="15888" width="13.85546875" style="263" customWidth="1"/>
    <col min="15889" max="16127" width="10.140625" style="263"/>
    <col min="16128" max="16133" width="2.28515625" style="263" customWidth="1"/>
    <col min="16134" max="16134" width="17.85546875" style="263" customWidth="1"/>
    <col min="16135" max="16135" width="2.42578125" style="263" customWidth="1"/>
    <col min="16136" max="16136" width="13.85546875" style="263" customWidth="1"/>
    <col min="16137" max="16137" width="2.42578125" style="263" customWidth="1"/>
    <col min="16138" max="16138" width="13.85546875" style="263" customWidth="1"/>
    <col min="16139" max="16139" width="2.42578125" style="263" customWidth="1"/>
    <col min="16140" max="16140" width="13.85546875" style="263" customWidth="1"/>
    <col min="16141" max="16141" width="2.42578125" style="263" customWidth="1"/>
    <col min="16142" max="16142" width="13.85546875" style="263" customWidth="1"/>
    <col min="16143" max="16143" width="2.42578125" style="263" customWidth="1"/>
    <col min="16144" max="16144" width="13.85546875" style="263" customWidth="1"/>
    <col min="16145" max="16384" width="10.140625" style="263"/>
  </cols>
  <sheetData>
    <row r="1" spans="1:18" ht="12.95" customHeight="1">
      <c r="A1" s="294" t="s">
        <v>496</v>
      </c>
      <c r="B1" s="294"/>
      <c r="C1" s="294"/>
      <c r="D1" s="294"/>
      <c r="E1" s="294"/>
      <c r="F1" s="294"/>
      <c r="G1" s="294"/>
      <c r="H1" s="294"/>
      <c r="I1" s="294"/>
      <c r="J1" s="294"/>
      <c r="K1" s="294"/>
      <c r="L1" s="294"/>
      <c r="M1" s="294"/>
      <c r="N1" s="294"/>
      <c r="O1" s="294"/>
      <c r="P1" s="294"/>
      <c r="Q1" s="294"/>
    </row>
    <row r="2" spans="1:18" ht="20.100000000000001" customHeight="1">
      <c r="A2" s="295" t="s">
        <v>7</v>
      </c>
      <c r="B2" s="294"/>
      <c r="C2" s="294"/>
      <c r="D2" s="294"/>
      <c r="E2" s="294"/>
      <c r="F2" s="294"/>
      <c r="G2" s="294"/>
      <c r="H2" s="294"/>
      <c r="I2" s="294"/>
      <c r="J2" s="294"/>
      <c r="K2" s="294"/>
      <c r="L2" s="294"/>
      <c r="M2" s="294"/>
      <c r="N2" s="294"/>
      <c r="O2" s="294"/>
      <c r="P2" s="294"/>
      <c r="Q2" s="294"/>
    </row>
    <row r="3" spans="1:18" ht="20.100000000000001" customHeight="1">
      <c r="A3" s="295" t="s">
        <v>8</v>
      </c>
      <c r="B3" s="294"/>
      <c r="C3" s="294"/>
      <c r="D3" s="294"/>
      <c r="E3" s="294"/>
      <c r="F3" s="294"/>
      <c r="G3" s="294"/>
      <c r="H3" s="294"/>
      <c r="I3" s="294"/>
      <c r="J3" s="294"/>
      <c r="K3" s="294"/>
      <c r="L3" s="294"/>
      <c r="M3" s="294"/>
      <c r="N3" s="294"/>
      <c r="O3" s="294"/>
      <c r="P3" s="294"/>
      <c r="Q3" s="294"/>
    </row>
    <row r="4" spans="1:18" ht="20.100000000000001" customHeight="1">
      <c r="A4" s="295" t="s">
        <v>440</v>
      </c>
      <c r="B4" s="294"/>
      <c r="C4" s="294"/>
      <c r="D4" s="294"/>
      <c r="E4" s="294"/>
      <c r="F4" s="294"/>
      <c r="G4" s="294"/>
      <c r="H4" s="294"/>
      <c r="I4" s="294"/>
      <c r="J4" s="294"/>
      <c r="K4" s="294"/>
      <c r="L4" s="294"/>
      <c r="M4" s="294"/>
      <c r="N4" s="294"/>
      <c r="O4" s="294"/>
      <c r="P4" s="294"/>
      <c r="Q4" s="294"/>
    </row>
    <row r="5" spans="1:18" ht="20.100000000000001" customHeight="1">
      <c r="A5" s="340" t="s">
        <v>1290</v>
      </c>
      <c r="B5" s="294"/>
      <c r="C5" s="294"/>
      <c r="D5" s="294"/>
      <c r="E5" s="294"/>
      <c r="F5" s="294"/>
      <c r="G5" s="294"/>
      <c r="H5" s="294"/>
      <c r="I5" s="294"/>
      <c r="J5" s="294"/>
      <c r="K5" s="294"/>
      <c r="L5" s="294"/>
      <c r="M5" s="294"/>
      <c r="N5" s="294"/>
      <c r="O5" s="294"/>
      <c r="P5" s="294"/>
      <c r="Q5" s="294"/>
    </row>
    <row r="6" spans="1:18" ht="20.100000000000001" customHeight="1">
      <c r="A6" s="295"/>
      <c r="B6" s="294"/>
      <c r="C6" s="294"/>
      <c r="D6" s="294"/>
      <c r="E6" s="294"/>
      <c r="F6" s="294"/>
      <c r="G6" s="294"/>
      <c r="H6" s="294"/>
      <c r="I6" s="294"/>
      <c r="J6" s="294"/>
      <c r="K6" s="294"/>
      <c r="L6" s="294"/>
      <c r="M6" s="294"/>
      <c r="N6" s="294"/>
      <c r="O6" s="265" t="s">
        <v>834</v>
      </c>
      <c r="P6" s="294"/>
      <c r="Q6" s="294"/>
    </row>
    <row r="7" spans="1:18" ht="39" customHeight="1">
      <c r="I7" s="296" t="s">
        <v>1276</v>
      </c>
      <c r="J7" s="297"/>
      <c r="K7" s="297"/>
      <c r="L7" s="297"/>
      <c r="M7" s="297"/>
      <c r="N7" s="297"/>
      <c r="O7" s="297"/>
      <c r="P7" s="297"/>
      <c r="Q7" s="297"/>
    </row>
    <row r="8" spans="1:18" ht="12.95" customHeight="1">
      <c r="A8" s="298"/>
      <c r="B8" s="298"/>
      <c r="C8" s="298"/>
      <c r="D8" s="298"/>
      <c r="E8" s="298"/>
      <c r="F8" s="298"/>
      <c r="G8" s="298"/>
      <c r="H8" s="298"/>
      <c r="I8" s="299"/>
      <c r="J8" s="264"/>
      <c r="K8" s="299" t="s">
        <v>53</v>
      </c>
      <c r="L8" s="264"/>
      <c r="M8" s="299" t="s">
        <v>54</v>
      </c>
      <c r="N8" s="264"/>
      <c r="O8" s="299" t="s">
        <v>55</v>
      </c>
      <c r="P8" s="264"/>
      <c r="Q8" s="299" t="s">
        <v>605</v>
      </c>
      <c r="R8" s="264"/>
    </row>
    <row r="9" spans="1:18" ht="12.95" customHeight="1">
      <c r="A9" s="298"/>
      <c r="B9" s="298"/>
      <c r="C9" s="298"/>
      <c r="D9" s="298"/>
      <c r="E9" s="298"/>
      <c r="F9" s="298"/>
      <c r="G9" s="298"/>
      <c r="H9" s="298"/>
      <c r="I9" s="300" t="s">
        <v>22</v>
      </c>
      <c r="J9" s="264"/>
      <c r="K9" s="300" t="s">
        <v>56</v>
      </c>
      <c r="L9" s="264"/>
      <c r="M9" s="300" t="s">
        <v>56</v>
      </c>
      <c r="N9" s="264"/>
      <c r="O9" s="300" t="s">
        <v>56</v>
      </c>
      <c r="P9" s="264"/>
      <c r="Q9" s="300" t="s">
        <v>56</v>
      </c>
      <c r="R9" s="264"/>
    </row>
    <row r="10" spans="1:18" ht="20.100000000000001" customHeight="1">
      <c r="A10" s="284" t="s">
        <v>441</v>
      </c>
      <c r="B10" s="284"/>
      <c r="C10" s="284"/>
    </row>
    <row r="11" spans="1:18" ht="12.95" customHeight="1">
      <c r="A11" s="284"/>
      <c r="B11" s="284" t="s">
        <v>740</v>
      </c>
      <c r="C11" s="284"/>
      <c r="H11" s="264" t="s">
        <v>172</v>
      </c>
      <c r="I11" s="301">
        <f>K11+M11+Q11+O11</f>
        <v>20433039</v>
      </c>
      <c r="K11" s="177">
        <v>12565791</v>
      </c>
      <c r="L11" s="186"/>
      <c r="M11" s="177">
        <v>7183162</v>
      </c>
      <c r="N11" s="187"/>
      <c r="O11" s="177">
        <v>684086</v>
      </c>
      <c r="Q11" s="302"/>
      <c r="R11" s="187"/>
    </row>
    <row r="12" spans="1:18" ht="12.95" customHeight="1">
      <c r="A12" s="284"/>
      <c r="B12" s="284" t="s">
        <v>741</v>
      </c>
      <c r="C12" s="284"/>
      <c r="H12" s="264"/>
      <c r="I12" s="301">
        <f>K12+M12+Q12+O12</f>
        <v>938184</v>
      </c>
      <c r="K12" s="180">
        <v>613734</v>
      </c>
      <c r="L12" s="181"/>
      <c r="M12" s="184">
        <v>285377</v>
      </c>
      <c r="N12" s="179"/>
      <c r="O12" s="184">
        <v>39073</v>
      </c>
      <c r="Q12" s="302"/>
      <c r="R12" s="179"/>
    </row>
    <row r="13" spans="1:18" ht="12.95" customHeight="1">
      <c r="A13" s="284"/>
      <c r="B13" s="284" t="s">
        <v>57</v>
      </c>
      <c r="C13" s="284"/>
      <c r="H13" s="264"/>
      <c r="I13" s="301">
        <f>K13+M13+Q13+O13</f>
        <v>44487974</v>
      </c>
      <c r="K13" s="182">
        <v>19690901</v>
      </c>
      <c r="L13" s="181"/>
      <c r="M13" s="185">
        <v>21723535</v>
      </c>
      <c r="N13" s="183"/>
      <c r="O13" s="178">
        <v>3073538</v>
      </c>
      <c r="Q13" s="303"/>
      <c r="R13" s="183"/>
    </row>
    <row r="14" spans="1:18" ht="20.100000000000001" customHeight="1">
      <c r="A14" s="284"/>
      <c r="B14" s="284"/>
      <c r="C14" s="284"/>
      <c r="F14" s="284" t="s">
        <v>444</v>
      </c>
      <c r="H14" s="264"/>
      <c r="I14" s="304"/>
      <c r="K14" s="301"/>
      <c r="M14" s="301"/>
      <c r="O14" s="301"/>
      <c r="Q14" s="301"/>
    </row>
    <row r="15" spans="1:18" ht="12.95" customHeight="1">
      <c r="A15" s="284"/>
      <c r="C15" s="284"/>
      <c r="G15" s="263" t="s">
        <v>442</v>
      </c>
      <c r="H15" s="264"/>
      <c r="I15" s="302">
        <f>IF(SUM(I11:I13)=SUM(K15:R15),SUM(I11:I13),"Off")</f>
        <v>65859197</v>
      </c>
      <c r="K15" s="191">
        <f>SUM(K11:K13)</f>
        <v>32870426</v>
      </c>
      <c r="L15" s="188"/>
      <c r="M15" s="191">
        <f>SUM(M11:M13)</f>
        <v>29192074</v>
      </c>
      <c r="N15" s="188"/>
      <c r="O15" s="191">
        <f>SUM(O11:O13)</f>
        <v>3796697</v>
      </c>
      <c r="Q15" s="302">
        <f>SUM(Q11:Q13)</f>
        <v>0</v>
      </c>
      <c r="R15" s="188"/>
    </row>
    <row r="16" spans="1:18" ht="20.100000000000001" customHeight="1">
      <c r="A16" s="284"/>
      <c r="B16" s="284" t="s">
        <v>58</v>
      </c>
      <c r="C16" s="284"/>
      <c r="H16" s="264"/>
      <c r="I16" s="301">
        <f>K16+M16+Q16+O16</f>
        <v>-23047349</v>
      </c>
      <c r="K16" s="190">
        <v>-7494148</v>
      </c>
      <c r="L16" s="189"/>
      <c r="M16" s="190">
        <v>-13549264</v>
      </c>
      <c r="N16" s="188"/>
      <c r="O16" s="190">
        <v>-2003937</v>
      </c>
      <c r="Q16" s="301"/>
      <c r="R16" s="188"/>
    </row>
    <row r="17" spans="1:18" ht="20.100000000000001" customHeight="1">
      <c r="A17" s="284"/>
      <c r="B17" s="284"/>
      <c r="C17" s="284"/>
      <c r="F17" s="284" t="s">
        <v>29</v>
      </c>
      <c r="H17" s="264"/>
      <c r="I17" s="304"/>
      <c r="K17" s="304"/>
      <c r="M17" s="304"/>
      <c r="O17" s="304"/>
      <c r="Q17" s="304"/>
    </row>
    <row r="18" spans="1:18" ht="15.75" thickBot="1">
      <c r="B18" s="284"/>
      <c r="C18" s="284"/>
      <c r="G18" s="263" t="s">
        <v>443</v>
      </c>
      <c r="H18" s="264" t="s">
        <v>172</v>
      </c>
      <c r="I18" s="305">
        <f>IF(SUM(I15:I16)=SUM(K18:R18),SUM(I15:I16),"Off")</f>
        <v>42811848</v>
      </c>
      <c r="K18" s="216">
        <f>K15+K16</f>
        <v>25376278</v>
      </c>
      <c r="L18" s="188"/>
      <c r="M18" s="216">
        <f>M15+M16</f>
        <v>15642810</v>
      </c>
      <c r="N18" s="188"/>
      <c r="O18" s="216">
        <f>O15+O16</f>
        <v>1792760</v>
      </c>
      <c r="Q18" s="305">
        <f>Q15+Q16</f>
        <v>0</v>
      </c>
      <c r="R18" s="188"/>
    </row>
    <row r="19" spans="1:18" ht="39" customHeight="1" thickTop="1">
      <c r="I19" s="296" t="s">
        <v>1272</v>
      </c>
      <c r="J19" s="297"/>
      <c r="K19" s="297"/>
      <c r="L19" s="297"/>
      <c r="M19" s="297"/>
      <c r="N19" s="297"/>
      <c r="O19" s="297"/>
      <c r="P19" s="297"/>
      <c r="Q19" s="297"/>
    </row>
    <row r="20" spans="1:18" ht="12.95" customHeight="1">
      <c r="A20" s="298"/>
      <c r="B20" s="298"/>
      <c r="C20" s="298"/>
      <c r="D20" s="298"/>
      <c r="E20" s="298"/>
      <c r="F20" s="298"/>
      <c r="G20" s="298"/>
      <c r="H20" s="298"/>
      <c r="I20" s="299"/>
      <c r="J20" s="264"/>
      <c r="K20" s="299" t="s">
        <v>53</v>
      </c>
      <c r="L20" s="264"/>
      <c r="M20" s="299" t="s">
        <v>54</v>
      </c>
      <c r="N20" s="264"/>
      <c r="O20" s="299" t="s">
        <v>55</v>
      </c>
      <c r="P20" s="264"/>
      <c r="Q20" s="299" t="s">
        <v>605</v>
      </c>
    </row>
    <row r="21" spans="1:18" ht="12.95" customHeight="1">
      <c r="A21" s="298"/>
      <c r="B21" s="298"/>
      <c r="C21" s="298"/>
      <c r="D21" s="298"/>
      <c r="E21" s="298"/>
      <c r="F21" s="298"/>
      <c r="G21" s="298"/>
      <c r="H21" s="298"/>
      <c r="I21" s="300" t="s">
        <v>22</v>
      </c>
      <c r="J21" s="264"/>
      <c r="K21" s="300" t="s">
        <v>56</v>
      </c>
      <c r="L21" s="264"/>
      <c r="M21" s="300" t="s">
        <v>56</v>
      </c>
      <c r="N21" s="264"/>
      <c r="O21" s="300" t="s">
        <v>56</v>
      </c>
      <c r="P21" s="264"/>
      <c r="Q21" s="300" t="s">
        <v>56</v>
      </c>
    </row>
    <row r="22" spans="1:18" ht="20.100000000000001" customHeight="1">
      <c r="A22" s="284" t="s">
        <v>441</v>
      </c>
      <c r="B22" s="284"/>
      <c r="C22" s="284"/>
    </row>
    <row r="23" spans="1:18" ht="12.95" customHeight="1">
      <c r="A23" s="284"/>
      <c r="B23" s="284" t="s">
        <v>740</v>
      </c>
      <c r="C23" s="284"/>
      <c r="H23" s="264" t="s">
        <v>172</v>
      </c>
      <c r="I23" s="301">
        <f>K23+M23+Q23+O23</f>
        <v>21679312</v>
      </c>
      <c r="K23" s="177">
        <v>13220023</v>
      </c>
      <c r="L23" s="186"/>
      <c r="M23" s="177">
        <v>7337556</v>
      </c>
      <c r="N23" s="187"/>
      <c r="O23" s="177">
        <v>1121733</v>
      </c>
      <c r="Q23" s="302">
        <v>0</v>
      </c>
    </row>
    <row r="24" spans="1:18" ht="12.95" customHeight="1">
      <c r="A24" s="284"/>
      <c r="B24" s="284" t="s">
        <v>741</v>
      </c>
      <c r="C24" s="284"/>
      <c r="H24" s="264"/>
      <c r="I24" s="301">
        <f>K24+M24+Q24+O24</f>
        <v>1446969</v>
      </c>
      <c r="K24" s="180">
        <v>780160</v>
      </c>
      <c r="L24" s="181"/>
      <c r="M24" s="184">
        <v>648139</v>
      </c>
      <c r="N24" s="179"/>
      <c r="O24" s="184">
        <v>18670</v>
      </c>
      <c r="Q24" s="302">
        <v>0</v>
      </c>
    </row>
    <row r="25" spans="1:18" ht="12.95" customHeight="1">
      <c r="A25" s="284"/>
      <c r="B25" s="284" t="s">
        <v>57</v>
      </c>
      <c r="C25" s="284"/>
      <c r="H25" s="264"/>
      <c r="I25" s="306">
        <f>K25+M25+Q25+O25</f>
        <v>41621426</v>
      </c>
      <c r="K25" s="182">
        <v>18938484</v>
      </c>
      <c r="L25" s="181"/>
      <c r="M25" s="185">
        <v>19103282</v>
      </c>
      <c r="N25" s="183"/>
      <c r="O25" s="178">
        <v>3579660</v>
      </c>
      <c r="Q25" s="303">
        <v>0</v>
      </c>
    </row>
    <row r="26" spans="1:18" ht="20.100000000000001" customHeight="1">
      <c r="A26" s="284"/>
      <c r="B26" s="284"/>
      <c r="C26" s="284"/>
      <c r="F26" s="284" t="s">
        <v>444</v>
      </c>
      <c r="H26" s="264"/>
      <c r="I26" s="302"/>
      <c r="K26" s="191"/>
      <c r="L26" s="188"/>
      <c r="M26" s="191"/>
      <c r="N26" s="188"/>
      <c r="O26" s="191"/>
      <c r="Q26" s="301"/>
    </row>
    <row r="27" spans="1:18" ht="12.95" customHeight="1">
      <c r="A27" s="284"/>
      <c r="C27" s="284"/>
      <c r="G27" s="263" t="s">
        <v>442</v>
      </c>
      <c r="H27" s="264"/>
      <c r="I27" s="302">
        <f>IF(SUM(I23:I25)=SUM(K27:Q27),SUM(I23:I25),"Off")</f>
        <v>64747707</v>
      </c>
      <c r="K27" s="191">
        <f>SUM(K23:K25)</f>
        <v>32938667</v>
      </c>
      <c r="L27" s="188"/>
      <c r="M27" s="191">
        <f>SUM(M23:M25)</f>
        <v>27088977</v>
      </c>
      <c r="N27" s="188"/>
      <c r="O27" s="191">
        <f>SUM(O23:O25)</f>
        <v>4720063</v>
      </c>
      <c r="Q27" s="302">
        <f>SUM(Q23:Q25)</f>
        <v>0</v>
      </c>
    </row>
    <row r="28" spans="1:18" ht="20.100000000000001" customHeight="1">
      <c r="A28" s="284"/>
      <c r="B28" s="284" t="s">
        <v>58</v>
      </c>
      <c r="C28" s="284"/>
      <c r="H28" s="264"/>
      <c r="I28" s="301">
        <f>K28+M28+Q28+O28</f>
        <v>-21850268</v>
      </c>
      <c r="K28" s="190">
        <v>-7781396</v>
      </c>
      <c r="L28" s="189"/>
      <c r="M28" s="190">
        <v>-11824185</v>
      </c>
      <c r="N28" s="188"/>
      <c r="O28" s="190">
        <v>-2244687</v>
      </c>
      <c r="Q28" s="301">
        <v>0</v>
      </c>
    </row>
    <row r="29" spans="1:18" ht="20.100000000000001" customHeight="1">
      <c r="A29" s="284"/>
      <c r="B29" s="284"/>
      <c r="C29" s="284"/>
      <c r="F29" s="284" t="s">
        <v>29</v>
      </c>
      <c r="H29" s="264"/>
      <c r="I29" s="304"/>
      <c r="K29" s="304"/>
      <c r="M29" s="304"/>
      <c r="O29" s="304"/>
      <c r="Q29" s="304"/>
    </row>
    <row r="30" spans="1:18" ht="14.1" customHeight="1" thickBot="1">
      <c r="B30" s="284"/>
      <c r="C30" s="284"/>
      <c r="G30" s="263" t="s">
        <v>443</v>
      </c>
      <c r="H30" s="264" t="s">
        <v>172</v>
      </c>
      <c r="I30" s="305">
        <f>IF(SUM(I27:I28)=SUM(K30:Q30),SUM(I27:I28),"Off")</f>
        <v>42897439</v>
      </c>
      <c r="K30" s="216">
        <f>K27+K28</f>
        <v>25157271</v>
      </c>
      <c r="L30" s="188"/>
      <c r="M30" s="216">
        <f>M27+M28</f>
        <v>15264792</v>
      </c>
      <c r="N30" s="188"/>
      <c r="O30" s="216">
        <f>O27+O28</f>
        <v>2475376</v>
      </c>
      <c r="Q30" s="305">
        <f>Q27+Q28</f>
        <v>0</v>
      </c>
    </row>
    <row r="31" spans="1:18" ht="26.25" customHeight="1" thickTop="1">
      <c r="C31" s="263" t="s">
        <v>31</v>
      </c>
    </row>
    <row r="32" spans="1:18" ht="40.5" customHeight="1"/>
    <row r="33" spans="1:15" ht="12.95" customHeight="1">
      <c r="A33" s="263" t="s">
        <v>954</v>
      </c>
    </row>
    <row r="35" spans="1:15" ht="12.95" customHeight="1">
      <c r="G35" s="307" t="s">
        <v>1294</v>
      </c>
      <c r="H35" s="308"/>
      <c r="I35" s="308"/>
    </row>
    <row r="36" spans="1:15" ht="12.95" customHeight="1">
      <c r="G36" s="307" t="s">
        <v>1239</v>
      </c>
      <c r="H36" s="308"/>
      <c r="I36" s="309"/>
      <c r="K36" s="261"/>
      <c r="M36" s="261"/>
      <c r="O36" s="261"/>
    </row>
  </sheetData>
  <pageMargins left="0.8" right="0.7" top="1" bottom="0.8" header="0.5" footer="0.5"/>
  <pageSetup scale="94" firstPageNumber="14" fitToHeight="0" orientation="portrait" blackAndWhite="1" useFirstPageNumber="1" r:id="rId1"/>
  <headerFooter scaleWithDoc="0" alignWithMargins="0">
    <oddFooter>&amp;C&amp;P&amp;R(Continued)</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81</vt:i4>
      </vt:variant>
      <vt:variant>
        <vt:lpstr>Named Ranges</vt:lpstr>
      </vt:variant>
      <vt:variant>
        <vt:i4>22</vt:i4>
      </vt:variant>
    </vt:vector>
  </HeadingPairs>
  <TitlesOfParts>
    <vt:vector size="103" baseType="lpstr">
      <vt:lpstr>State Approp</vt:lpstr>
      <vt:lpstr>State Comparative</vt:lpstr>
      <vt:lpstr>Lapse Period Exp</vt:lpstr>
      <vt:lpstr>Income Fund </vt:lpstr>
      <vt:lpstr>State Approp Net Exp</vt:lpstr>
      <vt:lpstr>Revenues, expenses and changes</vt:lpstr>
      <vt:lpstr>Loan fnds Note Rec</vt:lpstr>
      <vt:lpstr>Acct Rec</vt:lpstr>
      <vt:lpstr>Stdt Accts Rec</vt:lpstr>
      <vt:lpstr>Patient Rec</vt:lpstr>
      <vt:lpstr>G&amp;C Acct Rec</vt:lpstr>
      <vt:lpstr>Plant Assets</vt:lpstr>
      <vt:lpstr>Buildings &amp; Improvements Detail</vt:lpstr>
      <vt:lpstr>Equipment Detail</vt:lpstr>
      <vt:lpstr>Equip Software Detail</vt:lpstr>
      <vt:lpstr>Collections Detail </vt:lpstr>
      <vt:lpstr>CIP Detail</vt:lpstr>
      <vt:lpstr>Accts Payable</vt:lpstr>
      <vt:lpstr>Comp Absences</vt:lpstr>
      <vt:lpstr>Deferred Revenue</vt:lpstr>
      <vt:lpstr>Bonds Payable</vt:lpstr>
      <vt:lpstr>Leases</vt:lpstr>
      <vt:lpstr>Auxiliary under ind-BS</vt:lpstr>
      <vt:lpstr>Auxiliary under ind-SRECNA</vt:lpstr>
      <vt:lpstr>Student staff pgrms-BS</vt:lpstr>
      <vt:lpstr>Student staff pgrms-SRECNA</vt:lpstr>
      <vt:lpstr>Comm &amp; Compt Serv-BS</vt:lpstr>
      <vt:lpstr>Comm &amp; Compt Serv-SRECNA</vt:lpstr>
      <vt:lpstr>Plant &amp; Serv Oper-BS</vt:lpstr>
      <vt:lpstr>Plant &amp; Serv Oper-SRECNA</vt:lpstr>
      <vt:lpstr>Instructional Course Act-BS</vt:lpstr>
      <vt:lpstr>Instructional Course Act-SRECNA</vt:lpstr>
      <vt:lpstr>Professional Dev Act-BS</vt:lpstr>
      <vt:lpstr>Professional Dev Act-SRECNA</vt:lpstr>
      <vt:lpstr>Unique Pgrms-BS</vt:lpstr>
      <vt:lpstr>Unique Pgrms-SRECNA</vt:lpstr>
      <vt:lpstr>Agr Oper-BS</vt:lpstr>
      <vt:lpstr>Agr Oper-SRECNA</vt:lpstr>
      <vt:lpstr>Comm Oper not under ind-BS</vt:lpstr>
      <vt:lpstr>Comm Oper not under ind-SRECNA</vt:lpstr>
      <vt:lpstr>Hosp &amp; clinics-BS</vt:lpstr>
      <vt:lpstr>Hosp &amp; clinics-SRECNA</vt:lpstr>
      <vt:lpstr>Public Serv-BS</vt:lpstr>
      <vt:lpstr>Public Serv-SRECNA</vt:lpstr>
      <vt:lpstr>Intercoll Athletics-BS</vt:lpstr>
      <vt:lpstr>Intercoll Athletics-SRECNA</vt:lpstr>
      <vt:lpstr>Aux - All campuses</vt:lpstr>
      <vt:lpstr>Other Plant Fnd Data-3200</vt:lpstr>
      <vt:lpstr>Other Plant Fnd Data-3100&amp;3110</vt:lpstr>
      <vt:lpstr>Other Plant Fnd Data-3400&amp;3410</vt:lpstr>
      <vt:lpstr>Other Plant Fnd Data-3430&amp;3600</vt:lpstr>
      <vt:lpstr>Other Plant Fnd Data-3420&amp;3500</vt:lpstr>
      <vt:lpstr>Other Plant Fnd Data-3440&amp;3450</vt:lpstr>
      <vt:lpstr>Excess Fnds-Auxiliary</vt:lpstr>
      <vt:lpstr>Excess Fnds-3100</vt:lpstr>
      <vt:lpstr>Excess Fnds-3110</vt:lpstr>
      <vt:lpstr>Excess Fnds-3200</vt:lpstr>
      <vt:lpstr>Excess Fnds-3400</vt:lpstr>
      <vt:lpstr>Excess Fnds-3410</vt:lpstr>
      <vt:lpstr>Excess Fnds-3420</vt:lpstr>
      <vt:lpstr>Excess Fnds-3430</vt:lpstr>
      <vt:lpstr>Excess Fnds-3440</vt:lpstr>
      <vt:lpstr>Excess Fnds-3450</vt:lpstr>
      <vt:lpstr>Excess Fnds-3500</vt:lpstr>
      <vt:lpstr>Excess Fnds-3600</vt:lpstr>
      <vt:lpstr>Sources &amp; Applications</vt:lpstr>
      <vt:lpstr>Excess Inst Funds</vt:lpstr>
      <vt:lpstr>Fed to Nonfed Exp</vt:lpstr>
      <vt:lpstr>Employment Statistics</vt:lpstr>
      <vt:lpstr>Cost Statistics</vt:lpstr>
      <vt:lpstr>Service Efforts-Enrollment</vt:lpstr>
      <vt:lpstr>Service Efforts-Tuition&amp;Fees</vt:lpstr>
      <vt:lpstr>Emergency Purchases</vt:lpstr>
      <vt:lpstr>Bookstores</vt:lpstr>
      <vt:lpstr>UIF</vt:lpstr>
      <vt:lpstr>Alumni</vt:lpstr>
      <vt:lpstr>T&amp;F Waivers</vt:lpstr>
      <vt:lpstr>Undergrad T&amp;F Waivers-UIUC&amp;UIC</vt:lpstr>
      <vt:lpstr>Undergrad T&amp;F Waivers-UIS</vt:lpstr>
      <vt:lpstr>Grad T&amp;F Waivers-UIUC&amp;UIC</vt:lpstr>
      <vt:lpstr>Grad T&amp;F Waivers-UIS</vt:lpstr>
      <vt:lpstr>'Acct Rec'!Print_Area</vt:lpstr>
      <vt:lpstr>'Accts Payable'!Print_Area</vt:lpstr>
      <vt:lpstr>'Agr Oper-SRECNA'!Print_Area</vt:lpstr>
      <vt:lpstr>'Auxiliary under ind-BS'!Print_Area</vt:lpstr>
      <vt:lpstr>'Auxiliary under ind-SRECNA'!Print_Area</vt:lpstr>
      <vt:lpstr>'Buildings &amp; Improvements Detail'!Print_Area</vt:lpstr>
      <vt:lpstr>'CIP Detail'!Print_Area</vt:lpstr>
      <vt:lpstr>'Collections Detail '!Print_Area</vt:lpstr>
      <vt:lpstr>'Comp Absences'!Print_Area</vt:lpstr>
      <vt:lpstr>'Deferred Revenue'!Print_Area</vt:lpstr>
      <vt:lpstr>'Emergency Purchases'!Print_Area</vt:lpstr>
      <vt:lpstr>'Equip Software Detail'!Print_Area</vt:lpstr>
      <vt:lpstr>'Excess Fnds-3410'!Print_Area</vt:lpstr>
      <vt:lpstr>'Hosp &amp; clinics-BS'!Print_Area</vt:lpstr>
      <vt:lpstr>'Income Fund '!Print_Area</vt:lpstr>
      <vt:lpstr>'Other Plant Fnd Data-3100&amp;3110'!Print_Area</vt:lpstr>
      <vt:lpstr>'Other Plant Fnd Data-3430&amp;3600'!Print_Area</vt:lpstr>
      <vt:lpstr>'Professional Dev Act-BS'!Print_Area</vt:lpstr>
      <vt:lpstr>'Professional Dev Act-SRECNA'!Print_Area</vt:lpstr>
      <vt:lpstr>'Revenues, expenses and changes'!Print_Area</vt:lpstr>
      <vt:lpstr>'Student staff pgrms-BS'!Print_Area</vt:lpstr>
      <vt:lpstr>'Emergency Purchases'!Print_Titles</vt:lpstr>
    </vt:vector>
  </TitlesOfParts>
  <Company>Dell Computer Corporation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Ron Miner</dc:creator>
  <cp:lastModifiedBy>Harden, Regina J</cp:lastModifiedBy>
  <cp:lastPrinted>2017-10-17T13:48:15Z</cp:lastPrinted>
  <dcterms:created xsi:type="dcterms:W3CDTF">1997-11-05T18:26:52Z</dcterms:created>
  <dcterms:modified xsi:type="dcterms:W3CDTF">2023-09-29T22:16:22Z</dcterms:modified>
</cp:coreProperties>
</file>